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/>
  <mc:AlternateContent xmlns:mc="http://schemas.openxmlformats.org/markup-compatibility/2006">
    <mc:Choice Requires="x15">
      <x15ac:absPath xmlns:x15ac="http://schemas.microsoft.com/office/spreadsheetml/2010/11/ac" url="E:\Work\SUNGRAM\SADAP\SADAP 2025\"/>
    </mc:Choice>
  </mc:AlternateContent>
  <xr:revisionPtr revIDLastSave="0" documentId="8_{96F10545-7F37-40F6-9146-C02D4D22DF88}" xr6:coauthVersionLast="47" xr6:coauthVersionMax="47" xr10:uidLastSave="{00000000-0000-0000-0000-000000000000}"/>
  <bookViews>
    <workbookView xWindow="-120" yWindow="-120" windowWidth="20730" windowHeight="11040" activeTab="4" xr2:uid="{00000000-000D-0000-FFFF-FFFF00000000}"/>
  </bookViews>
  <sheets>
    <sheet name="Resume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2" sheetId="33" r:id="rId33"/>
    <sheet name="33" sheetId="34" r:id="rId34"/>
    <sheet name="34" sheetId="35" r:id="rId35"/>
    <sheet name="35" sheetId="36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3" r:id="rId43"/>
    <sheet name="43" sheetId="44" r:id="rId44"/>
    <sheet name="44" sheetId="45" r:id="rId45"/>
    <sheet name="45" sheetId="46" r:id="rId46"/>
    <sheet name="46" sheetId="47" r:id="rId47"/>
    <sheet name="47" sheetId="48" r:id="rId48"/>
    <sheet name="48" sheetId="49" r:id="rId49"/>
    <sheet name="49" sheetId="50" r:id="rId50"/>
    <sheet name="50" sheetId="51" r:id="rId51"/>
    <sheet name="51" sheetId="52" r:id="rId52"/>
    <sheet name="52" sheetId="53" r:id="rId53"/>
    <sheet name="53" sheetId="54" r:id="rId54"/>
    <sheet name="54" sheetId="55" r:id="rId55"/>
    <sheet name="55" sheetId="56" r:id="rId56"/>
    <sheet name="56" sheetId="57" r:id="rId57"/>
    <sheet name="57" sheetId="58" r:id="rId58"/>
    <sheet name="58" sheetId="59" r:id="rId59"/>
    <sheet name="59" sheetId="60" r:id="rId60"/>
    <sheet name="60" sheetId="61" r:id="rId61"/>
    <sheet name="61" sheetId="62" r:id="rId62"/>
    <sheet name="62" sheetId="63" r:id="rId63"/>
    <sheet name="63" sheetId="64" r:id="rId64"/>
    <sheet name="64" sheetId="65" r:id="rId65"/>
    <sheet name="65" sheetId="66" r:id="rId66"/>
    <sheet name="66" sheetId="67" r:id="rId67"/>
    <sheet name="67" sheetId="68" r:id="rId68"/>
    <sheet name="68" sheetId="69" r:id="rId69"/>
    <sheet name="69" sheetId="70" r:id="rId70"/>
    <sheet name="70" sheetId="71" r:id="rId71"/>
    <sheet name="71" sheetId="72" r:id="rId72"/>
    <sheet name="72" sheetId="73" r:id="rId73"/>
    <sheet name="73" sheetId="74" r:id="rId74"/>
    <sheet name="74" sheetId="75" r:id="rId75"/>
    <sheet name="75" sheetId="76" r:id="rId76"/>
    <sheet name="76" sheetId="77" r:id="rId77"/>
    <sheet name="77" sheetId="78" r:id="rId78"/>
    <sheet name="78" sheetId="79" r:id="rId79"/>
    <sheet name="79" sheetId="80" r:id="rId80"/>
    <sheet name="80" sheetId="81" r:id="rId81"/>
    <sheet name="82" sheetId="83" r:id="rId82"/>
    <sheet name="83" sheetId="84" r:id="rId83"/>
    <sheet name="84" sheetId="85" r:id="rId84"/>
    <sheet name="85" sheetId="86" r:id="rId85"/>
    <sheet name="86" sheetId="87" r:id="rId86"/>
    <sheet name="87" sheetId="88" r:id="rId87"/>
    <sheet name="88" sheetId="89" r:id="rId88"/>
    <sheet name="Akurasi" sheetId="90" r:id="rId89"/>
    <sheet name="KonsistensiAntarTahun" sheetId="91" r:id="rId90"/>
    <sheet name="Konsistensi" sheetId="92" r:id="rId91"/>
    <sheet name="Akurasi-2" sheetId="93" r:id="rId92"/>
  </sheets>
  <externalReferences>
    <externalReference r:id="rId93"/>
  </externalReferences>
  <definedNames>
    <definedName name="_Order1">255</definedName>
    <definedName name="_Order2">255</definedName>
    <definedName name="_Regression_Int">1</definedName>
    <definedName name="HTML_CodePage">1252</definedName>
    <definedName name="HTML_Control" localSheetId="4">{"'L5C29'!$A$4:$AG$4"}</definedName>
    <definedName name="HTML_Control" localSheetId="5">{"'L5C29'!$A$4:$AG$4"}</definedName>
    <definedName name="HTML_Control" localSheetId="6">{"'L5C29'!$A$4:$AG$4"}</definedName>
    <definedName name="HTML_Control" localSheetId="79">{"'L5C29'!$A$4:$AG$4"}</definedName>
    <definedName name="HTML_Control" localSheetId="8">{"'L5C29'!$A$4:$AG$4"}</definedName>
    <definedName name="HTML_Control">{"'L5C29'!$A$4:$AG$4"}</definedName>
    <definedName name="HTML_Description">""</definedName>
    <definedName name="HTML_Email">""</definedName>
    <definedName name="HTML_Header">""</definedName>
    <definedName name="HTML_LastUpdate">""</definedName>
    <definedName name="HTML_LineAfter">FALSE</definedName>
    <definedName name="HTML_LineBefore">FALSE</definedName>
    <definedName name="HTML_Name">""</definedName>
    <definedName name="HTML_OBDlg2">TRUE</definedName>
    <definedName name="HTML_OBDlg4">TRUE</definedName>
    <definedName name="HTML_OS">0</definedName>
    <definedName name="HTML_PathFile">"A:\L29"</definedName>
    <definedName name="HTML_Title">""</definedName>
    <definedName name="Print_Area_MI">#REF!</definedName>
    <definedName name="Z_17D7C177_D9B1_4DC1_9138_49FE7AC6BB29_.wvu.PrintArea" localSheetId="5">'5'!$A$1:$J$69</definedName>
    <definedName name="Z_292D246C_5048_11D6_9411_0000212D0BAF_.wvu.PrintArea" localSheetId="14">'14'!$A$1:$N$53</definedName>
    <definedName name="Z_730E2C64_B2C1_434F_B758_04E2943FA20D_.wvu.PrintArea" localSheetId="14">'14'!$A$1:$N$53</definedName>
    <definedName name="Z_730E2C64_B2C1_434F_B758_04E2943FA20D_.wvu.PrintArea" localSheetId="28">'28'!$A$1:$E$44</definedName>
    <definedName name="Z_730E2C64_B2C1_434F_B758_04E2943FA20D_.wvu.PrintArea" localSheetId="32">'32'!$A$1:$G$46</definedName>
    <definedName name="Z_730E2C64_B2C1_434F_B758_04E2943FA20D_.wvu.PrintArea" localSheetId="33">'33'!$A$1:$C$46</definedName>
    <definedName name="Z_730E2C64_B2C1_434F_B758_04E2943FA20D_.wvu.PrintArea" localSheetId="46">'46'!$A$1:$U$46</definedName>
    <definedName name="Z_730E2C64_B2C1_434F_B758_04E2943FA20D_.wvu.PrintArea" localSheetId="73">'73'!$A$1:$G$45</definedName>
    <definedName name="Z_93528372_5BA8_11D6_9411_0000212D0BAF_.wvu.PrintArea" localSheetId="14">'14'!$A$1:$N$53</definedName>
    <definedName name="Z_93528372_5BA8_11D6_9411_0000212D0BAF_.wvu.PrintArea" localSheetId="28">'28'!$A$1:$E$44</definedName>
    <definedName name="Z_93528372_5BA8_11D6_9411_0000212D0BAF_.wvu.PrintArea" localSheetId="32">'32'!$A$1:$G$46</definedName>
    <definedName name="Z_93528372_5BA8_11D6_9411_0000212D0BAF_.wvu.PrintArea" localSheetId="33">'33'!$A$1:$C$46</definedName>
    <definedName name="Z_93528372_5BA8_11D6_9411_0000212D0BAF_.wvu.PrintArea" localSheetId="46">'46'!$A$1:$U$46</definedName>
    <definedName name="Z_93528372_5BA8_11D6_9411_0000212D0BAF_.wvu.PrintArea" localSheetId="73">'73'!$A$1:$G$45</definedName>
    <definedName name="Z_CF5BBE18_1EAB_4E8A_9B60_6E7F400FBD81_.wvu.PrintArea" localSheetId="4">'4'!$A$1:$H$41</definedName>
    <definedName name="Z_F144E4C0_F124_4A6E_9761_D1C5FCF07098_.wvu.PrintArea" localSheetId="67">'67'!$A$1:$L$48</definedName>
    <definedName name="Z_F144E4C0_F124_4A6E_9761_D1C5FCF07098_.wvu.PrintArea" localSheetId="68">'68'!$A$1:$AC$48</definedName>
    <definedName name="Z_F144E4C0_F124_4A6E_9761_D1C5FCF07098_.wvu.PrintArea" localSheetId="69">'69'!$A$1:$L$47</definedName>
    <definedName name="Z_F144E4C0_F124_4A6E_9761_D1C5FCF07098_.wvu.PrintArea" localSheetId="70">'70'!$A$1:$I$46</definedName>
    <definedName name="Z_F144E4C0_F124_4A6E_9761_D1C5FCF07098_.wvu.PrintArea" localSheetId="72">'72'!$A$1:$X$48</definedName>
  </definedNames>
  <calcPr calcId="181029"/>
  <extLst>
    <ext uri="GoogleSheetsCustomDataVersion2">
      <go:sheetsCustomData xmlns:go="http://customooxmlschemas.google.com/" r:id="rId99" roundtripDataChecksum="+bPAOuK0qbEO2q9elGL/9+/wOnNZgKUiwAFc6yF9psY="/>
    </ext>
  </extLst>
</workbook>
</file>

<file path=xl/calcChain.xml><?xml version="1.0" encoding="utf-8"?>
<calcChain xmlns="http://schemas.openxmlformats.org/spreadsheetml/2006/main">
  <c r="AU28" i="93" l="1"/>
  <c r="BG39" i="93"/>
  <c r="BG38" i="93"/>
  <c r="BF35" i="93"/>
  <c r="BE35" i="93"/>
  <c r="BD35" i="93"/>
  <c r="BA35" i="93"/>
  <c r="AZ35" i="93"/>
  <c r="AY35" i="93"/>
  <c r="AX35" i="93"/>
  <c r="AW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A35" i="93"/>
  <c r="BF34" i="93"/>
  <c r="BE34" i="93"/>
  <c r="BD34" i="93"/>
  <c r="BA34" i="93"/>
  <c r="AZ34" i="93"/>
  <c r="AY34" i="93"/>
  <c r="AX34" i="93"/>
  <c r="AW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A34" i="93"/>
  <c r="BF33" i="93"/>
  <c r="BE33" i="93"/>
  <c r="BD33" i="93"/>
  <c r="BA33" i="93"/>
  <c r="AZ33" i="93"/>
  <c r="AY33" i="93"/>
  <c r="AX33" i="93"/>
  <c r="AW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A33" i="93"/>
  <c r="BF32" i="93"/>
  <c r="BE32" i="93"/>
  <c r="BD32" i="93"/>
  <c r="BA32" i="93"/>
  <c r="AZ32" i="93"/>
  <c r="AY32" i="93"/>
  <c r="AX32" i="93"/>
  <c r="AW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A32" i="93"/>
  <c r="BF31" i="93"/>
  <c r="BE31" i="93"/>
  <c r="BD31" i="93"/>
  <c r="BA31" i="93"/>
  <c r="AZ31" i="93"/>
  <c r="AY31" i="93"/>
  <c r="AX31" i="93"/>
  <c r="AW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A31" i="93"/>
  <c r="BF30" i="93"/>
  <c r="BD30" i="93"/>
  <c r="BA30" i="93"/>
  <c r="AZ30" i="93"/>
  <c r="AY30" i="93"/>
  <c r="AX30" i="93"/>
  <c r="AW30" i="93"/>
  <c r="AU30" i="93"/>
  <c r="AT30" i="93"/>
  <c r="AS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A30" i="93"/>
  <c r="BF29" i="93"/>
  <c r="BE29" i="93"/>
  <c r="BD29" i="93"/>
  <c r="BA29" i="93"/>
  <c r="AZ29" i="93"/>
  <c r="AY29" i="93"/>
  <c r="AX29" i="93"/>
  <c r="AW29" i="93"/>
  <c r="AU29" i="93"/>
  <c r="AT29" i="93"/>
  <c r="AS29" i="93"/>
  <c r="AR29" i="93"/>
  <c r="AP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L29" i="93"/>
  <c r="K29" i="93"/>
  <c r="J29" i="93"/>
  <c r="I29" i="93"/>
  <c r="H29" i="93"/>
  <c r="G29" i="93"/>
  <c r="F29" i="93"/>
  <c r="E29" i="93"/>
  <c r="D29" i="93"/>
  <c r="C29" i="93"/>
  <c r="A29" i="93"/>
  <c r="BF28" i="93"/>
  <c r="BE28" i="93"/>
  <c r="BD28" i="93"/>
  <c r="AZ28" i="93"/>
  <c r="AY28" i="93"/>
  <c r="AX28" i="93"/>
  <c r="AR28" i="93"/>
  <c r="AQ28" i="93"/>
  <c r="AO28" i="93"/>
  <c r="AN28" i="93"/>
  <c r="AM28" i="93"/>
  <c r="AH28" i="93"/>
  <c r="AD28" i="93"/>
  <c r="X28" i="93"/>
  <c r="W28" i="93"/>
  <c r="V28" i="93"/>
  <c r="U28" i="93"/>
  <c r="T28" i="93"/>
  <c r="S28" i="93"/>
  <c r="R28" i="93"/>
  <c r="Q28" i="93"/>
  <c r="M28" i="93"/>
  <c r="J28" i="93"/>
  <c r="I28" i="93"/>
  <c r="H28" i="93"/>
  <c r="G28" i="93"/>
  <c r="F28" i="93"/>
  <c r="E28" i="93"/>
  <c r="D28" i="93"/>
  <c r="C28" i="93"/>
  <c r="A28" i="93"/>
  <c r="BF27" i="93"/>
  <c r="BE27" i="93"/>
  <c r="BD27" i="93"/>
  <c r="BA27" i="93"/>
  <c r="AZ27" i="93"/>
  <c r="AY27" i="93"/>
  <c r="AX27" i="93"/>
  <c r="AW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U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A27" i="93"/>
  <c r="BF26" i="93"/>
  <c r="BE26" i="93"/>
  <c r="BD26" i="93"/>
  <c r="BA26" i="93"/>
  <c r="AZ26" i="93"/>
  <c r="AY26" i="93"/>
  <c r="AX26" i="93"/>
  <c r="AW26" i="93"/>
  <c r="AU26" i="93"/>
  <c r="AT26" i="93"/>
  <c r="AS26" i="93"/>
  <c r="AR26" i="93"/>
  <c r="AQ26" i="93"/>
  <c r="AP26" i="93"/>
  <c r="AO26" i="93"/>
  <c r="AM26" i="93"/>
  <c r="AL26" i="93"/>
  <c r="AK26" i="93"/>
  <c r="AJ26" i="93"/>
  <c r="AI26" i="93"/>
  <c r="AH26" i="93"/>
  <c r="AG26" i="93"/>
  <c r="AF26" i="93"/>
  <c r="AE26" i="93"/>
  <c r="AC26" i="93"/>
  <c r="AB26" i="93"/>
  <c r="AA26" i="93"/>
  <c r="Z26" i="93"/>
  <c r="Y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A26" i="93"/>
  <c r="BF25" i="93"/>
  <c r="BE25" i="93"/>
  <c r="BD25" i="93"/>
  <c r="BA25" i="93"/>
  <c r="AZ25" i="93"/>
  <c r="AY25" i="93"/>
  <c r="AX25" i="93"/>
  <c r="AW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D25" i="93"/>
  <c r="AC25" i="93"/>
  <c r="AB25" i="93"/>
  <c r="Z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A25" i="93"/>
  <c r="BF24" i="93"/>
  <c r="BE24" i="93"/>
  <c r="BD24" i="93"/>
  <c r="BA24" i="93"/>
  <c r="AZ24" i="93"/>
  <c r="AY24" i="93"/>
  <c r="AX24" i="93"/>
  <c r="AW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D24" i="93"/>
  <c r="AC24" i="93"/>
  <c r="AB24" i="93"/>
  <c r="Z24" i="93"/>
  <c r="X24" i="93"/>
  <c r="W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A24" i="93"/>
  <c r="BF23" i="93"/>
  <c r="BE23" i="93"/>
  <c r="BD23" i="93"/>
  <c r="BA23" i="93"/>
  <c r="AZ23" i="93"/>
  <c r="AY23" i="93"/>
  <c r="AX23" i="93"/>
  <c r="AW23" i="93"/>
  <c r="AU23" i="93"/>
  <c r="AS23" i="93"/>
  <c r="AR23" i="93"/>
  <c r="AQ23" i="93"/>
  <c r="AO23" i="93"/>
  <c r="AN23" i="93"/>
  <c r="AM23" i="93"/>
  <c r="AL23" i="93"/>
  <c r="AH23" i="93"/>
  <c r="AD23" i="93"/>
  <c r="AB23" i="93"/>
  <c r="Z23" i="93"/>
  <c r="U23" i="93"/>
  <c r="T23" i="93"/>
  <c r="Q23" i="93"/>
  <c r="P23" i="93"/>
  <c r="M23" i="93"/>
  <c r="L23" i="93"/>
  <c r="K23" i="93"/>
  <c r="J23" i="93"/>
  <c r="I23" i="93"/>
  <c r="H23" i="93"/>
  <c r="G23" i="93"/>
  <c r="F23" i="93"/>
  <c r="E23" i="93"/>
  <c r="D23" i="93"/>
  <c r="C23" i="93"/>
  <c r="A23" i="93"/>
  <c r="BF22" i="93"/>
  <c r="BE22" i="93"/>
  <c r="BD22" i="93"/>
  <c r="BA22" i="93"/>
  <c r="AZ22" i="93"/>
  <c r="AY22" i="93"/>
  <c r="AX22" i="93"/>
  <c r="AW22" i="93"/>
  <c r="AU22" i="93"/>
  <c r="AS22" i="93"/>
  <c r="AR22" i="93"/>
  <c r="AQ22" i="93"/>
  <c r="AO22" i="93"/>
  <c r="AN22" i="93"/>
  <c r="AM22" i="93"/>
  <c r="AL22" i="93"/>
  <c r="AH22" i="93"/>
  <c r="AD22" i="93"/>
  <c r="AB22" i="93"/>
  <c r="Z22" i="93"/>
  <c r="U22" i="93"/>
  <c r="T22" i="93"/>
  <c r="Q22" i="93"/>
  <c r="P22" i="93"/>
  <c r="M22" i="93"/>
  <c r="L22" i="93"/>
  <c r="K22" i="93"/>
  <c r="J22" i="93"/>
  <c r="I22" i="93"/>
  <c r="H22" i="93"/>
  <c r="G22" i="93"/>
  <c r="F22" i="93"/>
  <c r="E22" i="93"/>
  <c r="D22" i="93"/>
  <c r="C22" i="93"/>
  <c r="A22" i="93"/>
  <c r="BF21" i="93"/>
  <c r="BE21" i="93"/>
  <c r="BD21" i="93"/>
  <c r="BA21" i="93"/>
  <c r="AZ21" i="93"/>
  <c r="AY21" i="93"/>
  <c r="AX21" i="93"/>
  <c r="AW21" i="93"/>
  <c r="AU21" i="93"/>
  <c r="AS21" i="93"/>
  <c r="AR21" i="93"/>
  <c r="AQ21" i="93"/>
  <c r="AO21" i="93"/>
  <c r="AN21" i="93"/>
  <c r="AM21" i="93"/>
  <c r="AL21" i="93"/>
  <c r="AH21" i="93"/>
  <c r="AD21" i="93"/>
  <c r="AB21" i="93"/>
  <c r="Z21" i="93"/>
  <c r="U21" i="93"/>
  <c r="T21" i="93"/>
  <c r="Q21" i="93"/>
  <c r="P21" i="93"/>
  <c r="M21" i="93"/>
  <c r="L21" i="93"/>
  <c r="K21" i="93"/>
  <c r="J21" i="93"/>
  <c r="I21" i="93"/>
  <c r="H21" i="93"/>
  <c r="G21" i="93"/>
  <c r="F21" i="93"/>
  <c r="E21" i="93"/>
  <c r="D21" i="93"/>
  <c r="C21" i="93"/>
  <c r="A21" i="93"/>
  <c r="BF20" i="93"/>
  <c r="BE20" i="93"/>
  <c r="BD20" i="93"/>
  <c r="BA20" i="93"/>
  <c r="AZ20" i="93"/>
  <c r="AY20" i="93"/>
  <c r="AX20" i="93"/>
  <c r="AW20" i="93"/>
  <c r="AU20" i="93"/>
  <c r="AS20" i="93"/>
  <c r="AR20" i="93"/>
  <c r="AQ20" i="93"/>
  <c r="AO20" i="93"/>
  <c r="AN20" i="93"/>
  <c r="AM20" i="93"/>
  <c r="AL20" i="93"/>
  <c r="AH20" i="93"/>
  <c r="AD20" i="93"/>
  <c r="AB20" i="93"/>
  <c r="Z20" i="93"/>
  <c r="U20" i="93"/>
  <c r="T20" i="93"/>
  <c r="Q20" i="93"/>
  <c r="P20" i="93"/>
  <c r="M20" i="93"/>
  <c r="L20" i="93"/>
  <c r="K20" i="93"/>
  <c r="J20" i="93"/>
  <c r="I20" i="93"/>
  <c r="H20" i="93"/>
  <c r="G20" i="93"/>
  <c r="F20" i="93"/>
  <c r="E20" i="93"/>
  <c r="D20" i="93"/>
  <c r="C20" i="93"/>
  <c r="A20" i="93"/>
  <c r="BF19" i="93"/>
  <c r="BE19" i="93"/>
  <c r="BD19" i="93"/>
  <c r="BA19" i="93"/>
  <c r="AZ19" i="93"/>
  <c r="AY19" i="93"/>
  <c r="AX19" i="93"/>
  <c r="AW19" i="93"/>
  <c r="AU19" i="93"/>
  <c r="AS19" i="93"/>
  <c r="AR19" i="93"/>
  <c r="AQ19" i="93"/>
  <c r="AO19" i="93"/>
  <c r="AN19" i="93"/>
  <c r="AM19" i="93"/>
  <c r="AL19" i="93"/>
  <c r="AH19" i="93"/>
  <c r="AD19" i="93"/>
  <c r="AB19" i="93"/>
  <c r="Z19" i="93"/>
  <c r="U19" i="93"/>
  <c r="T19" i="93"/>
  <c r="Q19" i="93"/>
  <c r="P19" i="93"/>
  <c r="M19" i="93"/>
  <c r="L19" i="93"/>
  <c r="K19" i="93"/>
  <c r="J19" i="93"/>
  <c r="I19" i="93"/>
  <c r="H19" i="93"/>
  <c r="G19" i="93"/>
  <c r="F19" i="93"/>
  <c r="E19" i="93"/>
  <c r="D19" i="93"/>
  <c r="C19" i="93"/>
  <c r="A19" i="93"/>
  <c r="BF18" i="93"/>
  <c r="BE18" i="93"/>
  <c r="BD18" i="93"/>
  <c r="BA18" i="93"/>
  <c r="AZ18" i="93"/>
  <c r="AY18" i="93"/>
  <c r="AX18" i="93"/>
  <c r="AW18" i="93"/>
  <c r="AU18" i="93"/>
  <c r="AS18" i="93"/>
  <c r="AR18" i="93"/>
  <c r="AQ18" i="93"/>
  <c r="AO18" i="93"/>
  <c r="AN18" i="93"/>
  <c r="AM18" i="93"/>
  <c r="AL18" i="93"/>
  <c r="AH18" i="93"/>
  <c r="AD18" i="93"/>
  <c r="AB18" i="93"/>
  <c r="Z18" i="93"/>
  <c r="U18" i="93"/>
  <c r="T18" i="93"/>
  <c r="Q18" i="93"/>
  <c r="P18" i="93"/>
  <c r="M18" i="93"/>
  <c r="L18" i="93"/>
  <c r="K18" i="93"/>
  <c r="J18" i="93"/>
  <c r="I18" i="93"/>
  <c r="H18" i="93"/>
  <c r="G18" i="93"/>
  <c r="F18" i="93"/>
  <c r="E18" i="93"/>
  <c r="D18" i="93"/>
  <c r="C18" i="93"/>
  <c r="A18" i="93"/>
  <c r="BF17" i="93"/>
  <c r="BE17" i="93"/>
  <c r="BD17" i="93"/>
  <c r="BA17" i="93"/>
  <c r="AZ17" i="93"/>
  <c r="AY17" i="93"/>
  <c r="AX17" i="93"/>
  <c r="AW17" i="93"/>
  <c r="AU17" i="93"/>
  <c r="AS17" i="93"/>
  <c r="AR17" i="93"/>
  <c r="AQ17" i="93"/>
  <c r="AO17" i="93"/>
  <c r="AN17" i="93"/>
  <c r="AM17" i="93"/>
  <c r="AL17" i="93"/>
  <c r="AH17" i="93"/>
  <c r="AD17" i="93"/>
  <c r="AB17" i="93"/>
  <c r="Z17" i="93"/>
  <c r="U17" i="93"/>
  <c r="T17" i="93"/>
  <c r="Q17" i="93"/>
  <c r="P17" i="93"/>
  <c r="M17" i="93"/>
  <c r="L17" i="93"/>
  <c r="K17" i="93"/>
  <c r="J17" i="93"/>
  <c r="I17" i="93"/>
  <c r="H17" i="93"/>
  <c r="G17" i="93"/>
  <c r="F17" i="93"/>
  <c r="E17" i="93"/>
  <c r="D17" i="93"/>
  <c r="C17" i="93"/>
  <c r="A17" i="93"/>
  <c r="BF16" i="93"/>
  <c r="BE16" i="93"/>
  <c r="BD16" i="93"/>
  <c r="BA16" i="93"/>
  <c r="AZ16" i="93"/>
  <c r="AY16" i="93"/>
  <c r="AX16" i="93"/>
  <c r="AW16" i="93"/>
  <c r="AU16" i="93"/>
  <c r="AS16" i="93"/>
  <c r="AR16" i="93"/>
  <c r="AQ16" i="93"/>
  <c r="AO16" i="93"/>
  <c r="AN16" i="93"/>
  <c r="AM16" i="93"/>
  <c r="AL16" i="93"/>
  <c r="AH16" i="93"/>
  <c r="AD16" i="93"/>
  <c r="AB16" i="93"/>
  <c r="Z16" i="93"/>
  <c r="U16" i="93"/>
  <c r="T16" i="93"/>
  <c r="Q16" i="93"/>
  <c r="P16" i="93"/>
  <c r="M16" i="93"/>
  <c r="L16" i="93"/>
  <c r="K16" i="93"/>
  <c r="J16" i="93"/>
  <c r="I16" i="93"/>
  <c r="H16" i="93"/>
  <c r="G16" i="93"/>
  <c r="F16" i="93"/>
  <c r="E16" i="93"/>
  <c r="D16" i="93"/>
  <c r="C16" i="93"/>
  <c r="A16" i="93"/>
  <c r="BF15" i="93"/>
  <c r="BE15" i="93"/>
  <c r="BD15" i="93"/>
  <c r="BA15" i="93"/>
  <c r="AZ15" i="93"/>
  <c r="AY15" i="93"/>
  <c r="AX15" i="93"/>
  <c r="AW15" i="93"/>
  <c r="AU15" i="93"/>
  <c r="AS15" i="93"/>
  <c r="AR15" i="93"/>
  <c r="AQ15" i="93"/>
  <c r="AO15" i="93"/>
  <c r="AN15" i="93"/>
  <c r="AM15" i="93"/>
  <c r="AL15" i="93"/>
  <c r="AH15" i="93"/>
  <c r="AD15" i="93"/>
  <c r="AB15" i="93"/>
  <c r="Z15" i="93"/>
  <c r="U15" i="93"/>
  <c r="T15" i="93"/>
  <c r="Q15" i="93"/>
  <c r="P15" i="93"/>
  <c r="M15" i="93"/>
  <c r="L15" i="93"/>
  <c r="K15" i="93"/>
  <c r="J15" i="93"/>
  <c r="I15" i="93"/>
  <c r="H15" i="93"/>
  <c r="G15" i="93"/>
  <c r="F15" i="93"/>
  <c r="E15" i="93"/>
  <c r="D15" i="93"/>
  <c r="C15" i="93"/>
  <c r="A15" i="93"/>
  <c r="BF14" i="93"/>
  <c r="BE14" i="93"/>
  <c r="BD14" i="93"/>
  <c r="BA14" i="93"/>
  <c r="AZ14" i="93"/>
  <c r="AY14" i="93"/>
  <c r="AX14" i="93"/>
  <c r="AW14" i="93"/>
  <c r="AU14" i="93"/>
  <c r="AS14" i="93"/>
  <c r="AR14" i="93"/>
  <c r="AQ14" i="93"/>
  <c r="AO14" i="93"/>
  <c r="AN14" i="93"/>
  <c r="AM14" i="93"/>
  <c r="AL14" i="93"/>
  <c r="AH14" i="93"/>
  <c r="AD14" i="93"/>
  <c r="AB14" i="93"/>
  <c r="Z14" i="93"/>
  <c r="U14" i="93"/>
  <c r="T14" i="93"/>
  <c r="Q14" i="93"/>
  <c r="P14" i="93"/>
  <c r="M14" i="93"/>
  <c r="L14" i="93"/>
  <c r="K14" i="93"/>
  <c r="J14" i="93"/>
  <c r="I14" i="93"/>
  <c r="H14" i="93"/>
  <c r="G14" i="93"/>
  <c r="F14" i="93"/>
  <c r="E14" i="93"/>
  <c r="D14" i="93"/>
  <c r="C14" i="93"/>
  <c r="A14" i="93"/>
  <c r="BF13" i="93"/>
  <c r="BE13" i="93"/>
  <c r="BD13" i="93"/>
  <c r="BA13" i="93"/>
  <c r="AZ13" i="93"/>
  <c r="AY13" i="93"/>
  <c r="AX13" i="93"/>
  <c r="AW13" i="93"/>
  <c r="AU13" i="93"/>
  <c r="AS13" i="93"/>
  <c r="AR13" i="93"/>
  <c r="AQ13" i="93"/>
  <c r="AO13" i="93"/>
  <c r="AN13" i="93"/>
  <c r="AM13" i="93"/>
  <c r="AL13" i="93"/>
  <c r="AH13" i="93"/>
  <c r="AD13" i="93"/>
  <c r="AB13" i="93"/>
  <c r="Z13" i="93"/>
  <c r="U13" i="93"/>
  <c r="T13" i="93"/>
  <c r="Q13" i="93"/>
  <c r="P13" i="93"/>
  <c r="M13" i="93"/>
  <c r="L13" i="93"/>
  <c r="K13" i="93"/>
  <c r="J13" i="93"/>
  <c r="I13" i="93"/>
  <c r="H13" i="93"/>
  <c r="G13" i="93"/>
  <c r="F13" i="93"/>
  <c r="E13" i="93"/>
  <c r="D13" i="93"/>
  <c r="C13" i="93"/>
  <c r="A13" i="93"/>
  <c r="BF12" i="93"/>
  <c r="BE12" i="93"/>
  <c r="BD12" i="93"/>
  <c r="BA12" i="93"/>
  <c r="AZ12" i="93"/>
  <c r="AY12" i="93"/>
  <c r="AX12" i="93"/>
  <c r="AW12" i="93"/>
  <c r="AU12" i="93"/>
  <c r="AS12" i="93"/>
  <c r="AR12" i="93"/>
  <c r="AQ12" i="93"/>
  <c r="AO12" i="93"/>
  <c r="AN12" i="93"/>
  <c r="AM12" i="93"/>
  <c r="AL12" i="93"/>
  <c r="AH12" i="93"/>
  <c r="AD12" i="93"/>
  <c r="AB12" i="93"/>
  <c r="Z12" i="93"/>
  <c r="U12" i="93"/>
  <c r="T12" i="93"/>
  <c r="Q12" i="93"/>
  <c r="P12" i="93"/>
  <c r="M12" i="93"/>
  <c r="L12" i="93"/>
  <c r="K12" i="93"/>
  <c r="J12" i="93"/>
  <c r="I12" i="93"/>
  <c r="H12" i="93"/>
  <c r="G12" i="93"/>
  <c r="F12" i="93"/>
  <c r="E12" i="93"/>
  <c r="D12" i="93"/>
  <c r="C12" i="93"/>
  <c r="A12" i="93"/>
  <c r="BF11" i="93"/>
  <c r="BE11" i="93"/>
  <c r="BD11" i="93"/>
  <c r="BA11" i="93"/>
  <c r="AZ11" i="93"/>
  <c r="AY11" i="93"/>
  <c r="AX11" i="93"/>
  <c r="AW11" i="93"/>
  <c r="AU11" i="93"/>
  <c r="AS11" i="93"/>
  <c r="AR11" i="93"/>
  <c r="AQ11" i="93"/>
  <c r="AO11" i="93"/>
  <c r="AN11" i="93"/>
  <c r="AM11" i="93"/>
  <c r="AL11" i="93"/>
  <c r="AH11" i="93"/>
  <c r="AD11" i="93"/>
  <c r="AB11" i="93"/>
  <c r="Z11" i="93"/>
  <c r="U11" i="93"/>
  <c r="T11" i="93"/>
  <c r="Q11" i="93"/>
  <c r="P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F10" i="93"/>
  <c r="BE10" i="93"/>
  <c r="BD10" i="93"/>
  <c r="BA10" i="93"/>
  <c r="AZ10" i="93"/>
  <c r="AY10" i="93"/>
  <c r="AX10" i="93"/>
  <c r="AW10" i="93"/>
  <c r="AU10" i="93"/>
  <c r="AS10" i="93"/>
  <c r="AR10" i="93"/>
  <c r="AQ10" i="93"/>
  <c r="AO10" i="93"/>
  <c r="AN10" i="93"/>
  <c r="AM10" i="93"/>
  <c r="AL10" i="93"/>
  <c r="AH10" i="93"/>
  <c r="AD10" i="93"/>
  <c r="AB10" i="93"/>
  <c r="Z10" i="93"/>
  <c r="U10" i="93"/>
  <c r="T10" i="93"/>
  <c r="Q10" i="93"/>
  <c r="P10" i="93"/>
  <c r="M10" i="93"/>
  <c r="L10" i="93"/>
  <c r="K10" i="93"/>
  <c r="J10" i="93"/>
  <c r="I10" i="93"/>
  <c r="H10" i="93"/>
  <c r="G10" i="93"/>
  <c r="F10" i="93"/>
  <c r="E10" i="93"/>
  <c r="D10" i="93"/>
  <c r="C10" i="93"/>
  <c r="A10" i="93"/>
  <c r="BF9" i="93"/>
  <c r="BE9" i="93"/>
  <c r="BD9" i="93"/>
  <c r="BA9" i="93"/>
  <c r="AZ9" i="93"/>
  <c r="AY9" i="93"/>
  <c r="AX9" i="93"/>
  <c r="AW9" i="93"/>
  <c r="AU9" i="93"/>
  <c r="AS9" i="93"/>
  <c r="AR9" i="93"/>
  <c r="AQ9" i="93"/>
  <c r="AO9" i="93"/>
  <c r="AN9" i="93"/>
  <c r="AM9" i="93"/>
  <c r="AL9" i="93"/>
  <c r="AH9" i="93"/>
  <c r="AD9" i="93"/>
  <c r="AB9" i="93"/>
  <c r="Z9" i="93"/>
  <c r="U9" i="93"/>
  <c r="T9" i="93"/>
  <c r="Q9" i="93"/>
  <c r="P9" i="93"/>
  <c r="M9" i="93"/>
  <c r="L9" i="93"/>
  <c r="K9" i="93"/>
  <c r="J9" i="93"/>
  <c r="I9" i="93"/>
  <c r="H9" i="93"/>
  <c r="G9" i="93"/>
  <c r="F9" i="93"/>
  <c r="E9" i="93"/>
  <c r="D9" i="93"/>
  <c r="C9" i="93"/>
  <c r="A9" i="93"/>
  <c r="BF8" i="93"/>
  <c r="BE8" i="93"/>
  <c r="BD8" i="93"/>
  <c r="BA8" i="93"/>
  <c r="AZ8" i="93"/>
  <c r="AY8" i="93"/>
  <c r="AX8" i="93"/>
  <c r="AW8" i="93"/>
  <c r="AU8" i="93"/>
  <c r="AS8" i="93"/>
  <c r="AR8" i="93"/>
  <c r="AQ8" i="93"/>
  <c r="AO8" i="93"/>
  <c r="AN8" i="93"/>
  <c r="AM8" i="93"/>
  <c r="AL8" i="93"/>
  <c r="AH8" i="93"/>
  <c r="AD8" i="93"/>
  <c r="AB8" i="93"/>
  <c r="Z8" i="93"/>
  <c r="U8" i="93"/>
  <c r="T8" i="93"/>
  <c r="Q8" i="93"/>
  <c r="P8" i="93"/>
  <c r="M8" i="93"/>
  <c r="L8" i="93"/>
  <c r="K8" i="93"/>
  <c r="J8" i="93"/>
  <c r="I8" i="93"/>
  <c r="H8" i="93"/>
  <c r="G8" i="93"/>
  <c r="F8" i="93"/>
  <c r="E8" i="93"/>
  <c r="D8" i="93"/>
  <c r="C8" i="93"/>
  <c r="A8" i="93"/>
  <c r="BF7" i="93"/>
  <c r="BE7" i="93"/>
  <c r="BD7" i="93"/>
  <c r="BA7" i="93"/>
  <c r="AZ7" i="93"/>
  <c r="AY7" i="93"/>
  <c r="AX7" i="93"/>
  <c r="AW7" i="93"/>
  <c r="AU7" i="93"/>
  <c r="AS7" i="93"/>
  <c r="AR7" i="93"/>
  <c r="AQ7" i="93"/>
  <c r="AO7" i="93"/>
  <c r="AN7" i="93"/>
  <c r="AM7" i="93"/>
  <c r="AL7" i="93"/>
  <c r="AH7" i="93"/>
  <c r="AD7" i="93"/>
  <c r="AB7" i="93"/>
  <c r="Z7" i="93"/>
  <c r="U7" i="93"/>
  <c r="T7" i="93"/>
  <c r="Q7" i="93"/>
  <c r="P7" i="93"/>
  <c r="M7" i="93"/>
  <c r="L7" i="93"/>
  <c r="K7" i="93"/>
  <c r="J7" i="93"/>
  <c r="I7" i="93"/>
  <c r="H7" i="93"/>
  <c r="G7" i="93"/>
  <c r="F7" i="93"/>
  <c r="E7" i="93"/>
  <c r="D7" i="93"/>
  <c r="C7" i="93"/>
  <c r="A7" i="93"/>
  <c r="BF6" i="93"/>
  <c r="BE6" i="93"/>
  <c r="BD6" i="93"/>
  <c r="BA6" i="93"/>
  <c r="AZ6" i="93"/>
  <c r="AY6" i="93"/>
  <c r="AX6" i="93"/>
  <c r="AW6" i="93"/>
  <c r="AU6" i="93"/>
  <c r="AS6" i="93"/>
  <c r="AR6" i="93"/>
  <c r="AQ6" i="93"/>
  <c r="AO6" i="93"/>
  <c r="AN6" i="93"/>
  <c r="AM6" i="93"/>
  <c r="AL6" i="93"/>
  <c r="AH6" i="93"/>
  <c r="AD6" i="93"/>
  <c r="AB6" i="93"/>
  <c r="Z6" i="93"/>
  <c r="U6" i="93"/>
  <c r="T6" i="93"/>
  <c r="Q6" i="93"/>
  <c r="P6" i="93"/>
  <c r="M6" i="93"/>
  <c r="L6" i="93"/>
  <c r="K6" i="93"/>
  <c r="J6" i="93"/>
  <c r="I6" i="93"/>
  <c r="H6" i="93"/>
  <c r="G6" i="93"/>
  <c r="F6" i="93"/>
  <c r="E6" i="93"/>
  <c r="D6" i="93"/>
  <c r="C6" i="93"/>
  <c r="A6" i="93"/>
  <c r="BF5" i="93"/>
  <c r="BE5" i="93"/>
  <c r="BD5" i="93"/>
  <c r="BA5" i="93"/>
  <c r="AZ5" i="93"/>
  <c r="AY5" i="93"/>
  <c r="AX5" i="93"/>
  <c r="AW5" i="93"/>
  <c r="AU5" i="93"/>
  <c r="AS5" i="93"/>
  <c r="AR5" i="93"/>
  <c r="AQ5" i="93"/>
  <c r="AO5" i="93"/>
  <c r="AN5" i="93"/>
  <c r="AM5" i="93"/>
  <c r="AL5" i="93"/>
  <c r="AH5" i="93"/>
  <c r="AG5" i="93"/>
  <c r="AF5" i="93"/>
  <c r="AE5" i="93"/>
  <c r="AD5" i="93"/>
  <c r="AB5" i="93"/>
  <c r="AA5" i="93"/>
  <c r="Z5" i="93"/>
  <c r="Y5" i="93"/>
  <c r="U5" i="93"/>
  <c r="T5" i="93"/>
  <c r="Q5" i="93"/>
  <c r="P5" i="93"/>
  <c r="M5" i="93"/>
  <c r="L5" i="93"/>
  <c r="K5" i="93"/>
  <c r="J5" i="93"/>
  <c r="I5" i="93"/>
  <c r="H5" i="93"/>
  <c r="G5" i="93"/>
  <c r="F5" i="93"/>
  <c r="E5" i="93"/>
  <c r="D5" i="93"/>
  <c r="C5" i="93"/>
  <c r="A5" i="93"/>
  <c r="BF4" i="93"/>
  <c r="BE4" i="93"/>
  <c r="BD4" i="93"/>
  <c r="BA4" i="93"/>
  <c r="AZ4" i="93"/>
  <c r="AY4" i="93"/>
  <c r="AX4" i="93"/>
  <c r="AW4" i="93"/>
  <c r="AU4" i="93"/>
  <c r="AS4" i="93"/>
  <c r="AR4" i="93"/>
  <c r="AQ4" i="93"/>
  <c r="AO4" i="93"/>
  <c r="AN4" i="93"/>
  <c r="AM4" i="93"/>
  <c r="AL4" i="93"/>
  <c r="AH4" i="93"/>
  <c r="AG4" i="93"/>
  <c r="AF4" i="93"/>
  <c r="AE4" i="93"/>
  <c r="AD4" i="93"/>
  <c r="AB4" i="93"/>
  <c r="AA4" i="93"/>
  <c r="Z4" i="93"/>
  <c r="Y4" i="93"/>
  <c r="V4" i="93"/>
  <c r="U4" i="93"/>
  <c r="T4" i="93"/>
  <c r="Q4" i="93"/>
  <c r="P4" i="93"/>
  <c r="M4" i="93"/>
  <c r="L4" i="93"/>
  <c r="K4" i="93"/>
  <c r="J4" i="93"/>
  <c r="I4" i="93"/>
  <c r="H4" i="93"/>
  <c r="G4" i="93"/>
  <c r="F4" i="93"/>
  <c r="E4" i="93"/>
  <c r="D4" i="93"/>
  <c r="C4" i="93"/>
  <c r="A4" i="93"/>
  <c r="E39" i="92"/>
  <c r="D39" i="92"/>
  <c r="C39" i="92"/>
  <c r="B39" i="92"/>
  <c r="A39" i="92"/>
  <c r="E35" i="92"/>
  <c r="B35" i="92"/>
  <c r="A35" i="92"/>
  <c r="C35" i="92" s="1"/>
  <c r="D35" i="92" s="1"/>
  <c r="B31" i="92"/>
  <c r="C31" i="92" s="1"/>
  <c r="A31" i="92"/>
  <c r="C27" i="92"/>
  <c r="B27" i="92"/>
  <c r="A27" i="92"/>
  <c r="E23" i="92"/>
  <c r="D23" i="92"/>
  <c r="C23" i="92"/>
  <c r="B23" i="92"/>
  <c r="A23" i="92"/>
  <c r="B19" i="92"/>
  <c r="A19" i="92"/>
  <c r="C19" i="92" s="1"/>
  <c r="B15" i="92"/>
  <c r="C15" i="92" s="1"/>
  <c r="A15" i="92"/>
  <c r="C11" i="92"/>
  <c r="E11" i="92" s="1"/>
  <c r="B11" i="92"/>
  <c r="A11" i="92"/>
  <c r="E7" i="92"/>
  <c r="D7" i="92"/>
  <c r="C7" i="92"/>
  <c r="B7" i="92"/>
  <c r="A7" i="92"/>
  <c r="E3" i="92"/>
  <c r="B3" i="92"/>
  <c r="A3" i="92"/>
  <c r="C3" i="92" s="1"/>
  <c r="D3" i="92" s="1"/>
  <c r="AP11" i="91"/>
  <c r="R10" i="91"/>
  <c r="AO7" i="91"/>
  <c r="AO10" i="91" s="1"/>
  <c r="AN7" i="91"/>
  <c r="AN10" i="91" s="1"/>
  <c r="AL7" i="91"/>
  <c r="AL10" i="91" s="1"/>
  <c r="AH7" i="91"/>
  <c r="AH10" i="91" s="1"/>
  <c r="AD7" i="91"/>
  <c r="AD10" i="91" s="1"/>
  <c r="X7" i="91"/>
  <c r="X10" i="91" s="1"/>
  <c r="V7" i="91"/>
  <c r="V10" i="91" s="1"/>
  <c r="T7" i="91"/>
  <c r="T10" i="91" s="1"/>
  <c r="S7" i="91"/>
  <c r="S10" i="91" s="1"/>
  <c r="R7" i="91"/>
  <c r="Q7" i="91"/>
  <c r="Q10" i="91" s="1"/>
  <c r="P7" i="91"/>
  <c r="P10" i="91" s="1"/>
  <c r="N7" i="91"/>
  <c r="N10" i="91" s="1"/>
  <c r="K7" i="91"/>
  <c r="K10" i="91" s="1"/>
  <c r="J7" i="91"/>
  <c r="J10" i="91" s="1"/>
  <c r="H7" i="91"/>
  <c r="H10" i="91" s="1"/>
  <c r="F7" i="91"/>
  <c r="F10" i="91" s="1"/>
  <c r="D7" i="91"/>
  <c r="D10" i="91" s="1"/>
  <c r="AO6" i="91"/>
  <c r="AN6" i="91"/>
  <c r="AM6" i="91"/>
  <c r="AM7" i="91" s="1"/>
  <c r="AM10" i="91" s="1"/>
  <c r="AL6" i="91"/>
  <c r="AH6" i="91"/>
  <c r="AD6" i="91"/>
  <c r="AC6" i="91"/>
  <c r="AC7" i="91" s="1"/>
  <c r="AC10" i="91" s="1"/>
  <c r="X6" i="91"/>
  <c r="W6" i="91"/>
  <c r="W7" i="91" s="1"/>
  <c r="W10" i="91" s="1"/>
  <c r="V6" i="91"/>
  <c r="U6" i="91"/>
  <c r="T6" i="91"/>
  <c r="S6" i="91"/>
  <c r="R6" i="91"/>
  <c r="Q6" i="91"/>
  <c r="P6" i="91"/>
  <c r="O6" i="91"/>
  <c r="O7" i="91" s="1"/>
  <c r="O10" i="91" s="1"/>
  <c r="N6" i="91"/>
  <c r="M6" i="91"/>
  <c r="M7" i="91" s="1"/>
  <c r="M10" i="91" s="1"/>
  <c r="K6" i="91"/>
  <c r="J6" i="91"/>
  <c r="I6" i="91"/>
  <c r="I7" i="91" s="1"/>
  <c r="I10" i="91" s="1"/>
  <c r="H6" i="91"/>
  <c r="G6" i="91"/>
  <c r="G7" i="91" s="1"/>
  <c r="G10" i="91" s="1"/>
  <c r="F6" i="91"/>
  <c r="E6" i="91"/>
  <c r="E7" i="91" s="1"/>
  <c r="E10" i="91" s="1"/>
  <c r="D6" i="91"/>
  <c r="AO5" i="91"/>
  <c r="AN5" i="91"/>
  <c r="AM5" i="91"/>
  <c r="AL5" i="91"/>
  <c r="AK5" i="91"/>
  <c r="AJ5" i="91"/>
  <c r="AI5" i="91"/>
  <c r="AH5" i="91"/>
  <c r="AG5" i="91"/>
  <c r="AF5" i="91"/>
  <c r="AE5" i="91"/>
  <c r="AD5" i="91"/>
  <c r="AC5" i="91"/>
  <c r="AB5" i="91"/>
  <c r="AA5" i="91"/>
  <c r="Z5" i="91"/>
  <c r="Y5" i="91"/>
  <c r="X5" i="91"/>
  <c r="W5" i="91"/>
  <c r="V5" i="91"/>
  <c r="U5" i="91"/>
  <c r="U7" i="91" s="1"/>
  <c r="U10" i="91" s="1"/>
  <c r="T5" i="91"/>
  <c r="S5" i="91"/>
  <c r="R5" i="91"/>
  <c r="Q5" i="91"/>
  <c r="P5" i="91"/>
  <c r="O5" i="91"/>
  <c r="N5" i="91"/>
  <c r="M5" i="91"/>
  <c r="L5" i="91"/>
  <c r="K5" i="91"/>
  <c r="J5" i="91"/>
  <c r="I5" i="91"/>
  <c r="H5" i="91"/>
  <c r="G5" i="91"/>
  <c r="F5" i="91"/>
  <c r="E5" i="91"/>
  <c r="D5" i="91"/>
  <c r="C5" i="91"/>
  <c r="B5" i="91"/>
  <c r="A66" i="90"/>
  <c r="A65" i="90"/>
  <c r="A64" i="90"/>
  <c r="A63" i="90"/>
  <c r="A62" i="90"/>
  <c r="A61" i="90"/>
  <c r="A60" i="90"/>
  <c r="A59" i="90"/>
  <c r="A58" i="90"/>
  <c r="A57" i="90"/>
  <c r="A56" i="90"/>
  <c r="A55" i="90"/>
  <c r="A54" i="90"/>
  <c r="A53" i="90"/>
  <c r="A52" i="90"/>
  <c r="A51" i="90"/>
  <c r="A50" i="90"/>
  <c r="A49" i="90"/>
  <c r="A48" i="90"/>
  <c r="A47" i="90"/>
  <c r="A46" i="90"/>
  <c r="A45" i="90"/>
  <c r="A44" i="90"/>
  <c r="A43" i="90"/>
  <c r="A42" i="90"/>
  <c r="A41" i="90"/>
  <c r="BE40" i="90"/>
  <c r="BD40" i="90"/>
  <c r="BC40" i="90"/>
  <c r="BB40" i="90"/>
  <c r="BA40" i="90"/>
  <c r="AZ40" i="90"/>
  <c r="AY40" i="90"/>
  <c r="AX40" i="90"/>
  <c r="AW40" i="90"/>
  <c r="AV40" i="90"/>
  <c r="AU40" i="90"/>
  <c r="AT40" i="90"/>
  <c r="AS40" i="90"/>
  <c r="AR40" i="90"/>
  <c r="AQ40" i="90"/>
  <c r="AP40" i="90"/>
  <c r="AO40" i="90"/>
  <c r="AN40" i="90"/>
  <c r="AM40" i="90"/>
  <c r="AL40" i="90"/>
  <c r="AK40" i="90"/>
  <c r="AJ40" i="90"/>
  <c r="AI40" i="90"/>
  <c r="AH40" i="90"/>
  <c r="AG40" i="90"/>
  <c r="AF40" i="90"/>
  <c r="AE40" i="90"/>
  <c r="AD40" i="90"/>
  <c r="AC40" i="90"/>
  <c r="AB40" i="90"/>
  <c r="AA40" i="90"/>
  <c r="Z40" i="90"/>
  <c r="Y40" i="90"/>
  <c r="X40" i="90"/>
  <c r="W40" i="90"/>
  <c r="V40" i="90"/>
  <c r="U40" i="90"/>
  <c r="T40" i="90"/>
  <c r="S40" i="90"/>
  <c r="R40" i="90"/>
  <c r="Q40" i="90"/>
  <c r="P40" i="90"/>
  <c r="O40" i="90"/>
  <c r="N40" i="90"/>
  <c r="M40" i="90"/>
  <c r="L40" i="90"/>
  <c r="K40" i="90"/>
  <c r="J40" i="90"/>
  <c r="I40" i="90"/>
  <c r="H40" i="90"/>
  <c r="G40" i="90"/>
  <c r="F40" i="90"/>
  <c r="E40" i="90"/>
  <c r="D40" i="90"/>
  <c r="C40" i="90"/>
  <c r="B40" i="90"/>
  <c r="A40" i="90"/>
  <c r="BE39" i="90"/>
  <c r="BD39" i="90"/>
  <c r="BC39" i="90"/>
  <c r="BB39" i="90"/>
  <c r="BA39" i="90"/>
  <c r="AZ39" i="90"/>
  <c r="AY39" i="90"/>
  <c r="AX39" i="90"/>
  <c r="AW39" i="90"/>
  <c r="AV39" i="90"/>
  <c r="AU39" i="90"/>
  <c r="AT39" i="90"/>
  <c r="AS39" i="90"/>
  <c r="AR39" i="90"/>
  <c r="AQ39" i="90"/>
  <c r="AP39" i="90"/>
  <c r="AO39" i="90"/>
  <c r="AN39" i="90"/>
  <c r="AM39" i="90"/>
  <c r="AL39" i="90"/>
  <c r="AK39" i="90"/>
  <c r="AJ39" i="90"/>
  <c r="AI39" i="90"/>
  <c r="AH39" i="90"/>
  <c r="AG39" i="90"/>
  <c r="AF39" i="90"/>
  <c r="AE39" i="90"/>
  <c r="AD39" i="90"/>
  <c r="AC39" i="90"/>
  <c r="AB39" i="90"/>
  <c r="AA39" i="90"/>
  <c r="Z39" i="90"/>
  <c r="Y39" i="90"/>
  <c r="X39" i="90"/>
  <c r="W39" i="90"/>
  <c r="V39" i="90"/>
  <c r="U39" i="90"/>
  <c r="T39" i="90"/>
  <c r="S39" i="90"/>
  <c r="R39" i="90"/>
  <c r="Q39" i="90"/>
  <c r="P39" i="90"/>
  <c r="O39" i="90"/>
  <c r="N39" i="90"/>
  <c r="M39" i="90"/>
  <c r="L39" i="90"/>
  <c r="K39" i="90"/>
  <c r="J39" i="90"/>
  <c r="I39" i="90"/>
  <c r="H39" i="90"/>
  <c r="G39" i="90"/>
  <c r="F39" i="90"/>
  <c r="E39" i="90"/>
  <c r="D39" i="90"/>
  <c r="C39" i="90"/>
  <c r="B39" i="90"/>
  <c r="A39" i="90"/>
  <c r="BE38" i="90"/>
  <c r="BD38" i="90"/>
  <c r="BC38" i="90"/>
  <c r="BB38" i="90"/>
  <c r="BA38" i="90"/>
  <c r="AZ38" i="90"/>
  <c r="AY38" i="90"/>
  <c r="AX38" i="90"/>
  <c r="AW38" i="90"/>
  <c r="AV38" i="90"/>
  <c r="AU38" i="90"/>
  <c r="AT38" i="90"/>
  <c r="AS38" i="90"/>
  <c r="AR38" i="90"/>
  <c r="AQ38" i="90"/>
  <c r="AP38" i="90"/>
  <c r="AO38" i="90"/>
  <c r="AN38" i="90"/>
  <c r="AM38" i="90"/>
  <c r="AL38" i="90"/>
  <c r="AK38" i="90"/>
  <c r="AJ38" i="90"/>
  <c r="AI38" i="90"/>
  <c r="AH38" i="90"/>
  <c r="AG38" i="90"/>
  <c r="AF38" i="90"/>
  <c r="AE38" i="90"/>
  <c r="AD38" i="90"/>
  <c r="AC38" i="90"/>
  <c r="AB38" i="90"/>
  <c r="AA38" i="90"/>
  <c r="Z38" i="90"/>
  <c r="Y38" i="90"/>
  <c r="X38" i="90"/>
  <c r="W38" i="90"/>
  <c r="V38" i="90"/>
  <c r="U38" i="90"/>
  <c r="T38" i="90"/>
  <c r="S38" i="90"/>
  <c r="R38" i="90"/>
  <c r="Q38" i="90"/>
  <c r="P38" i="90"/>
  <c r="O38" i="90"/>
  <c r="N38" i="90"/>
  <c r="M38" i="90"/>
  <c r="L38" i="90"/>
  <c r="K38" i="90"/>
  <c r="J38" i="90"/>
  <c r="I38" i="90"/>
  <c r="H38" i="90"/>
  <c r="G38" i="90"/>
  <c r="F38" i="90"/>
  <c r="E38" i="90"/>
  <c r="D38" i="90"/>
  <c r="C38" i="90"/>
  <c r="B38" i="90"/>
  <c r="A38" i="90"/>
  <c r="BE37" i="90"/>
  <c r="BD37" i="90"/>
  <c r="BC37" i="90"/>
  <c r="BB37" i="90"/>
  <c r="BA37" i="90"/>
  <c r="AZ37" i="90"/>
  <c r="AY37" i="90"/>
  <c r="AX37" i="90"/>
  <c r="AW37" i="90"/>
  <c r="AV37" i="90"/>
  <c r="AU37" i="90"/>
  <c r="AT37" i="90"/>
  <c r="AS37" i="90"/>
  <c r="AR37" i="90"/>
  <c r="AQ37" i="90"/>
  <c r="AP37" i="90"/>
  <c r="AO37" i="90"/>
  <c r="AN37" i="90"/>
  <c r="AM37" i="90"/>
  <c r="AL37" i="90"/>
  <c r="AK37" i="90"/>
  <c r="AJ37" i="90"/>
  <c r="AI37" i="90"/>
  <c r="AH37" i="90"/>
  <c r="AG37" i="90"/>
  <c r="AF37" i="90"/>
  <c r="AE37" i="90"/>
  <c r="AD37" i="90"/>
  <c r="AC37" i="90"/>
  <c r="AB37" i="90"/>
  <c r="AA37" i="90"/>
  <c r="Z37" i="90"/>
  <c r="Y37" i="90"/>
  <c r="X37" i="90"/>
  <c r="W37" i="90"/>
  <c r="V37" i="90"/>
  <c r="U37" i="90"/>
  <c r="T37" i="90"/>
  <c r="S37" i="90"/>
  <c r="R37" i="90"/>
  <c r="Q37" i="90"/>
  <c r="P37" i="90"/>
  <c r="O37" i="90"/>
  <c r="N37" i="90"/>
  <c r="M37" i="90"/>
  <c r="L37" i="90"/>
  <c r="K37" i="90"/>
  <c r="J37" i="90"/>
  <c r="I37" i="90"/>
  <c r="H37" i="90"/>
  <c r="G37" i="90"/>
  <c r="F37" i="90"/>
  <c r="E37" i="90"/>
  <c r="D37" i="90"/>
  <c r="C37" i="90"/>
  <c r="B37" i="90"/>
  <c r="A37" i="90"/>
  <c r="BE36" i="90"/>
  <c r="BD36" i="90"/>
  <c r="BC36" i="90"/>
  <c r="BB36" i="90"/>
  <c r="BA36" i="90"/>
  <c r="AZ36" i="90"/>
  <c r="AY36" i="90"/>
  <c r="AX36" i="90"/>
  <c r="AW36" i="90"/>
  <c r="AV36" i="90"/>
  <c r="AU36" i="90"/>
  <c r="AT36" i="90"/>
  <c r="AS36" i="90"/>
  <c r="AR36" i="90"/>
  <c r="AQ36" i="90"/>
  <c r="AP36" i="90"/>
  <c r="AO36" i="90"/>
  <c r="AN36" i="90"/>
  <c r="AM36" i="90"/>
  <c r="AL36" i="90"/>
  <c r="AK36" i="90"/>
  <c r="AJ36" i="90"/>
  <c r="AI36" i="90"/>
  <c r="AH36" i="90"/>
  <c r="AG36" i="90"/>
  <c r="AF36" i="90"/>
  <c r="AE36" i="90"/>
  <c r="AD36" i="90"/>
  <c r="AC36" i="90"/>
  <c r="AB36" i="90"/>
  <c r="AA36" i="90"/>
  <c r="Z36" i="90"/>
  <c r="Y36" i="90"/>
  <c r="X36" i="90"/>
  <c r="W36" i="90"/>
  <c r="V36" i="90"/>
  <c r="U36" i="90"/>
  <c r="T36" i="90"/>
  <c r="S36" i="90"/>
  <c r="R36" i="90"/>
  <c r="Q36" i="90"/>
  <c r="P36" i="90"/>
  <c r="O36" i="90"/>
  <c r="N36" i="90"/>
  <c r="M36" i="90"/>
  <c r="L36" i="90"/>
  <c r="K36" i="90"/>
  <c r="J36" i="90"/>
  <c r="I36" i="90"/>
  <c r="H36" i="90"/>
  <c r="G36" i="90"/>
  <c r="F36" i="90"/>
  <c r="E36" i="90"/>
  <c r="D36" i="90"/>
  <c r="C36" i="90"/>
  <c r="B36" i="90"/>
  <c r="A36" i="90"/>
  <c r="BE35" i="90"/>
  <c r="BD35" i="90"/>
  <c r="BC35" i="90"/>
  <c r="BB35" i="90"/>
  <c r="BA35" i="90"/>
  <c r="AZ35" i="90"/>
  <c r="AY35" i="90"/>
  <c r="AX35" i="90"/>
  <c r="AW35" i="90"/>
  <c r="AV35" i="90"/>
  <c r="AU35" i="90"/>
  <c r="AT35" i="90"/>
  <c r="AS35" i="90"/>
  <c r="AR35" i="90"/>
  <c r="AQ35" i="90"/>
  <c r="AP35" i="90"/>
  <c r="AO35" i="90"/>
  <c r="AN35" i="90"/>
  <c r="AM35" i="90"/>
  <c r="AL35" i="90"/>
  <c r="AK35" i="90"/>
  <c r="AJ35" i="90"/>
  <c r="AI35" i="90"/>
  <c r="AH35" i="90"/>
  <c r="AG35" i="90"/>
  <c r="AF35" i="90"/>
  <c r="AE35" i="90"/>
  <c r="AD35" i="90"/>
  <c r="AC35" i="90"/>
  <c r="AB35" i="90"/>
  <c r="AA35" i="90"/>
  <c r="Z35" i="90"/>
  <c r="Y35" i="90"/>
  <c r="X35" i="90"/>
  <c r="W35" i="90"/>
  <c r="V35" i="90"/>
  <c r="U35" i="90"/>
  <c r="T35" i="90"/>
  <c r="S35" i="90"/>
  <c r="R35" i="90"/>
  <c r="Q35" i="90"/>
  <c r="P35" i="90"/>
  <c r="O35" i="90"/>
  <c r="N35" i="90"/>
  <c r="M35" i="90"/>
  <c r="L35" i="90"/>
  <c r="K35" i="90"/>
  <c r="J35" i="90"/>
  <c r="I35" i="90"/>
  <c r="H35" i="90"/>
  <c r="G35" i="90"/>
  <c r="F35" i="90"/>
  <c r="E35" i="90"/>
  <c r="D35" i="90"/>
  <c r="C35" i="90"/>
  <c r="A35" i="90"/>
  <c r="BE34" i="90"/>
  <c r="BD34" i="90"/>
  <c r="BC34" i="90"/>
  <c r="BB34" i="90"/>
  <c r="BA34" i="90"/>
  <c r="AZ34" i="90"/>
  <c r="AY34" i="90"/>
  <c r="AX34" i="90"/>
  <c r="AW34" i="90"/>
  <c r="AV34" i="90"/>
  <c r="AU34" i="90"/>
  <c r="AT34" i="90"/>
  <c r="AS34" i="90"/>
  <c r="AR34" i="90"/>
  <c r="AQ34" i="90"/>
  <c r="AP34" i="90"/>
  <c r="AO34" i="90"/>
  <c r="AN34" i="90"/>
  <c r="AM34" i="90"/>
  <c r="AL34" i="90"/>
  <c r="AK34" i="90"/>
  <c r="AJ34" i="90"/>
  <c r="AI34" i="90"/>
  <c r="AH34" i="90"/>
  <c r="AG34" i="90"/>
  <c r="AF34" i="90"/>
  <c r="AE34" i="90"/>
  <c r="AD34" i="90"/>
  <c r="AC34" i="90"/>
  <c r="AB34" i="90"/>
  <c r="AA34" i="90"/>
  <c r="Z34" i="90"/>
  <c r="Y34" i="90"/>
  <c r="X34" i="90"/>
  <c r="W34" i="90"/>
  <c r="V34" i="90"/>
  <c r="U34" i="90"/>
  <c r="T34" i="90"/>
  <c r="S34" i="90"/>
  <c r="R34" i="90"/>
  <c r="Q34" i="90"/>
  <c r="P34" i="90"/>
  <c r="O34" i="90"/>
  <c r="N34" i="90"/>
  <c r="M34" i="90"/>
  <c r="L34" i="90"/>
  <c r="K34" i="90"/>
  <c r="J34" i="90"/>
  <c r="I34" i="90"/>
  <c r="H34" i="90"/>
  <c r="G34" i="90"/>
  <c r="F34" i="90"/>
  <c r="E34" i="90"/>
  <c r="D34" i="90"/>
  <c r="C34" i="90"/>
  <c r="A34" i="90"/>
  <c r="BE33" i="90"/>
  <c r="BD33" i="90"/>
  <c r="BC33" i="90"/>
  <c r="BB33" i="90"/>
  <c r="BA33" i="90"/>
  <c r="AZ33" i="90"/>
  <c r="AY33" i="90"/>
  <c r="AX33" i="90"/>
  <c r="AW33" i="90"/>
  <c r="AV33" i="90"/>
  <c r="AU33" i="90"/>
  <c r="AT33" i="90"/>
  <c r="AS33" i="90"/>
  <c r="AR33" i="90"/>
  <c r="AQ33" i="90"/>
  <c r="AP33" i="90"/>
  <c r="AO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AA33" i="90"/>
  <c r="Z33" i="90"/>
  <c r="Y33" i="90"/>
  <c r="X33" i="90"/>
  <c r="W33" i="90"/>
  <c r="V33" i="90"/>
  <c r="U33" i="90"/>
  <c r="T33" i="90"/>
  <c r="S33" i="90"/>
  <c r="R33" i="90"/>
  <c r="Q33" i="90"/>
  <c r="P33" i="90"/>
  <c r="O33" i="90"/>
  <c r="N33" i="90"/>
  <c r="M33" i="90"/>
  <c r="L33" i="90"/>
  <c r="K33" i="90"/>
  <c r="J33" i="90"/>
  <c r="I33" i="90"/>
  <c r="H33" i="90"/>
  <c r="G33" i="90"/>
  <c r="F33" i="90"/>
  <c r="E33" i="90"/>
  <c r="D33" i="90"/>
  <c r="C33" i="90"/>
  <c r="A33" i="90"/>
  <c r="BE32" i="90"/>
  <c r="BD32" i="90"/>
  <c r="BC32" i="90"/>
  <c r="BB32" i="90"/>
  <c r="BA32" i="90"/>
  <c r="AZ32" i="90"/>
  <c r="AY32" i="90"/>
  <c r="AX32" i="90"/>
  <c r="AW32" i="90"/>
  <c r="AV32" i="90"/>
  <c r="AU32" i="90"/>
  <c r="AT32" i="90"/>
  <c r="AS32" i="90"/>
  <c r="AR32" i="90"/>
  <c r="AQ32" i="90"/>
  <c r="AP32" i="90"/>
  <c r="AO32" i="90"/>
  <c r="AN32" i="90"/>
  <c r="AM32" i="90"/>
  <c r="AL32" i="90"/>
  <c r="AK32" i="90"/>
  <c r="AJ32" i="90"/>
  <c r="AI32" i="90"/>
  <c r="AH32" i="90"/>
  <c r="AG32" i="90"/>
  <c r="AF32" i="90"/>
  <c r="AE32" i="90"/>
  <c r="AD32" i="90"/>
  <c r="AC32" i="90"/>
  <c r="AB32" i="90"/>
  <c r="AA32" i="90"/>
  <c r="Z32" i="90"/>
  <c r="Y32" i="90"/>
  <c r="X32" i="90"/>
  <c r="W32" i="90"/>
  <c r="V32" i="90"/>
  <c r="U32" i="90"/>
  <c r="T32" i="90"/>
  <c r="S32" i="90"/>
  <c r="R32" i="90"/>
  <c r="Q32" i="90"/>
  <c r="P32" i="90"/>
  <c r="O32" i="90"/>
  <c r="N32" i="90"/>
  <c r="M32" i="90"/>
  <c r="L32" i="90"/>
  <c r="K32" i="90"/>
  <c r="J32" i="90"/>
  <c r="I32" i="90"/>
  <c r="H32" i="90"/>
  <c r="G32" i="90"/>
  <c r="F32" i="90"/>
  <c r="E32" i="90"/>
  <c r="D32" i="90"/>
  <c r="C32" i="90"/>
  <c r="A32" i="90"/>
  <c r="BE31" i="90"/>
  <c r="BD31" i="90"/>
  <c r="BC31" i="90"/>
  <c r="BB31" i="90"/>
  <c r="BA31" i="90"/>
  <c r="AZ31" i="90"/>
  <c r="AY31" i="90"/>
  <c r="AX31" i="90"/>
  <c r="AW31" i="90"/>
  <c r="AV31" i="90"/>
  <c r="AU31" i="90"/>
  <c r="AT31" i="90"/>
  <c r="AS31" i="90"/>
  <c r="AR31" i="90"/>
  <c r="AQ31" i="90"/>
  <c r="AP31" i="90"/>
  <c r="AO31" i="90"/>
  <c r="AN31" i="90"/>
  <c r="AM31" i="90"/>
  <c r="AL31" i="90"/>
  <c r="AK31" i="90"/>
  <c r="AJ31" i="90"/>
  <c r="AI31" i="90"/>
  <c r="AH31" i="90"/>
  <c r="AG31" i="90"/>
  <c r="AF31" i="90"/>
  <c r="AE31" i="90"/>
  <c r="AD31" i="90"/>
  <c r="AC31" i="90"/>
  <c r="AB31" i="90"/>
  <c r="AA31" i="90"/>
  <c r="Z31" i="90"/>
  <c r="Y31" i="90"/>
  <c r="X31" i="90"/>
  <c r="W31" i="90"/>
  <c r="V31" i="90"/>
  <c r="U31" i="90"/>
  <c r="T31" i="90"/>
  <c r="S31" i="90"/>
  <c r="R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A31" i="90"/>
  <c r="BD30" i="90"/>
  <c r="BC30" i="90"/>
  <c r="BB30" i="90"/>
  <c r="BA30" i="90"/>
  <c r="AZ30" i="90"/>
  <c r="AY30" i="90"/>
  <c r="AW30" i="90"/>
  <c r="AV30" i="90"/>
  <c r="AU30" i="90"/>
  <c r="AT30" i="90"/>
  <c r="AS30" i="90"/>
  <c r="AR30" i="90"/>
  <c r="AQ30" i="90"/>
  <c r="AP30" i="90"/>
  <c r="AO30" i="90"/>
  <c r="AN30" i="90"/>
  <c r="AM30" i="90"/>
  <c r="AL30" i="90"/>
  <c r="AK30" i="90"/>
  <c r="AJ30" i="90"/>
  <c r="AI30" i="90"/>
  <c r="AH30" i="90"/>
  <c r="AG30" i="90"/>
  <c r="AF30" i="90"/>
  <c r="AE30" i="90"/>
  <c r="AD30" i="90"/>
  <c r="AC30" i="90"/>
  <c r="AB30" i="90"/>
  <c r="AA30" i="90"/>
  <c r="Z30" i="90"/>
  <c r="Y30" i="90"/>
  <c r="X30" i="90"/>
  <c r="W30" i="90"/>
  <c r="V30" i="90"/>
  <c r="U30" i="90"/>
  <c r="T30" i="90"/>
  <c r="S30" i="90"/>
  <c r="R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A30" i="90"/>
  <c r="BE29" i="90"/>
  <c r="BD29" i="90"/>
  <c r="BC29" i="90"/>
  <c r="BB29" i="90"/>
  <c r="BA29" i="90"/>
  <c r="AZ29" i="90"/>
  <c r="AY29" i="90"/>
  <c r="AX29" i="90"/>
  <c r="AV29" i="90"/>
  <c r="AU29" i="90"/>
  <c r="AT29" i="90"/>
  <c r="AS29" i="90"/>
  <c r="AQ29" i="90"/>
  <c r="AP29" i="90"/>
  <c r="AO29" i="90"/>
  <c r="AN29" i="90"/>
  <c r="AM29" i="90"/>
  <c r="AL29" i="90"/>
  <c r="AK29" i="90"/>
  <c r="AJ29" i="90"/>
  <c r="AI29" i="90"/>
  <c r="AH29" i="90"/>
  <c r="AG29" i="90"/>
  <c r="AF29" i="90"/>
  <c r="AE29" i="90"/>
  <c r="AD29" i="90"/>
  <c r="AC29" i="90"/>
  <c r="AB29" i="90"/>
  <c r="AA29" i="90"/>
  <c r="Z29" i="90"/>
  <c r="Y29" i="90"/>
  <c r="X29" i="90"/>
  <c r="W29" i="90"/>
  <c r="V29" i="90"/>
  <c r="U29" i="90"/>
  <c r="T29" i="90"/>
  <c r="S29" i="90"/>
  <c r="R29" i="90"/>
  <c r="Q29" i="90"/>
  <c r="P29" i="90"/>
  <c r="O29" i="90"/>
  <c r="N29" i="90"/>
  <c r="M29" i="90"/>
  <c r="K29" i="90"/>
  <c r="J29" i="90"/>
  <c r="I29" i="90"/>
  <c r="H29" i="90"/>
  <c r="G29" i="90"/>
  <c r="F29" i="90"/>
  <c r="E29" i="90"/>
  <c r="D29" i="90"/>
  <c r="C29" i="90"/>
  <c r="A29" i="90"/>
  <c r="BE28" i="90"/>
  <c r="BD28" i="90"/>
  <c r="BC28" i="90"/>
  <c r="BB28" i="90"/>
  <c r="BA28" i="90"/>
  <c r="AX28" i="90"/>
  <c r="AW28" i="90"/>
  <c r="AU28" i="90"/>
  <c r="AT28" i="90"/>
  <c r="AS28" i="90"/>
  <c r="AR28" i="90"/>
  <c r="AQ28" i="90"/>
  <c r="AP28" i="90"/>
  <c r="AK28" i="90"/>
  <c r="AG28" i="90"/>
  <c r="AA28" i="90"/>
  <c r="Z28" i="90"/>
  <c r="Y28" i="90"/>
  <c r="X28" i="90"/>
  <c r="W28" i="90"/>
  <c r="V28" i="90"/>
  <c r="U28" i="90"/>
  <c r="T28" i="90"/>
  <c r="S28" i="90"/>
  <c r="R28" i="90"/>
  <c r="Q28" i="90"/>
  <c r="P28" i="90"/>
  <c r="L28" i="90"/>
  <c r="I28" i="90"/>
  <c r="H28" i="90"/>
  <c r="G28" i="90"/>
  <c r="F28" i="90"/>
  <c r="E28" i="90"/>
  <c r="D28" i="90"/>
  <c r="C28" i="90"/>
  <c r="A28" i="90"/>
  <c r="BE27" i="90"/>
  <c r="BD27" i="90"/>
  <c r="BC27" i="90"/>
  <c r="BB27" i="90"/>
  <c r="BA27" i="90"/>
  <c r="AZ27" i="90"/>
  <c r="AY27" i="90"/>
  <c r="AX27" i="90"/>
  <c r="AW27" i="90"/>
  <c r="AV27" i="90"/>
  <c r="AU27" i="90"/>
  <c r="AT27" i="90"/>
  <c r="AS27" i="90"/>
  <c r="AR27" i="90"/>
  <c r="AQ27" i="90"/>
  <c r="AP27" i="90"/>
  <c r="AO27" i="90"/>
  <c r="AN27" i="90"/>
  <c r="AM27" i="90"/>
  <c r="AL27" i="90"/>
  <c r="AK27" i="90"/>
  <c r="AJ27" i="90"/>
  <c r="AI27" i="90"/>
  <c r="AH27" i="90"/>
  <c r="AG27" i="90"/>
  <c r="AF27" i="90"/>
  <c r="AE27" i="90"/>
  <c r="AD27" i="90"/>
  <c r="AC27" i="90"/>
  <c r="AB27" i="90"/>
  <c r="AA27" i="90"/>
  <c r="Z27" i="90"/>
  <c r="Y27" i="90"/>
  <c r="X27" i="90"/>
  <c r="W27" i="90"/>
  <c r="V27" i="90"/>
  <c r="T27" i="90"/>
  <c r="P27" i="90"/>
  <c r="O27" i="90"/>
  <c r="N27" i="90"/>
  <c r="M27" i="90"/>
  <c r="L27" i="90"/>
  <c r="K27" i="90"/>
  <c r="J27" i="90"/>
  <c r="I27" i="90"/>
  <c r="H27" i="90"/>
  <c r="G27" i="90"/>
  <c r="F27" i="90"/>
  <c r="E27" i="90"/>
  <c r="D27" i="90"/>
  <c r="A27" i="90"/>
  <c r="BE26" i="90"/>
  <c r="BD26" i="90"/>
  <c r="BC26" i="90"/>
  <c r="BB26" i="90"/>
  <c r="BA26" i="90"/>
  <c r="AZ26" i="90"/>
  <c r="AY26" i="90"/>
  <c r="AX26" i="90"/>
  <c r="AW26" i="90"/>
  <c r="AV26" i="90"/>
  <c r="AU26" i="90"/>
  <c r="AT26" i="90"/>
  <c r="AS26" i="90"/>
  <c r="AR26" i="90"/>
  <c r="AP26" i="90"/>
  <c r="AO26" i="90"/>
  <c r="AN26" i="90"/>
  <c r="AM26" i="90"/>
  <c r="AL26" i="90"/>
  <c r="AK26" i="90"/>
  <c r="AJ26" i="90"/>
  <c r="AI26" i="90"/>
  <c r="AH26" i="90"/>
  <c r="AF26" i="90"/>
  <c r="AE26" i="90"/>
  <c r="AD26" i="90"/>
  <c r="AC26" i="90"/>
  <c r="AB26" i="90"/>
  <c r="W26" i="90"/>
  <c r="V26" i="90"/>
  <c r="U26" i="90"/>
  <c r="T26" i="90"/>
  <c r="S26" i="90"/>
  <c r="R26" i="90"/>
  <c r="Q26" i="90"/>
  <c r="P26" i="90"/>
  <c r="O26" i="90"/>
  <c r="N26" i="90"/>
  <c r="M26" i="90"/>
  <c r="L26" i="90"/>
  <c r="K26" i="90"/>
  <c r="J26" i="90"/>
  <c r="I26" i="90"/>
  <c r="H26" i="90"/>
  <c r="G26" i="90"/>
  <c r="F26" i="90"/>
  <c r="E26" i="90"/>
  <c r="D26" i="90"/>
  <c r="C26" i="90"/>
  <c r="A26" i="90"/>
  <c r="BE25" i="90"/>
  <c r="BD25" i="90"/>
  <c r="BC25" i="90"/>
  <c r="BB25" i="90"/>
  <c r="BA25" i="90"/>
  <c r="AZ25" i="90"/>
  <c r="AY25" i="90"/>
  <c r="AX25" i="90"/>
  <c r="AW25" i="90"/>
  <c r="AV25" i="90"/>
  <c r="AU25" i="90"/>
  <c r="AT25" i="90"/>
  <c r="AS25" i="90"/>
  <c r="AR25" i="90"/>
  <c r="AQ25" i="90"/>
  <c r="AP25" i="90"/>
  <c r="AO25" i="90"/>
  <c r="AN25" i="90"/>
  <c r="AM25" i="90"/>
  <c r="AL25" i="90"/>
  <c r="AK25" i="90"/>
  <c r="AG25" i="90"/>
  <c r="AF25" i="90"/>
  <c r="AE25" i="90"/>
  <c r="AC25" i="90"/>
  <c r="AA25" i="90"/>
  <c r="Z25" i="90"/>
  <c r="Y25" i="90"/>
  <c r="X25" i="90"/>
  <c r="U25" i="90"/>
  <c r="T25" i="90"/>
  <c r="S25" i="90"/>
  <c r="R25" i="90"/>
  <c r="Q25" i="90"/>
  <c r="P25" i="90"/>
  <c r="O25" i="90"/>
  <c r="N25" i="90"/>
  <c r="M25" i="90"/>
  <c r="L25" i="90"/>
  <c r="K25" i="90"/>
  <c r="J25" i="90"/>
  <c r="I25" i="90"/>
  <c r="H25" i="90"/>
  <c r="G25" i="90"/>
  <c r="F25" i="90"/>
  <c r="E25" i="90"/>
  <c r="D25" i="90"/>
  <c r="C25" i="90"/>
  <c r="A25" i="90"/>
  <c r="BE24" i="90"/>
  <c r="BD24" i="90"/>
  <c r="BC24" i="90"/>
  <c r="BB24" i="90"/>
  <c r="BA24" i="90"/>
  <c r="AZ24" i="90"/>
  <c r="AY24" i="90"/>
  <c r="AX24" i="90"/>
  <c r="AW24" i="90"/>
  <c r="AV24" i="90"/>
  <c r="AU24" i="90"/>
  <c r="AT24" i="90"/>
  <c r="AS24" i="90"/>
  <c r="AR24" i="90"/>
  <c r="AQ24" i="90"/>
  <c r="AP24" i="90"/>
  <c r="AO24" i="90"/>
  <c r="AN24" i="90"/>
  <c r="AM24" i="90"/>
  <c r="AL24" i="90"/>
  <c r="AK24" i="90"/>
  <c r="AG24" i="90"/>
  <c r="AF24" i="90"/>
  <c r="AE24" i="90"/>
  <c r="AC24" i="90"/>
  <c r="AA24" i="90"/>
  <c r="Z24" i="90"/>
  <c r="Y24" i="90"/>
  <c r="X24" i="90"/>
  <c r="W24" i="90"/>
  <c r="V24" i="90"/>
  <c r="T24" i="90"/>
  <c r="S24" i="90"/>
  <c r="R24" i="90"/>
  <c r="Q24" i="90"/>
  <c r="P24" i="90"/>
  <c r="O24" i="90"/>
  <c r="N24" i="90"/>
  <c r="M24" i="90"/>
  <c r="L24" i="90"/>
  <c r="K24" i="90"/>
  <c r="J24" i="90"/>
  <c r="I24" i="90"/>
  <c r="H24" i="90"/>
  <c r="G24" i="90"/>
  <c r="F24" i="90"/>
  <c r="E24" i="90"/>
  <c r="D24" i="90"/>
  <c r="C24" i="90"/>
  <c r="A24" i="90"/>
  <c r="BE23" i="90"/>
  <c r="BD23" i="90"/>
  <c r="BC23" i="90"/>
  <c r="BB23" i="90"/>
  <c r="BA23" i="90"/>
  <c r="AZ23" i="90"/>
  <c r="AY23" i="90"/>
  <c r="AX23" i="90"/>
  <c r="AW23" i="90"/>
  <c r="AU23" i="90"/>
  <c r="AT23" i="90"/>
  <c r="AS23" i="90"/>
  <c r="AR23" i="90"/>
  <c r="AQ23" i="90"/>
  <c r="AP23" i="90"/>
  <c r="AO23" i="90"/>
  <c r="AK23" i="90"/>
  <c r="AG23" i="90"/>
  <c r="AE23" i="90"/>
  <c r="AC23" i="90"/>
  <c r="W23" i="90"/>
  <c r="V23" i="90"/>
  <c r="T23" i="90"/>
  <c r="S23" i="90"/>
  <c r="P23" i="90"/>
  <c r="O23" i="90"/>
  <c r="L23" i="90"/>
  <c r="K23" i="90"/>
  <c r="J23" i="90"/>
  <c r="I23" i="90"/>
  <c r="H23" i="90"/>
  <c r="G23" i="90"/>
  <c r="F23" i="90"/>
  <c r="E23" i="90"/>
  <c r="D23" i="90"/>
  <c r="C23" i="90"/>
  <c r="A23" i="90"/>
  <c r="BE22" i="90"/>
  <c r="BD22" i="90"/>
  <c r="BC22" i="90"/>
  <c r="BB22" i="90"/>
  <c r="BA22" i="90"/>
  <c r="AZ22" i="90"/>
  <c r="AY22" i="90"/>
  <c r="AX22" i="90"/>
  <c r="AW22" i="90"/>
  <c r="AU22" i="90"/>
  <c r="AT22" i="90"/>
  <c r="AS22" i="90"/>
  <c r="AR22" i="90"/>
  <c r="AQ22" i="90"/>
  <c r="AP22" i="90"/>
  <c r="AO22" i="90"/>
  <c r="AK22" i="90"/>
  <c r="AG22" i="90"/>
  <c r="AE22" i="90"/>
  <c r="AC22" i="90"/>
  <c r="T22" i="90"/>
  <c r="S22" i="90"/>
  <c r="P22" i="90"/>
  <c r="O22" i="90"/>
  <c r="L22" i="90"/>
  <c r="K22" i="90"/>
  <c r="J22" i="90"/>
  <c r="I22" i="90"/>
  <c r="H22" i="90"/>
  <c r="G22" i="90"/>
  <c r="F22" i="90"/>
  <c r="E22" i="90"/>
  <c r="D22" i="90"/>
  <c r="C22" i="90"/>
  <c r="A22" i="90"/>
  <c r="BE21" i="90"/>
  <c r="BD21" i="90"/>
  <c r="BC21" i="90"/>
  <c r="BB21" i="90"/>
  <c r="BA21" i="90"/>
  <c r="AZ21" i="90"/>
  <c r="AY21" i="90"/>
  <c r="AX21" i="90"/>
  <c r="AW21" i="90"/>
  <c r="AU21" i="90"/>
  <c r="AT21" i="90"/>
  <c r="AS21" i="90"/>
  <c r="AR21" i="90"/>
  <c r="AQ21" i="90"/>
  <c r="AP21" i="90"/>
  <c r="AO21" i="90"/>
  <c r="AK21" i="90"/>
  <c r="AG21" i="90"/>
  <c r="AE21" i="90"/>
  <c r="AC21" i="90"/>
  <c r="T21" i="90"/>
  <c r="S21" i="90"/>
  <c r="P21" i="90"/>
  <c r="O21" i="90"/>
  <c r="L21" i="90"/>
  <c r="K21" i="90"/>
  <c r="J21" i="90"/>
  <c r="I21" i="90"/>
  <c r="H21" i="90"/>
  <c r="G21" i="90"/>
  <c r="F21" i="90"/>
  <c r="E21" i="90"/>
  <c r="D21" i="90"/>
  <c r="C21" i="90"/>
  <c r="A21" i="90"/>
  <c r="BE20" i="90"/>
  <c r="BD20" i="90"/>
  <c r="BC20" i="90"/>
  <c r="BB20" i="90"/>
  <c r="BA20" i="90"/>
  <c r="AZ20" i="90"/>
  <c r="AY20" i="90"/>
  <c r="AX20" i="90"/>
  <c r="AW20" i="90"/>
  <c r="AU20" i="90"/>
  <c r="AT20" i="90"/>
  <c r="AS20" i="90"/>
  <c r="AR20" i="90"/>
  <c r="AQ20" i="90"/>
  <c r="AP20" i="90"/>
  <c r="AO20" i="90"/>
  <c r="AK20" i="90"/>
  <c r="AG20" i="90"/>
  <c r="AE20" i="90"/>
  <c r="AC20" i="90"/>
  <c r="T20" i="90"/>
  <c r="S20" i="90"/>
  <c r="P20" i="90"/>
  <c r="O20" i="90"/>
  <c r="L20" i="90"/>
  <c r="K20" i="90"/>
  <c r="J20" i="90"/>
  <c r="I20" i="90"/>
  <c r="H20" i="90"/>
  <c r="G20" i="90"/>
  <c r="F20" i="90"/>
  <c r="E20" i="90"/>
  <c r="D20" i="90"/>
  <c r="C20" i="90"/>
  <c r="A20" i="90"/>
  <c r="BE19" i="90"/>
  <c r="BD19" i="90"/>
  <c r="BC19" i="90"/>
  <c r="BB19" i="90"/>
  <c r="BA19" i="90"/>
  <c r="AZ19" i="90"/>
  <c r="AY19" i="90"/>
  <c r="AX19" i="90"/>
  <c r="AW19" i="90"/>
  <c r="AU19" i="90"/>
  <c r="AT19" i="90"/>
  <c r="AS19" i="90"/>
  <c r="AR19" i="90"/>
  <c r="AQ19" i="90"/>
  <c r="AP19" i="90"/>
  <c r="AO19" i="90"/>
  <c r="AK19" i="90"/>
  <c r="AG19" i="90"/>
  <c r="AE19" i="90"/>
  <c r="AC19" i="90"/>
  <c r="T19" i="90"/>
  <c r="S19" i="90"/>
  <c r="P19" i="90"/>
  <c r="O19" i="90"/>
  <c r="L19" i="90"/>
  <c r="K19" i="90"/>
  <c r="J19" i="90"/>
  <c r="I19" i="90"/>
  <c r="H19" i="90"/>
  <c r="G19" i="90"/>
  <c r="F19" i="90"/>
  <c r="E19" i="90"/>
  <c r="D19" i="90"/>
  <c r="C19" i="90"/>
  <c r="A19" i="90"/>
  <c r="BE18" i="90"/>
  <c r="BD18" i="90"/>
  <c r="BC18" i="90"/>
  <c r="BB18" i="90"/>
  <c r="BA18" i="90"/>
  <c r="AZ18" i="90"/>
  <c r="AY18" i="90"/>
  <c r="AX18" i="90"/>
  <c r="AW18" i="90"/>
  <c r="AU18" i="90"/>
  <c r="AT18" i="90"/>
  <c r="AS18" i="90"/>
  <c r="AR18" i="90"/>
  <c r="AQ18" i="90"/>
  <c r="AP18" i="90"/>
  <c r="AO18" i="90"/>
  <c r="AK18" i="90"/>
  <c r="AG18" i="90"/>
  <c r="AE18" i="90"/>
  <c r="AC18" i="90"/>
  <c r="T18" i="90"/>
  <c r="S18" i="90"/>
  <c r="P18" i="90"/>
  <c r="O18" i="90"/>
  <c r="L18" i="90"/>
  <c r="K18" i="90"/>
  <c r="J18" i="90"/>
  <c r="I18" i="90"/>
  <c r="H18" i="90"/>
  <c r="G18" i="90"/>
  <c r="F18" i="90"/>
  <c r="E18" i="90"/>
  <c r="D18" i="90"/>
  <c r="C18" i="90"/>
  <c r="A18" i="90"/>
  <c r="BE17" i="90"/>
  <c r="BD17" i="90"/>
  <c r="BC17" i="90"/>
  <c r="BB17" i="90"/>
  <c r="BA17" i="90"/>
  <c r="AZ17" i="90"/>
  <c r="AY17" i="90"/>
  <c r="AX17" i="90"/>
  <c r="AW17" i="90"/>
  <c r="AU17" i="90"/>
  <c r="AT17" i="90"/>
  <c r="AS17" i="90"/>
  <c r="AR17" i="90"/>
  <c r="AQ17" i="90"/>
  <c r="AP17" i="90"/>
  <c r="AO17" i="90"/>
  <c r="AK17" i="90"/>
  <c r="AG17" i="90"/>
  <c r="AE17" i="90"/>
  <c r="AC17" i="90"/>
  <c r="T17" i="90"/>
  <c r="S17" i="90"/>
  <c r="P17" i="90"/>
  <c r="O17" i="90"/>
  <c r="L17" i="90"/>
  <c r="K17" i="90"/>
  <c r="J17" i="90"/>
  <c r="I17" i="90"/>
  <c r="H17" i="90"/>
  <c r="G17" i="90"/>
  <c r="F17" i="90"/>
  <c r="E17" i="90"/>
  <c r="D17" i="90"/>
  <c r="C17" i="90"/>
  <c r="A17" i="90"/>
  <c r="BE16" i="90"/>
  <c r="BD16" i="90"/>
  <c r="BC16" i="90"/>
  <c r="BB16" i="90"/>
  <c r="BA16" i="90"/>
  <c r="AZ16" i="90"/>
  <c r="AY16" i="90"/>
  <c r="AX16" i="90"/>
  <c r="AW16" i="90"/>
  <c r="AU16" i="90"/>
  <c r="AT16" i="90"/>
  <c r="AS16" i="90"/>
  <c r="AR16" i="90"/>
  <c r="AQ16" i="90"/>
  <c r="AP16" i="90"/>
  <c r="AO16" i="90"/>
  <c r="AK16" i="90"/>
  <c r="AG16" i="90"/>
  <c r="AE16" i="90"/>
  <c r="AC16" i="90"/>
  <c r="T16" i="90"/>
  <c r="S16" i="90"/>
  <c r="P16" i="90"/>
  <c r="O16" i="90"/>
  <c r="L16" i="90"/>
  <c r="K16" i="90"/>
  <c r="J16" i="90"/>
  <c r="I16" i="90"/>
  <c r="H16" i="90"/>
  <c r="G16" i="90"/>
  <c r="F16" i="90"/>
  <c r="E16" i="90"/>
  <c r="D16" i="90"/>
  <c r="C16" i="90"/>
  <c r="A16" i="90"/>
  <c r="BE15" i="90"/>
  <c r="BD15" i="90"/>
  <c r="BC15" i="90"/>
  <c r="BB15" i="90"/>
  <c r="BA15" i="90"/>
  <c r="AZ15" i="90"/>
  <c r="AY15" i="90"/>
  <c r="AX15" i="90"/>
  <c r="AW15" i="90"/>
  <c r="AU15" i="90"/>
  <c r="AT15" i="90"/>
  <c r="AS15" i="90"/>
  <c r="AR15" i="90"/>
  <c r="AQ15" i="90"/>
  <c r="AP15" i="90"/>
  <c r="AO15" i="90"/>
  <c r="AK15" i="90"/>
  <c r="AG15" i="90"/>
  <c r="AE15" i="90"/>
  <c r="AC15" i="90"/>
  <c r="T15" i="90"/>
  <c r="S15" i="90"/>
  <c r="P15" i="90"/>
  <c r="O15" i="90"/>
  <c r="L15" i="90"/>
  <c r="K15" i="90"/>
  <c r="J15" i="90"/>
  <c r="I15" i="90"/>
  <c r="H15" i="90"/>
  <c r="G15" i="90"/>
  <c r="F15" i="90"/>
  <c r="E15" i="90"/>
  <c r="D15" i="90"/>
  <c r="C15" i="90"/>
  <c r="A15" i="90"/>
  <c r="BE14" i="90"/>
  <c r="BD14" i="90"/>
  <c r="BC14" i="90"/>
  <c r="BB14" i="90"/>
  <c r="BA14" i="90"/>
  <c r="AZ14" i="90"/>
  <c r="AY14" i="90"/>
  <c r="AX14" i="90"/>
  <c r="AW14" i="90"/>
  <c r="AU14" i="90"/>
  <c r="AT14" i="90"/>
  <c r="AS14" i="90"/>
  <c r="AR14" i="90"/>
  <c r="AQ14" i="90"/>
  <c r="AP14" i="90"/>
  <c r="AO14" i="90"/>
  <c r="AK14" i="90"/>
  <c r="AG14" i="90"/>
  <c r="AE14" i="90"/>
  <c r="AC14" i="90"/>
  <c r="T14" i="90"/>
  <c r="S14" i="90"/>
  <c r="P14" i="90"/>
  <c r="O14" i="90"/>
  <c r="L14" i="90"/>
  <c r="K14" i="90"/>
  <c r="J14" i="90"/>
  <c r="I14" i="90"/>
  <c r="H14" i="90"/>
  <c r="G14" i="90"/>
  <c r="F14" i="90"/>
  <c r="E14" i="90"/>
  <c r="D14" i="90"/>
  <c r="C14" i="90"/>
  <c r="A14" i="90"/>
  <c r="BE13" i="90"/>
  <c r="BD13" i="90"/>
  <c r="BC13" i="90"/>
  <c r="BB13" i="90"/>
  <c r="BA13" i="90"/>
  <c r="AZ13" i="90"/>
  <c r="AY13" i="90"/>
  <c r="AX13" i="90"/>
  <c r="AW13" i="90"/>
  <c r="AU13" i="90"/>
  <c r="AT13" i="90"/>
  <c r="AS13" i="90"/>
  <c r="AR13" i="90"/>
  <c r="AQ13" i="90"/>
  <c r="AP13" i="90"/>
  <c r="AO13" i="90"/>
  <c r="AK13" i="90"/>
  <c r="AG13" i="90"/>
  <c r="AE13" i="90"/>
  <c r="AC13" i="90"/>
  <c r="T13" i="90"/>
  <c r="S13" i="90"/>
  <c r="P13" i="90"/>
  <c r="O13" i="90"/>
  <c r="L13" i="90"/>
  <c r="K13" i="90"/>
  <c r="J13" i="90"/>
  <c r="I13" i="90"/>
  <c r="H13" i="90"/>
  <c r="G13" i="90"/>
  <c r="F13" i="90"/>
  <c r="E13" i="90"/>
  <c r="D13" i="90"/>
  <c r="C13" i="90"/>
  <c r="A13" i="90"/>
  <c r="BE12" i="90"/>
  <c r="BD12" i="90"/>
  <c r="BC12" i="90"/>
  <c r="BB12" i="90"/>
  <c r="BA12" i="90"/>
  <c r="AZ12" i="90"/>
  <c r="AY12" i="90"/>
  <c r="AX12" i="90"/>
  <c r="AW12" i="90"/>
  <c r="AU12" i="90"/>
  <c r="AT12" i="90"/>
  <c r="AS12" i="90"/>
  <c r="AR12" i="90"/>
  <c r="AQ12" i="90"/>
  <c r="AP12" i="90"/>
  <c r="AO12" i="90"/>
  <c r="AK12" i="90"/>
  <c r="AG12" i="90"/>
  <c r="AE12" i="90"/>
  <c r="AC12" i="90"/>
  <c r="T12" i="90"/>
  <c r="S12" i="90"/>
  <c r="P12" i="90"/>
  <c r="O12" i="90"/>
  <c r="L12" i="90"/>
  <c r="K12" i="90"/>
  <c r="J12" i="90"/>
  <c r="I12" i="90"/>
  <c r="H12" i="90"/>
  <c r="G12" i="90"/>
  <c r="F12" i="90"/>
  <c r="E12" i="90"/>
  <c r="D12" i="90"/>
  <c r="C12" i="90"/>
  <c r="A12" i="90"/>
  <c r="BE11" i="90"/>
  <c r="BD11" i="90"/>
  <c r="BC11" i="90"/>
  <c r="BB11" i="90"/>
  <c r="BA11" i="90"/>
  <c r="AZ11" i="90"/>
  <c r="AY11" i="90"/>
  <c r="AX11" i="90"/>
  <c r="AW11" i="90"/>
  <c r="AU11" i="90"/>
  <c r="AT11" i="90"/>
  <c r="AS11" i="90"/>
  <c r="AR11" i="90"/>
  <c r="AQ11" i="90"/>
  <c r="AP11" i="90"/>
  <c r="AO11" i="90"/>
  <c r="AK11" i="90"/>
  <c r="AG11" i="90"/>
  <c r="AE11" i="90"/>
  <c r="AC11" i="90"/>
  <c r="T11" i="90"/>
  <c r="S11" i="90"/>
  <c r="P11" i="90"/>
  <c r="O11" i="90"/>
  <c r="L11" i="90"/>
  <c r="K11" i="90"/>
  <c r="J11" i="90"/>
  <c r="I11" i="90"/>
  <c r="H11" i="90"/>
  <c r="G11" i="90"/>
  <c r="F11" i="90"/>
  <c r="E11" i="90"/>
  <c r="D11" i="90"/>
  <c r="C11" i="90"/>
  <c r="A11" i="90"/>
  <c r="BE10" i="90"/>
  <c r="BD10" i="90"/>
  <c r="BC10" i="90"/>
  <c r="BB10" i="90"/>
  <c r="BA10" i="90"/>
  <c r="AZ10" i="90"/>
  <c r="AY10" i="90"/>
  <c r="AX10" i="90"/>
  <c r="AW10" i="90"/>
  <c r="AU10" i="90"/>
  <c r="AT10" i="90"/>
  <c r="AS10" i="90"/>
  <c r="AR10" i="90"/>
  <c r="AQ10" i="90"/>
  <c r="AP10" i="90"/>
  <c r="AO10" i="90"/>
  <c r="AK10" i="90"/>
  <c r="AG10" i="90"/>
  <c r="AE10" i="90"/>
  <c r="AC10" i="90"/>
  <c r="T10" i="90"/>
  <c r="S10" i="90"/>
  <c r="P10" i="90"/>
  <c r="O10" i="90"/>
  <c r="L10" i="90"/>
  <c r="K10" i="90"/>
  <c r="J10" i="90"/>
  <c r="I10" i="90"/>
  <c r="H10" i="90"/>
  <c r="G10" i="90"/>
  <c r="F10" i="90"/>
  <c r="E10" i="90"/>
  <c r="D10" i="90"/>
  <c r="C10" i="90"/>
  <c r="A10" i="90"/>
  <c r="BE9" i="90"/>
  <c r="BD9" i="90"/>
  <c r="BC9" i="90"/>
  <c r="BB9" i="90"/>
  <c r="BA9" i="90"/>
  <c r="AZ9" i="90"/>
  <c r="AY9" i="90"/>
  <c r="AX9" i="90"/>
  <c r="AW9" i="90"/>
  <c r="AU9" i="90"/>
  <c r="AT9" i="90"/>
  <c r="AS9" i="90"/>
  <c r="AR9" i="90"/>
  <c r="AQ9" i="90"/>
  <c r="AP9" i="90"/>
  <c r="AO9" i="90"/>
  <c r="AK9" i="90"/>
  <c r="AG9" i="90"/>
  <c r="AE9" i="90"/>
  <c r="AC9" i="90"/>
  <c r="T9" i="90"/>
  <c r="S9" i="90"/>
  <c r="P9" i="90"/>
  <c r="O9" i="90"/>
  <c r="L9" i="90"/>
  <c r="K9" i="90"/>
  <c r="J9" i="90"/>
  <c r="I9" i="90"/>
  <c r="H9" i="90"/>
  <c r="G9" i="90"/>
  <c r="F9" i="90"/>
  <c r="E9" i="90"/>
  <c r="D9" i="90"/>
  <c r="C9" i="90"/>
  <c r="A9" i="90"/>
  <c r="BE8" i="90"/>
  <c r="BD8" i="90"/>
  <c r="BC8" i="90"/>
  <c r="BB8" i="90"/>
  <c r="BA8" i="90"/>
  <c r="AZ8" i="90"/>
  <c r="AY8" i="90"/>
  <c r="AX8" i="90"/>
  <c r="AW8" i="90"/>
  <c r="AU8" i="90"/>
  <c r="AT8" i="90"/>
  <c r="AS8" i="90"/>
  <c r="AR8" i="90"/>
  <c r="AQ8" i="90"/>
  <c r="AP8" i="90"/>
  <c r="AO8" i="90"/>
  <c r="AK8" i="90"/>
  <c r="AG8" i="90"/>
  <c r="AE8" i="90"/>
  <c r="AC8" i="90"/>
  <c r="T8" i="90"/>
  <c r="S8" i="90"/>
  <c r="P8" i="90"/>
  <c r="O8" i="90"/>
  <c r="L8" i="90"/>
  <c r="K8" i="90"/>
  <c r="J8" i="90"/>
  <c r="I8" i="90"/>
  <c r="H8" i="90"/>
  <c r="G8" i="90"/>
  <c r="F8" i="90"/>
  <c r="E8" i="90"/>
  <c r="D8" i="90"/>
  <c r="C8" i="90"/>
  <c r="A8" i="90"/>
  <c r="BE7" i="90"/>
  <c r="BD7" i="90"/>
  <c r="BC7" i="90"/>
  <c r="BB7" i="90"/>
  <c r="BA7" i="90"/>
  <c r="AZ7" i="90"/>
  <c r="AY7" i="90"/>
  <c r="AX7" i="90"/>
  <c r="AW7" i="90"/>
  <c r="AU7" i="90"/>
  <c r="AT7" i="90"/>
  <c r="AS7" i="90"/>
  <c r="AR7" i="90"/>
  <c r="AQ7" i="90"/>
  <c r="AP7" i="90"/>
  <c r="AO7" i="90"/>
  <c r="AK7" i="90"/>
  <c r="AG7" i="90"/>
  <c r="AE7" i="90"/>
  <c r="AC7" i="90"/>
  <c r="T7" i="90"/>
  <c r="S7" i="90"/>
  <c r="P7" i="90"/>
  <c r="O7" i="90"/>
  <c r="L7" i="90"/>
  <c r="K7" i="90"/>
  <c r="J7" i="90"/>
  <c r="I7" i="90"/>
  <c r="H7" i="90"/>
  <c r="G7" i="90"/>
  <c r="F7" i="90"/>
  <c r="E7" i="90"/>
  <c r="D7" i="90"/>
  <c r="C7" i="90"/>
  <c r="A7" i="90"/>
  <c r="BE6" i="90"/>
  <c r="BD6" i="90"/>
  <c r="BC6" i="90"/>
  <c r="BB6" i="90"/>
  <c r="BA6" i="90"/>
  <c r="AZ6" i="90"/>
  <c r="AY6" i="90"/>
  <c r="AX6" i="90"/>
  <c r="AW6" i="90"/>
  <c r="AU6" i="90"/>
  <c r="AT6" i="90"/>
  <c r="AS6" i="90"/>
  <c r="AR6" i="90"/>
  <c r="AQ6" i="90"/>
  <c r="AP6" i="90"/>
  <c r="AO6" i="90"/>
  <c r="AK6" i="90"/>
  <c r="AG6" i="90"/>
  <c r="AE6" i="90"/>
  <c r="AC6" i="90"/>
  <c r="T6" i="90"/>
  <c r="S6" i="90"/>
  <c r="P6" i="90"/>
  <c r="O6" i="90"/>
  <c r="L6" i="90"/>
  <c r="K6" i="90"/>
  <c r="J6" i="90"/>
  <c r="I6" i="90"/>
  <c r="H6" i="90"/>
  <c r="G6" i="90"/>
  <c r="F6" i="90"/>
  <c r="E6" i="90"/>
  <c r="D6" i="90"/>
  <c r="C6" i="90"/>
  <c r="A6" i="90"/>
  <c r="BE5" i="90"/>
  <c r="BD5" i="90"/>
  <c r="BC5" i="90"/>
  <c r="BB5" i="90"/>
  <c r="BA5" i="90"/>
  <c r="AZ5" i="90"/>
  <c r="AY5" i="90"/>
  <c r="AX5" i="90"/>
  <c r="AW5" i="90"/>
  <c r="AU5" i="90"/>
  <c r="AT5" i="90"/>
  <c r="AS5" i="90"/>
  <c r="AR5" i="90"/>
  <c r="AQ5" i="90"/>
  <c r="AP5" i="90"/>
  <c r="AO5" i="90"/>
  <c r="AK5" i="90"/>
  <c r="AJ5" i="90"/>
  <c r="AI5" i="90"/>
  <c r="AH5" i="90"/>
  <c r="AG5" i="90"/>
  <c r="AE5" i="90"/>
  <c r="AD5" i="90"/>
  <c r="AC5" i="90"/>
  <c r="AB5" i="90"/>
  <c r="T5" i="90"/>
  <c r="S5" i="90"/>
  <c r="P5" i="90"/>
  <c r="O5" i="90"/>
  <c r="L5" i="90"/>
  <c r="K5" i="90"/>
  <c r="J5" i="90"/>
  <c r="I5" i="90"/>
  <c r="H5" i="90"/>
  <c r="G5" i="90"/>
  <c r="F5" i="90"/>
  <c r="E5" i="90"/>
  <c r="D5" i="90"/>
  <c r="C5" i="90"/>
  <c r="A5" i="90"/>
  <c r="BE4" i="90"/>
  <c r="BD4" i="90"/>
  <c r="BC4" i="90"/>
  <c r="BB4" i="90"/>
  <c r="BA4" i="90"/>
  <c r="AZ4" i="90"/>
  <c r="AY4" i="90"/>
  <c r="AX4" i="90"/>
  <c r="AW4" i="90"/>
  <c r="AU4" i="90"/>
  <c r="AT4" i="90"/>
  <c r="AS4" i="90"/>
  <c r="AR4" i="90"/>
  <c r="AQ4" i="90"/>
  <c r="AP4" i="90"/>
  <c r="AO4" i="90"/>
  <c r="AK4" i="90"/>
  <c r="AJ4" i="90"/>
  <c r="AI4" i="90"/>
  <c r="AH4" i="90"/>
  <c r="AG4" i="90"/>
  <c r="AE4" i="90"/>
  <c r="AD4" i="90"/>
  <c r="AC4" i="90"/>
  <c r="AB4" i="90"/>
  <c r="U4" i="90"/>
  <c r="T4" i="90"/>
  <c r="S4" i="90"/>
  <c r="P4" i="90"/>
  <c r="O4" i="90"/>
  <c r="L4" i="90"/>
  <c r="K4" i="90"/>
  <c r="J4" i="90"/>
  <c r="I4" i="90"/>
  <c r="H4" i="90"/>
  <c r="G4" i="90"/>
  <c r="F4" i="90"/>
  <c r="E4" i="90"/>
  <c r="D4" i="90"/>
  <c r="C4" i="90"/>
  <c r="A4" i="90"/>
  <c r="I44" i="89"/>
  <c r="H44" i="89"/>
  <c r="J44" i="89" s="1"/>
  <c r="F44" i="89"/>
  <c r="E44" i="89"/>
  <c r="D44" i="89"/>
  <c r="G44" i="89" s="1"/>
  <c r="J43" i="89"/>
  <c r="G43" i="89"/>
  <c r="C43" i="89"/>
  <c r="B43" i="89"/>
  <c r="J42" i="89"/>
  <c r="G42" i="89"/>
  <c r="C42" i="89"/>
  <c r="B42" i="89"/>
  <c r="J41" i="89"/>
  <c r="G41" i="89"/>
  <c r="C41" i="89"/>
  <c r="B41" i="89"/>
  <c r="J40" i="89"/>
  <c r="G40" i="89"/>
  <c r="C40" i="89"/>
  <c r="B40" i="89"/>
  <c r="J39" i="89"/>
  <c r="G39" i="89"/>
  <c r="C39" i="89"/>
  <c r="B39" i="89"/>
  <c r="J38" i="89"/>
  <c r="G38" i="89"/>
  <c r="C38" i="89"/>
  <c r="B38" i="89"/>
  <c r="J37" i="89"/>
  <c r="G37" i="89"/>
  <c r="C37" i="89"/>
  <c r="B37" i="89"/>
  <c r="J36" i="89"/>
  <c r="G36" i="89"/>
  <c r="C36" i="89"/>
  <c r="B36" i="89"/>
  <c r="J35" i="89"/>
  <c r="G35" i="89"/>
  <c r="C35" i="89"/>
  <c r="B35" i="89"/>
  <c r="J34" i="89"/>
  <c r="G34" i="89"/>
  <c r="C34" i="89"/>
  <c r="B34" i="89"/>
  <c r="J33" i="89"/>
  <c r="G33" i="89"/>
  <c r="C33" i="89"/>
  <c r="B33" i="89"/>
  <c r="J32" i="89"/>
  <c r="G32" i="89"/>
  <c r="C32" i="89"/>
  <c r="B32" i="89"/>
  <c r="J31" i="89"/>
  <c r="G31" i="89"/>
  <c r="C31" i="89"/>
  <c r="B31" i="89"/>
  <c r="J30" i="89"/>
  <c r="G30" i="89"/>
  <c r="C30" i="89"/>
  <c r="B30" i="89"/>
  <c r="J29" i="89"/>
  <c r="G29" i="89"/>
  <c r="C29" i="89"/>
  <c r="B29" i="89"/>
  <c r="J28" i="89"/>
  <c r="G28" i="89"/>
  <c r="C28" i="89"/>
  <c r="B28" i="89"/>
  <c r="J27" i="89"/>
  <c r="G27" i="89"/>
  <c r="C27" i="89"/>
  <c r="B27" i="89"/>
  <c r="J26" i="89"/>
  <c r="G26" i="89"/>
  <c r="C26" i="89"/>
  <c r="B26" i="89"/>
  <c r="J25" i="89"/>
  <c r="G25" i="89"/>
  <c r="C25" i="89"/>
  <c r="B25" i="89"/>
  <c r="J24" i="89"/>
  <c r="G24" i="89"/>
  <c r="C24" i="89"/>
  <c r="B24" i="89"/>
  <c r="J23" i="89"/>
  <c r="G23" i="89"/>
  <c r="C23" i="89"/>
  <c r="B23" i="89"/>
  <c r="J22" i="89"/>
  <c r="G22" i="89"/>
  <c r="C22" i="89"/>
  <c r="B22" i="89"/>
  <c r="J21" i="89"/>
  <c r="G21" i="89"/>
  <c r="C21" i="89"/>
  <c r="B21" i="89"/>
  <c r="J20" i="89"/>
  <c r="G20" i="89"/>
  <c r="C20" i="89"/>
  <c r="B20" i="89"/>
  <c r="J19" i="89"/>
  <c r="G19" i="89"/>
  <c r="C19" i="89"/>
  <c r="B19" i="89"/>
  <c r="J18" i="89"/>
  <c r="G18" i="89"/>
  <c r="C18" i="89"/>
  <c r="B18" i="89"/>
  <c r="J17" i="89"/>
  <c r="G17" i="89"/>
  <c r="C17" i="89"/>
  <c r="B17" i="89"/>
  <c r="J16" i="89"/>
  <c r="G16" i="89"/>
  <c r="C16" i="89"/>
  <c r="B16" i="89"/>
  <c r="J15" i="89"/>
  <c r="G15" i="89"/>
  <c r="C15" i="89"/>
  <c r="B15" i="89"/>
  <c r="J14" i="89"/>
  <c r="G14" i="89"/>
  <c r="C14" i="89"/>
  <c r="B14" i="89"/>
  <c r="J13" i="89"/>
  <c r="G13" i="89"/>
  <c r="C13" i="89"/>
  <c r="B13" i="89"/>
  <c r="J12" i="89"/>
  <c r="G12" i="89"/>
  <c r="C12" i="89"/>
  <c r="B12" i="89"/>
  <c r="E5" i="89"/>
  <c r="E4" i="89"/>
  <c r="W43" i="88"/>
  <c r="V43" i="88"/>
  <c r="X43" i="88" s="1"/>
  <c r="U43" i="88"/>
  <c r="T43" i="88"/>
  <c r="S43" i="88"/>
  <c r="R43" i="88"/>
  <c r="Q43" i="88"/>
  <c r="P43" i="88"/>
  <c r="N43" i="88"/>
  <c r="Z43" i="88" s="1"/>
  <c r="M43" i="88"/>
  <c r="K43" i="88"/>
  <c r="J43" i="88"/>
  <c r="L43" i="88" s="1"/>
  <c r="I43" i="88"/>
  <c r="H43" i="88"/>
  <c r="G43" i="88"/>
  <c r="F43" i="88"/>
  <c r="E43" i="88"/>
  <c r="D43" i="88"/>
  <c r="Z42" i="88"/>
  <c r="AA42" i="88" s="1"/>
  <c r="Y42" i="88"/>
  <c r="X42" i="88"/>
  <c r="U42" i="88"/>
  <c r="R42" i="88"/>
  <c r="O42" i="88"/>
  <c r="L42" i="88"/>
  <c r="I42" i="88"/>
  <c r="F42" i="88"/>
  <c r="C42" i="88"/>
  <c r="B42" i="88"/>
  <c r="Z41" i="88"/>
  <c r="AA41" i="88" s="1"/>
  <c r="Y41" i="88"/>
  <c r="X41" i="88"/>
  <c r="U41" i="88"/>
  <c r="R41" i="88"/>
  <c r="O41" i="88"/>
  <c r="L41" i="88"/>
  <c r="I41" i="88"/>
  <c r="F41" i="88"/>
  <c r="C41" i="88"/>
  <c r="B41" i="88"/>
  <c r="Z40" i="88"/>
  <c r="AA40" i="88" s="1"/>
  <c r="Y40" i="88"/>
  <c r="X40" i="88"/>
  <c r="U40" i="88"/>
  <c r="R40" i="88"/>
  <c r="O40" i="88"/>
  <c r="L40" i="88"/>
  <c r="I40" i="88"/>
  <c r="F40" i="88"/>
  <c r="C40" i="88"/>
  <c r="B40" i="88"/>
  <c r="Z39" i="88"/>
  <c r="AA39" i="88" s="1"/>
  <c r="Y39" i="88"/>
  <c r="X39" i="88"/>
  <c r="U39" i="88"/>
  <c r="R39" i="88"/>
  <c r="O39" i="88"/>
  <c r="L39" i="88"/>
  <c r="I39" i="88"/>
  <c r="F39" i="88"/>
  <c r="C39" i="88"/>
  <c r="B39" i="88"/>
  <c r="Z38" i="88"/>
  <c r="AA38" i="88" s="1"/>
  <c r="Y38" i="88"/>
  <c r="X38" i="88"/>
  <c r="U38" i="88"/>
  <c r="R38" i="88"/>
  <c r="O38" i="88"/>
  <c r="L38" i="88"/>
  <c r="I38" i="88"/>
  <c r="F38" i="88"/>
  <c r="C38" i="88"/>
  <c r="B38" i="88"/>
  <c r="Z37" i="88"/>
  <c r="AA37" i="88" s="1"/>
  <c r="Y37" i="88"/>
  <c r="X37" i="88"/>
  <c r="U37" i="88"/>
  <c r="R37" i="88"/>
  <c r="O37" i="88"/>
  <c r="L37" i="88"/>
  <c r="I37" i="88"/>
  <c r="F37" i="88"/>
  <c r="C37" i="88"/>
  <c r="B37" i="88"/>
  <c r="Z36" i="88"/>
  <c r="AA36" i="88" s="1"/>
  <c r="Y36" i="88"/>
  <c r="X36" i="88"/>
  <c r="U36" i="88"/>
  <c r="R36" i="88"/>
  <c r="O36" i="88"/>
  <c r="L36" i="88"/>
  <c r="I36" i="88"/>
  <c r="F36" i="88"/>
  <c r="C36" i="88"/>
  <c r="B36" i="88"/>
  <c r="Z35" i="88"/>
  <c r="AA35" i="88" s="1"/>
  <c r="Y35" i="88"/>
  <c r="X35" i="88"/>
  <c r="U35" i="88"/>
  <c r="R35" i="88"/>
  <c r="O35" i="88"/>
  <c r="L35" i="88"/>
  <c r="I35" i="88"/>
  <c r="F35" i="88"/>
  <c r="C35" i="88"/>
  <c r="B35" i="88"/>
  <c r="Z34" i="88"/>
  <c r="AA34" i="88" s="1"/>
  <c r="Y34" i="88"/>
  <c r="X34" i="88"/>
  <c r="U34" i="88"/>
  <c r="R34" i="88"/>
  <c r="O34" i="88"/>
  <c r="L34" i="88"/>
  <c r="I34" i="88"/>
  <c r="F34" i="88"/>
  <c r="C34" i="88"/>
  <c r="B34" i="88"/>
  <c r="Z33" i="88"/>
  <c r="AA33" i="88" s="1"/>
  <c r="Y33" i="88"/>
  <c r="X33" i="88"/>
  <c r="U33" i="88"/>
  <c r="R33" i="88"/>
  <c r="O33" i="88"/>
  <c r="L33" i="88"/>
  <c r="I33" i="88"/>
  <c r="F33" i="88"/>
  <c r="C33" i="88"/>
  <c r="B33" i="88"/>
  <c r="Z32" i="88"/>
  <c r="AA32" i="88" s="1"/>
  <c r="Y32" i="88"/>
  <c r="X32" i="88"/>
  <c r="U32" i="88"/>
  <c r="R32" i="88"/>
  <c r="O32" i="88"/>
  <c r="L32" i="88"/>
  <c r="I32" i="88"/>
  <c r="F32" i="88"/>
  <c r="C32" i="88"/>
  <c r="B32" i="88"/>
  <c r="Z31" i="88"/>
  <c r="AA31" i="88" s="1"/>
  <c r="Y31" i="88"/>
  <c r="X31" i="88"/>
  <c r="U31" i="88"/>
  <c r="R31" i="88"/>
  <c r="O31" i="88"/>
  <c r="L31" i="88"/>
  <c r="I31" i="88"/>
  <c r="F31" i="88"/>
  <c r="C31" i="88"/>
  <c r="B31" i="88"/>
  <c r="Z30" i="88"/>
  <c r="AA30" i="88" s="1"/>
  <c r="Y30" i="88"/>
  <c r="X30" i="88"/>
  <c r="U30" i="88"/>
  <c r="R30" i="88"/>
  <c r="O30" i="88"/>
  <c r="L30" i="88"/>
  <c r="I30" i="88"/>
  <c r="F30" i="88"/>
  <c r="C30" i="88"/>
  <c r="B30" i="88"/>
  <c r="Z29" i="88"/>
  <c r="AA29" i="88" s="1"/>
  <c r="Y29" i="88"/>
  <c r="X29" i="88"/>
  <c r="U29" i="88"/>
  <c r="R29" i="88"/>
  <c r="O29" i="88"/>
  <c r="L29" i="88"/>
  <c r="I29" i="88"/>
  <c r="F29" i="88"/>
  <c r="C29" i="88"/>
  <c r="B29" i="88"/>
  <c r="Z28" i="88"/>
  <c r="AA28" i="88" s="1"/>
  <c r="Y28" i="88"/>
  <c r="X28" i="88"/>
  <c r="U28" i="88"/>
  <c r="R28" i="88"/>
  <c r="O28" i="88"/>
  <c r="L28" i="88"/>
  <c r="I28" i="88"/>
  <c r="F28" i="88"/>
  <c r="C28" i="88"/>
  <c r="B28" i="88"/>
  <c r="Z27" i="88"/>
  <c r="AA27" i="88" s="1"/>
  <c r="Y27" i="88"/>
  <c r="X27" i="88"/>
  <c r="U27" i="88"/>
  <c r="R27" i="88"/>
  <c r="O27" i="88"/>
  <c r="L27" i="88"/>
  <c r="I27" i="88"/>
  <c r="F27" i="88"/>
  <c r="C27" i="88"/>
  <c r="B27" i="88"/>
  <c r="Z26" i="88"/>
  <c r="AA26" i="88" s="1"/>
  <c r="Y26" i="88"/>
  <c r="X26" i="88"/>
  <c r="U26" i="88"/>
  <c r="R26" i="88"/>
  <c r="O26" i="88"/>
  <c r="L26" i="88"/>
  <c r="I26" i="88"/>
  <c r="F26" i="88"/>
  <c r="C26" i="88"/>
  <c r="B26" i="88"/>
  <c r="Z25" i="88"/>
  <c r="AA25" i="88" s="1"/>
  <c r="Y25" i="88"/>
  <c r="X25" i="88"/>
  <c r="U25" i="88"/>
  <c r="R25" i="88"/>
  <c r="O25" i="88"/>
  <c r="L25" i="88"/>
  <c r="I25" i="88"/>
  <c r="F25" i="88"/>
  <c r="C25" i="88"/>
  <c r="B25" i="88"/>
  <c r="Z24" i="88"/>
  <c r="AA24" i="88" s="1"/>
  <c r="Y24" i="88"/>
  <c r="X24" i="88"/>
  <c r="U24" i="88"/>
  <c r="R24" i="88"/>
  <c r="O24" i="88"/>
  <c r="L24" i="88"/>
  <c r="I24" i="88"/>
  <c r="F24" i="88"/>
  <c r="C24" i="88"/>
  <c r="B24" i="88"/>
  <c r="Z23" i="88"/>
  <c r="AA23" i="88" s="1"/>
  <c r="Y23" i="88"/>
  <c r="X23" i="88"/>
  <c r="U23" i="88"/>
  <c r="R23" i="88"/>
  <c r="O23" i="88"/>
  <c r="L23" i="88"/>
  <c r="I23" i="88"/>
  <c r="F23" i="88"/>
  <c r="C23" i="88"/>
  <c r="B23" i="88"/>
  <c r="Z22" i="88"/>
  <c r="AA22" i="88" s="1"/>
  <c r="Y22" i="88"/>
  <c r="X22" i="88"/>
  <c r="U22" i="88"/>
  <c r="R22" i="88"/>
  <c r="O22" i="88"/>
  <c r="L22" i="88"/>
  <c r="I22" i="88"/>
  <c r="F22" i="88"/>
  <c r="C22" i="88"/>
  <c r="B22" i="88"/>
  <c r="Z21" i="88"/>
  <c r="AA21" i="88" s="1"/>
  <c r="Y21" i="88"/>
  <c r="X21" i="88"/>
  <c r="U21" i="88"/>
  <c r="R21" i="88"/>
  <c r="O21" i="88"/>
  <c r="L21" i="88"/>
  <c r="I21" i="88"/>
  <c r="F21" i="88"/>
  <c r="C21" i="88"/>
  <c r="B21" i="88"/>
  <c r="Z20" i="88"/>
  <c r="AA20" i="88" s="1"/>
  <c r="Y20" i="88"/>
  <c r="X20" i="88"/>
  <c r="U20" i="88"/>
  <c r="R20" i="88"/>
  <c r="O20" i="88"/>
  <c r="L20" i="88"/>
  <c r="I20" i="88"/>
  <c r="F20" i="88"/>
  <c r="C20" i="88"/>
  <c r="B20" i="88"/>
  <c r="Z19" i="88"/>
  <c r="AA19" i="88" s="1"/>
  <c r="Y19" i="88"/>
  <c r="X19" i="88"/>
  <c r="U19" i="88"/>
  <c r="R19" i="88"/>
  <c r="O19" i="88"/>
  <c r="L19" i="88"/>
  <c r="I19" i="88"/>
  <c r="F19" i="88"/>
  <c r="C19" i="88"/>
  <c r="B19" i="88"/>
  <c r="Z18" i="88"/>
  <c r="AA18" i="88" s="1"/>
  <c r="Y18" i="88"/>
  <c r="X18" i="88"/>
  <c r="U18" i="88"/>
  <c r="R18" i="88"/>
  <c r="O18" i="88"/>
  <c r="L18" i="88"/>
  <c r="I18" i="88"/>
  <c r="F18" i="88"/>
  <c r="C18" i="88"/>
  <c r="B18" i="88"/>
  <c r="Z17" i="88"/>
  <c r="AA17" i="88" s="1"/>
  <c r="Y17" i="88"/>
  <c r="X17" i="88"/>
  <c r="U17" i="88"/>
  <c r="R17" i="88"/>
  <c r="O17" i="88"/>
  <c r="L17" i="88"/>
  <c r="I17" i="88"/>
  <c r="F17" i="88"/>
  <c r="C17" i="88"/>
  <c r="B17" i="88"/>
  <c r="Z16" i="88"/>
  <c r="AA16" i="88" s="1"/>
  <c r="Y16" i="88"/>
  <c r="X16" i="88"/>
  <c r="U16" i="88"/>
  <c r="R16" i="88"/>
  <c r="O16" i="88"/>
  <c r="L16" i="88"/>
  <c r="I16" i="88"/>
  <c r="F16" i="88"/>
  <c r="C16" i="88"/>
  <c r="B16" i="88"/>
  <c r="Z15" i="88"/>
  <c r="AA15" i="88" s="1"/>
  <c r="Y15" i="88"/>
  <c r="X15" i="88"/>
  <c r="U15" i="88"/>
  <c r="R15" i="88"/>
  <c r="O15" i="88"/>
  <c r="L15" i="88"/>
  <c r="I15" i="88"/>
  <c r="F15" i="88"/>
  <c r="C15" i="88"/>
  <c r="B15" i="88"/>
  <c r="Z14" i="88"/>
  <c r="AA14" i="88" s="1"/>
  <c r="Y14" i="88"/>
  <c r="X14" i="88"/>
  <c r="U14" i="88"/>
  <c r="R14" i="88"/>
  <c r="O14" i="88"/>
  <c r="L14" i="88"/>
  <c r="I14" i="88"/>
  <c r="F14" i="88"/>
  <c r="C14" i="88"/>
  <c r="B14" i="88"/>
  <c r="Z13" i="88"/>
  <c r="AA13" i="88" s="1"/>
  <c r="Y13" i="88"/>
  <c r="X13" i="88"/>
  <c r="U13" i="88"/>
  <c r="R13" i="88"/>
  <c r="O13" i="88"/>
  <c r="L13" i="88"/>
  <c r="I13" i="88"/>
  <c r="F13" i="88"/>
  <c r="C13" i="88"/>
  <c r="B13" i="88"/>
  <c r="Z12" i="88"/>
  <c r="AA12" i="88" s="1"/>
  <c r="Y12" i="88"/>
  <c r="X12" i="88"/>
  <c r="U12" i="88"/>
  <c r="R12" i="88"/>
  <c r="O12" i="88"/>
  <c r="L12" i="88"/>
  <c r="I12" i="88"/>
  <c r="F12" i="88"/>
  <c r="C12" i="88"/>
  <c r="B12" i="88"/>
  <c r="Z11" i="88"/>
  <c r="AA11" i="88" s="1"/>
  <c r="Y11" i="88"/>
  <c r="X11" i="88"/>
  <c r="U11" i="88"/>
  <c r="R11" i="88"/>
  <c r="O11" i="88"/>
  <c r="L11" i="88"/>
  <c r="I11" i="88"/>
  <c r="F11" i="88"/>
  <c r="C11" i="88"/>
  <c r="B11" i="88"/>
  <c r="M5" i="88"/>
  <c r="M4" i="88"/>
  <c r="AH44" i="87"/>
  <c r="AE44" i="87"/>
  <c r="AB44" i="87"/>
  <c r="Y44" i="87"/>
  <c r="V44" i="87"/>
  <c r="S44" i="87"/>
  <c r="P44" i="87"/>
  <c r="M44" i="87"/>
  <c r="K44" i="87"/>
  <c r="J44" i="87"/>
  <c r="I44" i="87"/>
  <c r="H44" i="87"/>
  <c r="G44" i="87"/>
  <c r="F44" i="87"/>
  <c r="E44" i="87"/>
  <c r="D44" i="87"/>
  <c r="AK43" i="87"/>
  <c r="AJ43" i="87"/>
  <c r="AI43" i="87"/>
  <c r="AG43" i="87"/>
  <c r="AF43" i="87"/>
  <c r="AC43" i="87"/>
  <c r="AD43" i="87" s="1"/>
  <c r="AA43" i="87"/>
  <c r="Z43" i="87"/>
  <c r="X43" i="87"/>
  <c r="W43" i="87"/>
  <c r="AL43" i="87" s="1"/>
  <c r="AM43" i="87" s="1"/>
  <c r="U43" i="87"/>
  <c r="T43" i="87"/>
  <c r="Q43" i="87"/>
  <c r="R43" i="87" s="1"/>
  <c r="O43" i="87"/>
  <c r="N43" i="87"/>
  <c r="L43" i="87"/>
  <c r="C43" i="87"/>
  <c r="B43" i="87"/>
  <c r="AK42" i="87"/>
  <c r="AM42" i="87" s="1"/>
  <c r="AJ42" i="87"/>
  <c r="AI42" i="87"/>
  <c r="AG42" i="87"/>
  <c r="AF42" i="87"/>
  <c r="AD42" i="87"/>
  <c r="AC42" i="87"/>
  <c r="Z42" i="87"/>
  <c r="AL42" i="87" s="1"/>
  <c r="X42" i="87"/>
  <c r="W42" i="87"/>
  <c r="U42" i="87"/>
  <c r="T42" i="87"/>
  <c r="R42" i="87"/>
  <c r="Q42" i="87"/>
  <c r="N42" i="87"/>
  <c r="O42" i="87" s="1"/>
  <c r="L42" i="87"/>
  <c r="C42" i="87"/>
  <c r="B42" i="87"/>
  <c r="AK41" i="87"/>
  <c r="AI41" i="87"/>
  <c r="AJ41" i="87" s="1"/>
  <c r="AG41" i="87"/>
  <c r="AF41" i="87"/>
  <c r="AD41" i="87"/>
  <c r="AC41" i="87"/>
  <c r="AA41" i="87"/>
  <c r="Z41" i="87"/>
  <c r="W41" i="87"/>
  <c r="X41" i="87" s="1"/>
  <c r="U41" i="87"/>
  <c r="T41" i="87"/>
  <c r="R41" i="87"/>
  <c r="Q41" i="87"/>
  <c r="O41" i="87"/>
  <c r="N41" i="87"/>
  <c r="L41" i="87"/>
  <c r="C41" i="87"/>
  <c r="B41" i="87"/>
  <c r="AL40" i="87"/>
  <c r="AK40" i="87"/>
  <c r="AM40" i="87" s="1"/>
  <c r="AJ40" i="87"/>
  <c r="AI40" i="87"/>
  <c r="AF40" i="87"/>
  <c r="AG40" i="87" s="1"/>
  <c r="AD40" i="87"/>
  <c r="AC40" i="87"/>
  <c r="AA40" i="87"/>
  <c r="Z40" i="87"/>
  <c r="X40" i="87"/>
  <c r="W40" i="87"/>
  <c r="T40" i="87"/>
  <c r="U40" i="87" s="1"/>
  <c r="R40" i="87"/>
  <c r="Q40" i="87"/>
  <c r="O40" i="87"/>
  <c r="N40" i="87"/>
  <c r="L40" i="87"/>
  <c r="C40" i="87"/>
  <c r="B40" i="87"/>
  <c r="AK39" i="87"/>
  <c r="AJ39" i="87"/>
  <c r="AI39" i="87"/>
  <c r="AG39" i="87"/>
  <c r="AF39" i="87"/>
  <c r="AC39" i="87"/>
  <c r="AD39" i="87" s="1"/>
  <c r="AA39" i="87"/>
  <c r="Z39" i="87"/>
  <c r="X39" i="87"/>
  <c r="W39" i="87"/>
  <c r="AL39" i="87" s="1"/>
  <c r="AM39" i="87" s="1"/>
  <c r="U39" i="87"/>
  <c r="T39" i="87"/>
  <c r="Q39" i="87"/>
  <c r="R39" i="87" s="1"/>
  <c r="O39" i="87"/>
  <c r="N39" i="87"/>
  <c r="L39" i="87"/>
  <c r="C39" i="87"/>
  <c r="B39" i="87"/>
  <c r="AK38" i="87"/>
  <c r="AJ38" i="87"/>
  <c r="AI38" i="87"/>
  <c r="AG38" i="87"/>
  <c r="AF38" i="87"/>
  <c r="AD38" i="87"/>
  <c r="AC38" i="87"/>
  <c r="Z38" i="87"/>
  <c r="AL38" i="87" s="1"/>
  <c r="X38" i="87"/>
  <c r="W38" i="87"/>
  <c r="U38" i="87"/>
  <c r="T38" i="87"/>
  <c r="R38" i="87"/>
  <c r="Q38" i="87"/>
  <c r="N38" i="87"/>
  <c r="O38" i="87" s="1"/>
  <c r="L38" i="87"/>
  <c r="C38" i="87"/>
  <c r="B38" i="87"/>
  <c r="AK37" i="87"/>
  <c r="AI37" i="87"/>
  <c r="AJ37" i="87" s="1"/>
  <c r="AG37" i="87"/>
  <c r="AF37" i="87"/>
  <c r="AD37" i="87"/>
  <c r="AC37" i="87"/>
  <c r="AA37" i="87"/>
  <c r="Z37" i="87"/>
  <c r="W37" i="87"/>
  <c r="X37" i="87" s="1"/>
  <c r="U37" i="87"/>
  <c r="T37" i="87"/>
  <c r="R37" i="87"/>
  <c r="Q37" i="87"/>
  <c r="O37" i="87"/>
  <c r="N37" i="87"/>
  <c r="L37" i="87"/>
  <c r="C37" i="87"/>
  <c r="B37" i="87"/>
  <c r="AL36" i="87"/>
  <c r="AK36" i="87"/>
  <c r="AM36" i="87" s="1"/>
  <c r="AJ36" i="87"/>
  <c r="AI36" i="87"/>
  <c r="AF36" i="87"/>
  <c r="AG36" i="87" s="1"/>
  <c r="AD36" i="87"/>
  <c r="AC36" i="87"/>
  <c r="AA36" i="87"/>
  <c r="Z36" i="87"/>
  <c r="X36" i="87"/>
  <c r="W36" i="87"/>
  <c r="T36" i="87"/>
  <c r="U36" i="87" s="1"/>
  <c r="R36" i="87"/>
  <c r="Q36" i="87"/>
  <c r="O36" i="87"/>
  <c r="N36" i="87"/>
  <c r="L36" i="87"/>
  <c r="C36" i="87"/>
  <c r="B36" i="87"/>
  <c r="AK35" i="87"/>
  <c r="AJ35" i="87"/>
  <c r="AI35" i="87"/>
  <c r="AG35" i="87"/>
  <c r="AF35" i="87"/>
  <c r="AC35" i="87"/>
  <c r="AD35" i="87" s="1"/>
  <c r="AA35" i="87"/>
  <c r="Z35" i="87"/>
  <c r="X35" i="87"/>
  <c r="W35" i="87"/>
  <c r="AL35" i="87" s="1"/>
  <c r="AM35" i="87" s="1"/>
  <c r="U35" i="87"/>
  <c r="T35" i="87"/>
  <c r="Q35" i="87"/>
  <c r="R35" i="87" s="1"/>
  <c r="O35" i="87"/>
  <c r="N35" i="87"/>
  <c r="L35" i="87"/>
  <c r="C35" i="87"/>
  <c r="B35" i="87"/>
  <c r="AK34" i="87"/>
  <c r="AJ34" i="87"/>
  <c r="AI34" i="87"/>
  <c r="AG34" i="87"/>
  <c r="AF34" i="87"/>
  <c r="AD34" i="87"/>
  <c r="AC34" i="87"/>
  <c r="Z34" i="87"/>
  <c r="AL34" i="87" s="1"/>
  <c r="X34" i="87"/>
  <c r="W34" i="87"/>
  <c r="U34" i="87"/>
  <c r="T34" i="87"/>
  <c r="R34" i="87"/>
  <c r="Q34" i="87"/>
  <c r="N34" i="87"/>
  <c r="O34" i="87" s="1"/>
  <c r="L34" i="87"/>
  <c r="C34" i="87"/>
  <c r="B34" i="87"/>
  <c r="AL33" i="87"/>
  <c r="AM33" i="87" s="1"/>
  <c r="AK33" i="87"/>
  <c r="AI33" i="87"/>
  <c r="AJ33" i="87" s="1"/>
  <c r="AG33" i="87"/>
  <c r="AF33" i="87"/>
  <c r="AD33" i="87"/>
  <c r="AC33" i="87"/>
  <c r="AA33" i="87"/>
  <c r="Z33" i="87"/>
  <c r="W33" i="87"/>
  <c r="X33" i="87" s="1"/>
  <c r="U33" i="87"/>
  <c r="T33" i="87"/>
  <c r="R33" i="87"/>
  <c r="Q33" i="87"/>
  <c r="O33" i="87"/>
  <c r="N33" i="87"/>
  <c r="L33" i="87"/>
  <c r="C33" i="87"/>
  <c r="B33" i="87"/>
  <c r="AL32" i="87"/>
  <c r="AK32" i="87"/>
  <c r="AM32" i="87" s="1"/>
  <c r="AJ32" i="87"/>
  <c r="AI32" i="87"/>
  <c r="AF32" i="87"/>
  <c r="AG32" i="87" s="1"/>
  <c r="AD32" i="87"/>
  <c r="AC32" i="87"/>
  <c r="AA32" i="87"/>
  <c r="Z32" i="87"/>
  <c r="X32" i="87"/>
  <c r="W32" i="87"/>
  <c r="T32" i="87"/>
  <c r="U32" i="87" s="1"/>
  <c r="R32" i="87"/>
  <c r="Q32" i="87"/>
  <c r="O32" i="87"/>
  <c r="N32" i="87"/>
  <c r="L32" i="87"/>
  <c r="C32" i="87"/>
  <c r="B32" i="87"/>
  <c r="AK31" i="87"/>
  <c r="AJ31" i="87"/>
  <c r="AI31" i="87"/>
  <c r="AG31" i="87"/>
  <c r="AF31" i="87"/>
  <c r="AD31" i="87"/>
  <c r="AC31" i="87"/>
  <c r="AA31" i="87"/>
  <c r="Z31" i="87"/>
  <c r="X31" i="87"/>
  <c r="W31" i="87"/>
  <c r="AL31" i="87" s="1"/>
  <c r="AM31" i="87" s="1"/>
  <c r="U31" i="87"/>
  <c r="T31" i="87"/>
  <c r="R31" i="87"/>
  <c r="Q31" i="87"/>
  <c r="O31" i="87"/>
  <c r="N31" i="87"/>
  <c r="L31" i="87"/>
  <c r="C31" i="87"/>
  <c r="B31" i="87"/>
  <c r="AL30" i="87"/>
  <c r="AK30" i="87"/>
  <c r="AM30" i="87" s="1"/>
  <c r="AJ30" i="87"/>
  <c r="AI30" i="87"/>
  <c r="AG30" i="87"/>
  <c r="AF30" i="87"/>
  <c r="AD30" i="87"/>
  <c r="AC30" i="87"/>
  <c r="AA30" i="87"/>
  <c r="Z30" i="87"/>
  <c r="X30" i="87"/>
  <c r="W30" i="87"/>
  <c r="U30" i="87"/>
  <c r="T30" i="87"/>
  <c r="R30" i="87"/>
  <c r="Q30" i="87"/>
  <c r="O30" i="87"/>
  <c r="N30" i="87"/>
  <c r="L30" i="87"/>
  <c r="C30" i="87"/>
  <c r="B30" i="87"/>
  <c r="AL29" i="87"/>
  <c r="AM29" i="87" s="1"/>
  <c r="AK29" i="87"/>
  <c r="AJ29" i="87"/>
  <c r="AI29" i="87"/>
  <c r="AG29" i="87"/>
  <c r="AF29" i="87"/>
  <c r="AD29" i="87"/>
  <c r="AC29" i="87"/>
  <c r="AA29" i="87"/>
  <c r="Z29" i="87"/>
  <c r="X29" i="87"/>
  <c r="W29" i="87"/>
  <c r="U29" i="87"/>
  <c r="T29" i="87"/>
  <c r="R29" i="87"/>
  <c r="Q29" i="87"/>
  <c r="O29" i="87"/>
  <c r="N29" i="87"/>
  <c r="L29" i="87"/>
  <c r="C29" i="87"/>
  <c r="B29" i="87"/>
  <c r="AL28" i="87"/>
  <c r="AK28" i="87"/>
  <c r="AJ28" i="87"/>
  <c r="AI28" i="87"/>
  <c r="AG28" i="87"/>
  <c r="AF28" i="87"/>
  <c r="AD28" i="87"/>
  <c r="AC28" i="87"/>
  <c r="AA28" i="87"/>
  <c r="Z28" i="87"/>
  <c r="X28" i="87"/>
  <c r="W28" i="87"/>
  <c r="T28" i="87"/>
  <c r="U28" i="87" s="1"/>
  <c r="R28" i="87"/>
  <c r="Q28" i="87"/>
  <c r="O28" i="87"/>
  <c r="N28" i="87"/>
  <c r="L28" i="87"/>
  <c r="C28" i="87"/>
  <c r="B28" i="87"/>
  <c r="AK27" i="87"/>
  <c r="AJ27" i="87"/>
  <c r="AI27" i="87"/>
  <c r="AG27" i="87"/>
  <c r="AF27" i="87"/>
  <c r="AD27" i="87"/>
  <c r="AC27" i="87"/>
  <c r="AA27" i="87"/>
  <c r="Z27" i="87"/>
  <c r="X27" i="87"/>
  <c r="W27" i="87"/>
  <c r="AL27" i="87" s="1"/>
  <c r="AM27" i="87" s="1"/>
  <c r="U27" i="87"/>
  <c r="T27" i="87"/>
  <c r="R27" i="87"/>
  <c r="Q27" i="87"/>
  <c r="O27" i="87"/>
  <c r="N27" i="87"/>
  <c r="L27" i="87"/>
  <c r="C27" i="87"/>
  <c r="B27" i="87"/>
  <c r="AK26" i="87"/>
  <c r="AJ26" i="87"/>
  <c r="AI26" i="87"/>
  <c r="AF26" i="87"/>
  <c r="AG26" i="87" s="1"/>
  <c r="AD26" i="87"/>
  <c r="AC26" i="87"/>
  <c r="Z26" i="87"/>
  <c r="AL26" i="87" s="1"/>
  <c r="X26" i="87"/>
  <c r="W26" i="87"/>
  <c r="T26" i="87"/>
  <c r="U26" i="87" s="1"/>
  <c r="R26" i="87"/>
  <c r="Q26" i="87"/>
  <c r="N26" i="87"/>
  <c r="O26" i="87" s="1"/>
  <c r="L26" i="87"/>
  <c r="C26" i="87"/>
  <c r="B26" i="87"/>
  <c r="AK25" i="87"/>
  <c r="AI25" i="87"/>
  <c r="AJ25" i="87" s="1"/>
  <c r="AG25" i="87"/>
  <c r="AF25" i="87"/>
  <c r="AC25" i="87"/>
  <c r="AD25" i="87" s="1"/>
  <c r="AA25" i="87"/>
  <c r="Z25" i="87"/>
  <c r="W25" i="87"/>
  <c r="AL25" i="87" s="1"/>
  <c r="AM25" i="87" s="1"/>
  <c r="U25" i="87"/>
  <c r="T25" i="87"/>
  <c r="Q25" i="87"/>
  <c r="R25" i="87" s="1"/>
  <c r="O25" i="87"/>
  <c r="N25" i="87"/>
  <c r="L25" i="87"/>
  <c r="C25" i="87"/>
  <c r="B25" i="87"/>
  <c r="AK24" i="87"/>
  <c r="AJ24" i="87"/>
  <c r="AI24" i="87"/>
  <c r="AF24" i="87"/>
  <c r="AG24" i="87" s="1"/>
  <c r="AD24" i="87"/>
  <c r="AC24" i="87"/>
  <c r="Z24" i="87"/>
  <c r="AL24" i="87" s="1"/>
  <c r="X24" i="87"/>
  <c r="W24" i="87"/>
  <c r="T24" i="87"/>
  <c r="U24" i="87" s="1"/>
  <c r="R24" i="87"/>
  <c r="Q24" i="87"/>
  <c r="N24" i="87"/>
  <c r="O24" i="87" s="1"/>
  <c r="L24" i="87"/>
  <c r="C24" i="87"/>
  <c r="B24" i="87"/>
  <c r="AL23" i="87"/>
  <c r="AM23" i="87" s="1"/>
  <c r="AK23" i="87"/>
  <c r="AI23" i="87"/>
  <c r="AJ23" i="87" s="1"/>
  <c r="AG23" i="87"/>
  <c r="AF23" i="87"/>
  <c r="AC23" i="87"/>
  <c r="AD23" i="87" s="1"/>
  <c r="AA23" i="87"/>
  <c r="Z23" i="87"/>
  <c r="W23" i="87"/>
  <c r="X23" i="87" s="1"/>
  <c r="U23" i="87"/>
  <c r="T23" i="87"/>
  <c r="Q23" i="87"/>
  <c r="R23" i="87" s="1"/>
  <c r="O23" i="87"/>
  <c r="N23" i="87"/>
  <c r="L23" i="87"/>
  <c r="C23" i="87"/>
  <c r="B23" i="87"/>
  <c r="AL22" i="87"/>
  <c r="AK22" i="87"/>
  <c r="AJ22" i="87"/>
  <c r="AI22" i="87"/>
  <c r="AG22" i="87"/>
  <c r="AF22" i="87"/>
  <c r="AD22" i="87"/>
  <c r="AC22" i="87"/>
  <c r="AA22" i="87"/>
  <c r="Z22" i="87"/>
  <c r="X22" i="87"/>
  <c r="W22" i="87"/>
  <c r="U22" i="87"/>
  <c r="T22" i="87"/>
  <c r="R22" i="87"/>
  <c r="Q22" i="87"/>
  <c r="O22" i="87"/>
  <c r="N22" i="87"/>
  <c r="L22" i="87"/>
  <c r="C22" i="87"/>
  <c r="B22" i="87"/>
  <c r="AL21" i="87"/>
  <c r="AM21" i="87" s="1"/>
  <c r="AK21" i="87"/>
  <c r="AJ21" i="87"/>
  <c r="AI21" i="87"/>
  <c r="AG21" i="87"/>
  <c r="AF21" i="87"/>
  <c r="AD21" i="87"/>
  <c r="AC21" i="87"/>
  <c r="AA21" i="87"/>
  <c r="Z21" i="87"/>
  <c r="X21" i="87"/>
  <c r="W21" i="87"/>
  <c r="U21" i="87"/>
  <c r="T21" i="87"/>
  <c r="R21" i="87"/>
  <c r="Q21" i="87"/>
  <c r="O21" i="87"/>
  <c r="N21" i="87"/>
  <c r="L21" i="87"/>
  <c r="C21" i="87"/>
  <c r="B21" i="87"/>
  <c r="AK20" i="87"/>
  <c r="AJ20" i="87"/>
  <c r="AI20" i="87"/>
  <c r="AG20" i="87"/>
  <c r="AF20" i="87"/>
  <c r="AD20" i="87"/>
  <c r="AC20" i="87"/>
  <c r="AA20" i="87"/>
  <c r="Z20" i="87"/>
  <c r="AL20" i="87" s="1"/>
  <c r="X20" i="87"/>
  <c r="W20" i="87"/>
  <c r="U20" i="87"/>
  <c r="T20" i="87"/>
  <c r="R20" i="87"/>
  <c r="Q20" i="87"/>
  <c r="O20" i="87"/>
  <c r="N20" i="87"/>
  <c r="L20" i="87"/>
  <c r="C20" i="87"/>
  <c r="B20" i="87"/>
  <c r="AK19" i="87"/>
  <c r="AJ19" i="87"/>
  <c r="AI19" i="87"/>
  <c r="AG19" i="87"/>
  <c r="AF19" i="87"/>
  <c r="AD19" i="87"/>
  <c r="AC19" i="87"/>
  <c r="AA19" i="87"/>
  <c r="Z19" i="87"/>
  <c r="X19" i="87"/>
  <c r="W19" i="87"/>
  <c r="AL19" i="87" s="1"/>
  <c r="AM19" i="87" s="1"/>
  <c r="U19" i="87"/>
  <c r="T19" i="87"/>
  <c r="R19" i="87"/>
  <c r="Q19" i="87"/>
  <c r="O19" i="87"/>
  <c r="N19" i="87"/>
  <c r="L19" i="87"/>
  <c r="C19" i="87"/>
  <c r="B19" i="87"/>
  <c r="AK18" i="87"/>
  <c r="AJ18" i="87"/>
  <c r="AI18" i="87"/>
  <c r="AF18" i="87"/>
  <c r="AG18" i="87" s="1"/>
  <c r="AD18" i="87"/>
  <c r="AC18" i="87"/>
  <c r="Z18" i="87"/>
  <c r="AL18" i="87" s="1"/>
  <c r="X18" i="87"/>
  <c r="W18" i="87"/>
  <c r="T18" i="87"/>
  <c r="U18" i="87" s="1"/>
  <c r="R18" i="87"/>
  <c r="Q18" i="87"/>
  <c r="N18" i="87"/>
  <c r="O18" i="87" s="1"/>
  <c r="L18" i="87"/>
  <c r="C18" i="87"/>
  <c r="B18" i="87"/>
  <c r="AK17" i="87"/>
  <c r="AI17" i="87"/>
  <c r="AJ17" i="87" s="1"/>
  <c r="AG17" i="87"/>
  <c r="AF17" i="87"/>
  <c r="AC17" i="87"/>
  <c r="AD17" i="87" s="1"/>
  <c r="AA17" i="87"/>
  <c r="Z17" i="87"/>
  <c r="W17" i="87"/>
  <c r="X17" i="87" s="1"/>
  <c r="U17" i="87"/>
  <c r="T17" i="87"/>
  <c r="Q17" i="87"/>
  <c r="R17" i="87" s="1"/>
  <c r="O17" i="87"/>
  <c r="N17" i="87"/>
  <c r="L17" i="87"/>
  <c r="C17" i="87"/>
  <c r="B17" i="87"/>
  <c r="AK16" i="87"/>
  <c r="AJ16" i="87"/>
  <c r="AI16" i="87"/>
  <c r="AF16" i="87"/>
  <c r="AG16" i="87" s="1"/>
  <c r="AD16" i="87"/>
  <c r="AC16" i="87"/>
  <c r="Z16" i="87"/>
  <c r="AL16" i="87" s="1"/>
  <c r="X16" i="87"/>
  <c r="W16" i="87"/>
  <c r="T16" i="87"/>
  <c r="U16" i="87" s="1"/>
  <c r="R16" i="87"/>
  <c r="Q16" i="87"/>
  <c r="N16" i="87"/>
  <c r="O16" i="87" s="1"/>
  <c r="L16" i="87"/>
  <c r="C16" i="87"/>
  <c r="B16" i="87"/>
  <c r="AL15" i="87"/>
  <c r="AM15" i="87" s="1"/>
  <c r="AK15" i="87"/>
  <c r="AI15" i="87"/>
  <c r="AJ15" i="87" s="1"/>
  <c r="AG15" i="87"/>
  <c r="AF15" i="87"/>
  <c r="AC15" i="87"/>
  <c r="AD15" i="87" s="1"/>
  <c r="AA15" i="87"/>
  <c r="Z15" i="87"/>
  <c r="W15" i="87"/>
  <c r="X15" i="87" s="1"/>
  <c r="U15" i="87"/>
  <c r="T15" i="87"/>
  <c r="Q15" i="87"/>
  <c r="R15" i="87" s="1"/>
  <c r="O15" i="87"/>
  <c r="N15" i="87"/>
  <c r="L15" i="87"/>
  <c r="C15" i="87"/>
  <c r="B15" i="87"/>
  <c r="AL14" i="87"/>
  <c r="AK14" i="87"/>
  <c r="AJ14" i="87"/>
  <c r="AI14" i="87"/>
  <c r="AG14" i="87"/>
  <c r="AF14" i="87"/>
  <c r="AD14" i="87"/>
  <c r="AC14" i="87"/>
  <c r="AA14" i="87"/>
  <c r="Z14" i="87"/>
  <c r="X14" i="87"/>
  <c r="W14" i="87"/>
  <c r="U14" i="87"/>
  <c r="T14" i="87"/>
  <c r="R14" i="87"/>
  <c r="Q14" i="87"/>
  <c r="O14" i="87"/>
  <c r="N14" i="87"/>
  <c r="L14" i="87"/>
  <c r="C14" i="87"/>
  <c r="B14" i="87"/>
  <c r="AL13" i="87"/>
  <c r="AM13" i="87" s="1"/>
  <c r="AK13" i="87"/>
  <c r="AJ13" i="87"/>
  <c r="AI13" i="87"/>
  <c r="AG13" i="87"/>
  <c r="AF13" i="87"/>
  <c r="AD13" i="87"/>
  <c r="AC13" i="87"/>
  <c r="AA13" i="87"/>
  <c r="Z13" i="87"/>
  <c r="X13" i="87"/>
  <c r="W13" i="87"/>
  <c r="U13" i="87"/>
  <c r="T13" i="87"/>
  <c r="R13" i="87"/>
  <c r="Q13" i="87"/>
  <c r="O13" i="87"/>
  <c r="N13" i="87"/>
  <c r="L13" i="87"/>
  <c r="C13" i="87"/>
  <c r="B13" i="87"/>
  <c r="AL12" i="87"/>
  <c r="AK12" i="87"/>
  <c r="AJ12" i="87"/>
  <c r="AI12" i="87"/>
  <c r="AG12" i="87"/>
  <c r="AF12" i="87"/>
  <c r="AF44" i="87" s="1"/>
  <c r="AD12" i="87"/>
  <c r="AC12" i="87"/>
  <c r="AA12" i="87"/>
  <c r="Z12" i="87"/>
  <c r="Z44" i="87" s="1"/>
  <c r="AA44" i="87" s="1"/>
  <c r="X12" i="87"/>
  <c r="W12" i="87"/>
  <c r="T12" i="87"/>
  <c r="T44" i="87" s="1"/>
  <c r="R12" i="87"/>
  <c r="Q12" i="87"/>
  <c r="O12" i="87"/>
  <c r="N12" i="87"/>
  <c r="N44" i="87" s="1"/>
  <c r="O44" i="87" s="1"/>
  <c r="L12" i="87"/>
  <c r="C12" i="87"/>
  <c r="B12" i="87"/>
  <c r="I5" i="87"/>
  <c r="I4" i="87"/>
  <c r="P43" i="86"/>
  <c r="N43" i="86"/>
  <c r="O43" i="86" s="1"/>
  <c r="L43" i="86"/>
  <c r="J43" i="86"/>
  <c r="K43" i="86" s="1"/>
  <c r="H43" i="86"/>
  <c r="I43" i="86" s="1"/>
  <c r="F43" i="86"/>
  <c r="G43" i="86" s="1"/>
  <c r="E42" i="86"/>
  <c r="K42" i="86" s="1"/>
  <c r="D42" i="86"/>
  <c r="C42" i="86"/>
  <c r="B42" i="86"/>
  <c r="O41" i="86"/>
  <c r="K41" i="86"/>
  <c r="I41" i="86"/>
  <c r="G41" i="86"/>
  <c r="E41" i="86"/>
  <c r="M41" i="86" s="1"/>
  <c r="D41" i="86"/>
  <c r="C41" i="86"/>
  <c r="B41" i="86"/>
  <c r="M40" i="86"/>
  <c r="E40" i="86"/>
  <c r="D40" i="86"/>
  <c r="C40" i="86"/>
  <c r="B40" i="86"/>
  <c r="O39" i="86"/>
  <c r="M39" i="86"/>
  <c r="E39" i="86"/>
  <c r="I39" i="86" s="1"/>
  <c r="D39" i="86"/>
  <c r="C39" i="86"/>
  <c r="B39" i="86"/>
  <c r="O38" i="86"/>
  <c r="M38" i="86"/>
  <c r="E38" i="86"/>
  <c r="K38" i="86" s="1"/>
  <c r="D38" i="86"/>
  <c r="C38" i="86"/>
  <c r="B38" i="86"/>
  <c r="O37" i="86"/>
  <c r="K37" i="86"/>
  <c r="I37" i="86"/>
  <c r="G37" i="86"/>
  <c r="E37" i="86"/>
  <c r="M37" i="86" s="1"/>
  <c r="D37" i="86"/>
  <c r="C37" i="86"/>
  <c r="B37" i="86"/>
  <c r="M36" i="86"/>
  <c r="K36" i="86"/>
  <c r="E36" i="86"/>
  <c r="D36" i="86"/>
  <c r="C36" i="86"/>
  <c r="B36" i="86"/>
  <c r="O35" i="86"/>
  <c r="M35" i="86"/>
  <c r="K35" i="86"/>
  <c r="E35" i="86"/>
  <c r="I35" i="86" s="1"/>
  <c r="D35" i="86"/>
  <c r="C35" i="86"/>
  <c r="B35" i="86"/>
  <c r="O34" i="86"/>
  <c r="M34" i="86"/>
  <c r="I34" i="86"/>
  <c r="E34" i="86"/>
  <c r="K34" i="86" s="1"/>
  <c r="D34" i="86"/>
  <c r="C34" i="86"/>
  <c r="B34" i="86"/>
  <c r="O33" i="86"/>
  <c r="K33" i="86"/>
  <c r="I33" i="86"/>
  <c r="G33" i="86"/>
  <c r="E33" i="86"/>
  <c r="M33" i="86" s="1"/>
  <c r="D33" i="86"/>
  <c r="C33" i="86"/>
  <c r="B33" i="86"/>
  <c r="M32" i="86"/>
  <c r="K32" i="86"/>
  <c r="I32" i="86"/>
  <c r="E32" i="86"/>
  <c r="D32" i="86"/>
  <c r="C32" i="86"/>
  <c r="B32" i="86"/>
  <c r="O31" i="86"/>
  <c r="M31" i="86"/>
  <c r="K31" i="86"/>
  <c r="G31" i="86"/>
  <c r="E31" i="86"/>
  <c r="I31" i="86" s="1"/>
  <c r="D31" i="86"/>
  <c r="C31" i="86"/>
  <c r="B31" i="86"/>
  <c r="M30" i="86"/>
  <c r="I30" i="86"/>
  <c r="G30" i="86"/>
  <c r="E30" i="86"/>
  <c r="K30" i="86" s="1"/>
  <c r="D30" i="86"/>
  <c r="C30" i="86"/>
  <c r="B30" i="86"/>
  <c r="O29" i="86"/>
  <c r="M29" i="86"/>
  <c r="K29" i="86"/>
  <c r="I29" i="86"/>
  <c r="G29" i="86"/>
  <c r="E29" i="86"/>
  <c r="D29" i="86"/>
  <c r="C29" i="86"/>
  <c r="B29" i="86"/>
  <c r="M28" i="86"/>
  <c r="K28" i="86"/>
  <c r="I28" i="86"/>
  <c r="E28" i="86"/>
  <c r="D28" i="86"/>
  <c r="C28" i="86"/>
  <c r="B28" i="86"/>
  <c r="M27" i="86"/>
  <c r="K27" i="86"/>
  <c r="G27" i="86"/>
  <c r="E27" i="86"/>
  <c r="I27" i="86" s="1"/>
  <c r="D27" i="86"/>
  <c r="C27" i="86"/>
  <c r="B27" i="86"/>
  <c r="M26" i="86"/>
  <c r="I26" i="86"/>
  <c r="G26" i="86"/>
  <c r="E26" i="86"/>
  <c r="K26" i="86" s="1"/>
  <c r="D26" i="86"/>
  <c r="C26" i="86"/>
  <c r="B26" i="86"/>
  <c r="O25" i="86"/>
  <c r="K25" i="86"/>
  <c r="I25" i="86"/>
  <c r="G25" i="86"/>
  <c r="E25" i="86"/>
  <c r="M25" i="86" s="1"/>
  <c r="D25" i="86"/>
  <c r="C25" i="86"/>
  <c r="B25" i="86"/>
  <c r="I24" i="86"/>
  <c r="E24" i="86"/>
  <c r="M24" i="86" s="1"/>
  <c r="D24" i="86"/>
  <c r="C24" i="86"/>
  <c r="B24" i="86"/>
  <c r="O23" i="86"/>
  <c r="G23" i="86"/>
  <c r="E23" i="86"/>
  <c r="I23" i="86" s="1"/>
  <c r="D23" i="86"/>
  <c r="C23" i="86"/>
  <c r="B23" i="86"/>
  <c r="O22" i="86"/>
  <c r="G22" i="86"/>
  <c r="E22" i="86"/>
  <c r="K22" i="86" s="1"/>
  <c r="D22" i="86"/>
  <c r="C22" i="86"/>
  <c r="B22" i="86"/>
  <c r="O21" i="86"/>
  <c r="M21" i="86"/>
  <c r="K21" i="86"/>
  <c r="I21" i="86"/>
  <c r="G21" i="86"/>
  <c r="E21" i="86"/>
  <c r="D21" i="86"/>
  <c r="C21" i="86"/>
  <c r="B21" i="86"/>
  <c r="I20" i="86"/>
  <c r="E20" i="86"/>
  <c r="M20" i="86" s="1"/>
  <c r="D20" i="86"/>
  <c r="C20" i="86"/>
  <c r="B20" i="86"/>
  <c r="O19" i="86"/>
  <c r="G19" i="86"/>
  <c r="E19" i="86"/>
  <c r="I19" i="86" s="1"/>
  <c r="D19" i="86"/>
  <c r="C19" i="86"/>
  <c r="B19" i="86"/>
  <c r="O18" i="86"/>
  <c r="G18" i="86"/>
  <c r="E18" i="86"/>
  <c r="K18" i="86" s="1"/>
  <c r="D18" i="86"/>
  <c r="C18" i="86"/>
  <c r="B18" i="86"/>
  <c r="O17" i="86"/>
  <c r="K17" i="86"/>
  <c r="I17" i="86"/>
  <c r="G17" i="86"/>
  <c r="E17" i="86"/>
  <c r="M17" i="86" s="1"/>
  <c r="D17" i="86"/>
  <c r="C17" i="86"/>
  <c r="B17" i="86"/>
  <c r="E16" i="86"/>
  <c r="M16" i="86" s="1"/>
  <c r="D16" i="86"/>
  <c r="C16" i="86"/>
  <c r="B16" i="86"/>
  <c r="E15" i="86"/>
  <c r="I15" i="86" s="1"/>
  <c r="D15" i="86"/>
  <c r="C15" i="86"/>
  <c r="B15" i="86"/>
  <c r="E14" i="86"/>
  <c r="K14" i="86" s="1"/>
  <c r="D14" i="86"/>
  <c r="C14" i="86"/>
  <c r="B14" i="86"/>
  <c r="O13" i="86"/>
  <c r="K13" i="86"/>
  <c r="I13" i="86"/>
  <c r="G13" i="86"/>
  <c r="E13" i="86"/>
  <c r="M13" i="86" s="1"/>
  <c r="D13" i="86"/>
  <c r="C13" i="86"/>
  <c r="B13" i="86"/>
  <c r="M12" i="86"/>
  <c r="K12" i="86"/>
  <c r="E12" i="86"/>
  <c r="I12" i="86" s="1"/>
  <c r="D12" i="86"/>
  <c r="C12" i="86"/>
  <c r="B12" i="86"/>
  <c r="O11" i="86"/>
  <c r="M11" i="86"/>
  <c r="K11" i="86"/>
  <c r="E11" i="86"/>
  <c r="I11" i="86" s="1"/>
  <c r="D11" i="86"/>
  <c r="D43" i="86" s="1"/>
  <c r="C11" i="86"/>
  <c r="B11" i="86"/>
  <c r="I5" i="86"/>
  <c r="I4" i="86"/>
  <c r="N44" i="85"/>
  <c r="O44" i="85" s="1"/>
  <c r="M44" i="85"/>
  <c r="L44" i="85"/>
  <c r="J44" i="85"/>
  <c r="K44" i="85" s="1"/>
  <c r="H44" i="85"/>
  <c r="I44" i="85" s="1"/>
  <c r="F44" i="85"/>
  <c r="E44" i="85"/>
  <c r="E43" i="86" s="1"/>
  <c r="D44" i="85"/>
  <c r="R43" i="85"/>
  <c r="S43" i="85" s="1"/>
  <c r="P43" i="85"/>
  <c r="Q43" i="85" s="1"/>
  <c r="O43" i="85"/>
  <c r="M43" i="85"/>
  <c r="K43" i="85"/>
  <c r="I43" i="85"/>
  <c r="G43" i="85"/>
  <c r="C43" i="85"/>
  <c r="B43" i="85"/>
  <c r="S42" i="85"/>
  <c r="R42" i="85"/>
  <c r="Q42" i="85"/>
  <c r="P42" i="85"/>
  <c r="O42" i="85"/>
  <c r="M42" i="85"/>
  <c r="K42" i="85"/>
  <c r="I42" i="85"/>
  <c r="G42" i="85"/>
  <c r="C42" i="85"/>
  <c r="B42" i="85"/>
  <c r="R41" i="85"/>
  <c r="S41" i="85" s="1"/>
  <c r="P41" i="85"/>
  <c r="Q41" i="85" s="1"/>
  <c r="O41" i="85"/>
  <c r="M41" i="85"/>
  <c r="K41" i="85"/>
  <c r="I41" i="85"/>
  <c r="G41" i="85"/>
  <c r="C41" i="85"/>
  <c r="B41" i="85"/>
  <c r="S40" i="85"/>
  <c r="R40" i="85"/>
  <c r="Q40" i="85"/>
  <c r="P40" i="85"/>
  <c r="O40" i="85"/>
  <c r="M40" i="85"/>
  <c r="K40" i="85"/>
  <c r="I40" i="85"/>
  <c r="G40" i="85"/>
  <c r="C40" i="85"/>
  <c r="B40" i="85"/>
  <c r="R39" i="85"/>
  <c r="S39" i="85" s="1"/>
  <c r="P39" i="85"/>
  <c r="Q39" i="85" s="1"/>
  <c r="O39" i="85"/>
  <c r="M39" i="85"/>
  <c r="K39" i="85"/>
  <c r="I39" i="85"/>
  <c r="G39" i="85"/>
  <c r="C39" i="85"/>
  <c r="B39" i="85"/>
  <c r="S38" i="85"/>
  <c r="R38" i="85"/>
  <c r="P38" i="85"/>
  <c r="Q38" i="85" s="1"/>
  <c r="O38" i="85"/>
  <c r="M38" i="85"/>
  <c r="K38" i="85"/>
  <c r="I38" i="85"/>
  <c r="G38" i="85"/>
  <c r="C38" i="85"/>
  <c r="B38" i="85"/>
  <c r="S37" i="85"/>
  <c r="R37" i="85"/>
  <c r="Q37" i="85"/>
  <c r="O37" i="85"/>
  <c r="M37" i="85"/>
  <c r="K37" i="85"/>
  <c r="I37" i="85"/>
  <c r="G37" i="85"/>
  <c r="C37" i="85"/>
  <c r="B37" i="85"/>
  <c r="R36" i="85"/>
  <c r="S36" i="85" s="1"/>
  <c r="P36" i="85"/>
  <c r="Q36" i="85" s="1"/>
  <c r="O36" i="85"/>
  <c r="M36" i="85"/>
  <c r="K36" i="85"/>
  <c r="I36" i="85"/>
  <c r="G36" i="85"/>
  <c r="C36" i="85"/>
  <c r="B36" i="85"/>
  <c r="S35" i="85"/>
  <c r="R35" i="85"/>
  <c r="P35" i="85"/>
  <c r="Q35" i="85" s="1"/>
  <c r="O35" i="85"/>
  <c r="M35" i="85"/>
  <c r="K35" i="85"/>
  <c r="I35" i="85"/>
  <c r="G35" i="85"/>
  <c r="C35" i="85"/>
  <c r="B35" i="85"/>
  <c r="R34" i="85"/>
  <c r="S34" i="85" s="1"/>
  <c r="Q34" i="85"/>
  <c r="O34" i="85"/>
  <c r="M34" i="85"/>
  <c r="K34" i="85"/>
  <c r="I34" i="85"/>
  <c r="G34" i="85"/>
  <c r="C34" i="85"/>
  <c r="B34" i="85"/>
  <c r="R33" i="85"/>
  <c r="S33" i="85" s="1"/>
  <c r="P33" i="85"/>
  <c r="Q33" i="85" s="1"/>
  <c r="O33" i="85"/>
  <c r="M33" i="85"/>
  <c r="K33" i="85"/>
  <c r="I33" i="85"/>
  <c r="G33" i="85"/>
  <c r="C33" i="85"/>
  <c r="B33" i="85"/>
  <c r="S32" i="85"/>
  <c r="R32" i="85"/>
  <c r="Q32" i="85"/>
  <c r="P32" i="85"/>
  <c r="O32" i="85"/>
  <c r="M32" i="85"/>
  <c r="K32" i="85"/>
  <c r="I32" i="85"/>
  <c r="G32" i="85"/>
  <c r="C32" i="85"/>
  <c r="B32" i="85"/>
  <c r="R31" i="85"/>
  <c r="S31" i="85" s="1"/>
  <c r="P31" i="85"/>
  <c r="Q31" i="85" s="1"/>
  <c r="O31" i="85"/>
  <c r="M31" i="85"/>
  <c r="K31" i="85"/>
  <c r="I31" i="85"/>
  <c r="G31" i="85"/>
  <c r="C31" i="85"/>
  <c r="B31" i="85"/>
  <c r="S30" i="85"/>
  <c r="R30" i="85"/>
  <c r="Q30" i="85"/>
  <c r="O30" i="85"/>
  <c r="M30" i="85"/>
  <c r="K30" i="85"/>
  <c r="I30" i="85"/>
  <c r="G30" i="85"/>
  <c r="C30" i="85"/>
  <c r="B30" i="85"/>
  <c r="S29" i="85"/>
  <c r="R29" i="85"/>
  <c r="P29" i="85"/>
  <c r="Q29" i="85" s="1"/>
  <c r="O29" i="85"/>
  <c r="M29" i="85"/>
  <c r="K29" i="85"/>
  <c r="I29" i="85"/>
  <c r="G29" i="85"/>
  <c r="C29" i="85"/>
  <c r="B29" i="85"/>
  <c r="S28" i="85"/>
  <c r="R28" i="85"/>
  <c r="P28" i="85"/>
  <c r="Q28" i="85" s="1"/>
  <c r="O28" i="85"/>
  <c r="M28" i="85"/>
  <c r="K28" i="85"/>
  <c r="I28" i="85"/>
  <c r="G28" i="85"/>
  <c r="C28" i="85"/>
  <c r="B28" i="85"/>
  <c r="R27" i="85"/>
  <c r="S27" i="85" s="1"/>
  <c r="Q27" i="85"/>
  <c r="P27" i="85"/>
  <c r="O27" i="85"/>
  <c r="M27" i="85"/>
  <c r="K27" i="85"/>
  <c r="I27" i="85"/>
  <c r="G27" i="85"/>
  <c r="C27" i="85"/>
  <c r="B27" i="85"/>
  <c r="R26" i="85"/>
  <c r="S26" i="85" s="1"/>
  <c r="P26" i="85"/>
  <c r="Q26" i="85" s="1"/>
  <c r="O26" i="85"/>
  <c r="M26" i="85"/>
  <c r="K26" i="85"/>
  <c r="I26" i="85"/>
  <c r="G26" i="85"/>
  <c r="C26" i="85"/>
  <c r="B26" i="85"/>
  <c r="S25" i="85"/>
  <c r="R25" i="85"/>
  <c r="P25" i="85"/>
  <c r="Q25" i="85" s="1"/>
  <c r="O25" i="85"/>
  <c r="M25" i="85"/>
  <c r="K25" i="85"/>
  <c r="I25" i="85"/>
  <c r="G25" i="85"/>
  <c r="C25" i="85"/>
  <c r="B25" i="85"/>
  <c r="R24" i="85"/>
  <c r="S24" i="85" s="1"/>
  <c r="Q24" i="85"/>
  <c r="O24" i="85"/>
  <c r="M24" i="85"/>
  <c r="K24" i="85"/>
  <c r="I24" i="85"/>
  <c r="G24" i="85"/>
  <c r="C24" i="85"/>
  <c r="B24" i="85"/>
  <c r="R23" i="85"/>
  <c r="S23" i="85" s="1"/>
  <c r="P23" i="85"/>
  <c r="Q23" i="85" s="1"/>
  <c r="O23" i="85"/>
  <c r="M23" i="85"/>
  <c r="K23" i="85"/>
  <c r="I23" i="85"/>
  <c r="G23" i="85"/>
  <c r="C23" i="85"/>
  <c r="B23" i="85"/>
  <c r="S22" i="85"/>
  <c r="R22" i="85"/>
  <c r="Q22" i="85"/>
  <c r="P22" i="85"/>
  <c r="O22" i="85"/>
  <c r="M22" i="85"/>
  <c r="K22" i="85"/>
  <c r="I22" i="85"/>
  <c r="G22" i="85"/>
  <c r="C22" i="85"/>
  <c r="B22" i="85"/>
  <c r="R21" i="85"/>
  <c r="S21" i="85" s="1"/>
  <c r="P21" i="85"/>
  <c r="Q21" i="85" s="1"/>
  <c r="O21" i="85"/>
  <c r="M21" i="85"/>
  <c r="K21" i="85"/>
  <c r="I21" i="85"/>
  <c r="G21" i="85"/>
  <c r="C21" i="85"/>
  <c r="B21" i="85"/>
  <c r="S20" i="85"/>
  <c r="R20" i="85"/>
  <c r="Q20" i="85"/>
  <c r="P20" i="85"/>
  <c r="O20" i="85"/>
  <c r="M20" i="85"/>
  <c r="K20" i="85"/>
  <c r="I20" i="85"/>
  <c r="G20" i="85"/>
  <c r="C20" i="85"/>
  <c r="B20" i="85"/>
  <c r="R19" i="85"/>
  <c r="S19" i="85" s="1"/>
  <c r="P19" i="85"/>
  <c r="Q19" i="85" s="1"/>
  <c r="O19" i="85"/>
  <c r="M19" i="85"/>
  <c r="K19" i="85"/>
  <c r="I19" i="85"/>
  <c r="G19" i="85"/>
  <c r="C19" i="85"/>
  <c r="B19" i="85"/>
  <c r="S18" i="85"/>
  <c r="R18" i="85"/>
  <c r="P18" i="85"/>
  <c r="Q18" i="85" s="1"/>
  <c r="O18" i="85"/>
  <c r="M18" i="85"/>
  <c r="K18" i="85"/>
  <c r="I18" i="85"/>
  <c r="G18" i="85"/>
  <c r="C18" i="85"/>
  <c r="B18" i="85"/>
  <c r="S17" i="85"/>
  <c r="R17" i="85"/>
  <c r="P17" i="85"/>
  <c r="Q17" i="85" s="1"/>
  <c r="O17" i="85"/>
  <c r="M17" i="85"/>
  <c r="K17" i="85"/>
  <c r="I17" i="85"/>
  <c r="G17" i="85"/>
  <c r="C17" i="85"/>
  <c r="B17" i="85"/>
  <c r="R16" i="85"/>
  <c r="S16" i="85" s="1"/>
  <c r="Q16" i="85"/>
  <c r="O16" i="85"/>
  <c r="M16" i="85"/>
  <c r="K16" i="85"/>
  <c r="I16" i="85"/>
  <c r="G16" i="85"/>
  <c r="C16" i="85"/>
  <c r="B16" i="85"/>
  <c r="S15" i="85"/>
  <c r="R15" i="85"/>
  <c r="Q15" i="85"/>
  <c r="O15" i="85"/>
  <c r="M15" i="85"/>
  <c r="K15" i="85"/>
  <c r="I15" i="85"/>
  <c r="G15" i="85"/>
  <c r="C15" i="85"/>
  <c r="B15" i="85"/>
  <c r="R14" i="85"/>
  <c r="S14" i="85" s="1"/>
  <c r="Q14" i="85"/>
  <c r="O14" i="85"/>
  <c r="M14" i="85"/>
  <c r="K14" i="85"/>
  <c r="I14" i="85"/>
  <c r="G14" i="85"/>
  <c r="C14" i="85"/>
  <c r="B14" i="85"/>
  <c r="S13" i="85"/>
  <c r="R13" i="85"/>
  <c r="P13" i="85"/>
  <c r="Q13" i="85" s="1"/>
  <c r="O13" i="85"/>
  <c r="M13" i="85"/>
  <c r="K13" i="85"/>
  <c r="I13" i="85"/>
  <c r="G13" i="85"/>
  <c r="C13" i="85"/>
  <c r="B13" i="85"/>
  <c r="R12" i="85"/>
  <c r="S12" i="85" s="1"/>
  <c r="P12" i="85"/>
  <c r="Q12" i="85" s="1"/>
  <c r="O12" i="85"/>
  <c r="M12" i="85"/>
  <c r="K12" i="85"/>
  <c r="I12" i="85"/>
  <c r="G12" i="85"/>
  <c r="C12" i="85"/>
  <c r="B12" i="85"/>
  <c r="J5" i="85"/>
  <c r="J4" i="85"/>
  <c r="E42" i="84"/>
  <c r="D42" i="84"/>
  <c r="F42" i="84" s="1"/>
  <c r="F41" i="84"/>
  <c r="C41" i="84"/>
  <c r="B41" i="84"/>
  <c r="F40" i="84"/>
  <c r="C40" i="84"/>
  <c r="B40" i="84"/>
  <c r="F39" i="84"/>
  <c r="C39" i="84"/>
  <c r="B39" i="84"/>
  <c r="F38" i="84"/>
  <c r="C38" i="84"/>
  <c r="B38" i="84"/>
  <c r="F37" i="84"/>
  <c r="C37" i="84"/>
  <c r="B37" i="84"/>
  <c r="F36" i="84"/>
  <c r="C36" i="84"/>
  <c r="B36" i="84"/>
  <c r="F35" i="84"/>
  <c r="C35" i="84"/>
  <c r="B35" i="84"/>
  <c r="F34" i="84"/>
  <c r="C34" i="84"/>
  <c r="B34" i="84"/>
  <c r="F33" i="84"/>
  <c r="C33" i="84"/>
  <c r="B33" i="84"/>
  <c r="F32" i="84"/>
  <c r="C32" i="84"/>
  <c r="B32" i="84"/>
  <c r="F31" i="84"/>
  <c r="C31" i="84"/>
  <c r="B31" i="84"/>
  <c r="F30" i="84"/>
  <c r="C30" i="84"/>
  <c r="B30" i="84"/>
  <c r="F29" i="84"/>
  <c r="C29" i="84"/>
  <c r="B29" i="84"/>
  <c r="F28" i="84"/>
  <c r="C28" i="84"/>
  <c r="B28" i="84"/>
  <c r="F27" i="84"/>
  <c r="C27" i="84"/>
  <c r="B27" i="84"/>
  <c r="F26" i="84"/>
  <c r="C26" i="84"/>
  <c r="B26" i="84"/>
  <c r="F25" i="84"/>
  <c r="C25" i="84"/>
  <c r="B25" i="84"/>
  <c r="F24" i="84"/>
  <c r="C24" i="84"/>
  <c r="B24" i="84"/>
  <c r="F23" i="84"/>
  <c r="C23" i="84"/>
  <c r="B23" i="84"/>
  <c r="F22" i="84"/>
  <c r="C22" i="84"/>
  <c r="B22" i="84"/>
  <c r="F21" i="84"/>
  <c r="C21" i="84"/>
  <c r="B21" i="84"/>
  <c r="F20" i="84"/>
  <c r="C20" i="84"/>
  <c r="B20" i="84"/>
  <c r="F19" i="84"/>
  <c r="C19" i="84"/>
  <c r="B19" i="84"/>
  <c r="F18" i="84"/>
  <c r="C18" i="84"/>
  <c r="B18" i="84"/>
  <c r="F17" i="84"/>
  <c r="C17" i="84"/>
  <c r="B17" i="84"/>
  <c r="F16" i="84"/>
  <c r="C16" i="84"/>
  <c r="B16" i="84"/>
  <c r="F15" i="84"/>
  <c r="C15" i="84"/>
  <c r="B15" i="84"/>
  <c r="F14" i="84"/>
  <c r="C14" i="84"/>
  <c r="B14" i="84"/>
  <c r="F13" i="84"/>
  <c r="C13" i="84"/>
  <c r="B13" i="84"/>
  <c r="F12" i="84"/>
  <c r="C12" i="84"/>
  <c r="B12" i="84"/>
  <c r="F11" i="84"/>
  <c r="C11" i="84"/>
  <c r="B11" i="84"/>
  <c r="F10" i="84"/>
  <c r="C10" i="84"/>
  <c r="B10" i="84"/>
  <c r="E5" i="84"/>
  <c r="E4" i="84"/>
  <c r="I42" i="83"/>
  <c r="H42" i="83"/>
  <c r="J42" i="83" s="1"/>
  <c r="G42" i="83"/>
  <c r="F42" i="83"/>
  <c r="E42" i="83"/>
  <c r="D42" i="83"/>
  <c r="BA28" i="93" s="1"/>
  <c r="J41" i="83"/>
  <c r="C41" i="83"/>
  <c r="B41" i="83"/>
  <c r="J40" i="83"/>
  <c r="C40" i="83"/>
  <c r="B40" i="83"/>
  <c r="J39" i="83"/>
  <c r="C39" i="83"/>
  <c r="B39" i="83"/>
  <c r="J38" i="83"/>
  <c r="C38" i="83"/>
  <c r="B38" i="83"/>
  <c r="J37" i="83"/>
  <c r="C37" i="83"/>
  <c r="B37" i="83"/>
  <c r="J36" i="83"/>
  <c r="C36" i="83"/>
  <c r="B36" i="83"/>
  <c r="J35" i="83"/>
  <c r="C35" i="83"/>
  <c r="B35" i="83"/>
  <c r="J34" i="83"/>
  <c r="C34" i="83"/>
  <c r="B34" i="83"/>
  <c r="J33" i="83"/>
  <c r="C33" i="83"/>
  <c r="B33" i="83"/>
  <c r="J32" i="83"/>
  <c r="C32" i="83"/>
  <c r="B32" i="83"/>
  <c r="J31" i="83"/>
  <c r="C31" i="83"/>
  <c r="B31" i="83"/>
  <c r="J30" i="83"/>
  <c r="C30" i="83"/>
  <c r="B30" i="83"/>
  <c r="J29" i="83"/>
  <c r="C29" i="83"/>
  <c r="B29" i="83"/>
  <c r="J28" i="83"/>
  <c r="C28" i="83"/>
  <c r="B28" i="83"/>
  <c r="J27" i="83"/>
  <c r="C27" i="83"/>
  <c r="B27" i="83"/>
  <c r="J26" i="83"/>
  <c r="C26" i="83"/>
  <c r="B26" i="83"/>
  <c r="J25" i="83"/>
  <c r="C25" i="83"/>
  <c r="B25" i="83"/>
  <c r="J24" i="83"/>
  <c r="C24" i="83"/>
  <c r="B24" i="83"/>
  <c r="J23" i="83"/>
  <c r="C23" i="83"/>
  <c r="B23" i="83"/>
  <c r="J22" i="83"/>
  <c r="C22" i="83"/>
  <c r="B22" i="83"/>
  <c r="J21" i="83"/>
  <c r="C21" i="83"/>
  <c r="B21" i="83"/>
  <c r="J20" i="83"/>
  <c r="C20" i="83"/>
  <c r="B20" i="83"/>
  <c r="J19" i="83"/>
  <c r="C19" i="83"/>
  <c r="B19" i="83"/>
  <c r="J18" i="83"/>
  <c r="C18" i="83"/>
  <c r="B18" i="83"/>
  <c r="J17" i="83"/>
  <c r="C17" i="83"/>
  <c r="B17" i="83"/>
  <c r="J16" i="83"/>
  <c r="C16" i="83"/>
  <c r="B16" i="83"/>
  <c r="J15" i="83"/>
  <c r="C15" i="83"/>
  <c r="B15" i="83"/>
  <c r="J14" i="83"/>
  <c r="C14" i="83"/>
  <c r="B14" i="83"/>
  <c r="J13" i="83"/>
  <c r="C13" i="83"/>
  <c r="B13" i="83"/>
  <c r="J12" i="83"/>
  <c r="C12" i="83"/>
  <c r="B12" i="83"/>
  <c r="J11" i="83"/>
  <c r="C11" i="83"/>
  <c r="B11" i="83"/>
  <c r="J10" i="83"/>
  <c r="C10" i="83"/>
  <c r="B10" i="83"/>
  <c r="G5" i="83"/>
  <c r="G4" i="83"/>
  <c r="AT23" i="93"/>
  <c r="AT22" i="93"/>
  <c r="AT21" i="93"/>
  <c r="AT20" i="93"/>
  <c r="AT18" i="93"/>
  <c r="AT16" i="93"/>
  <c r="AT15" i="93"/>
  <c r="AT14" i="93"/>
  <c r="AT13" i="93"/>
  <c r="AT12" i="93"/>
  <c r="AT11" i="93"/>
  <c r="AT10" i="93"/>
  <c r="AT8" i="93"/>
  <c r="AT7" i="93"/>
  <c r="AT6" i="93"/>
  <c r="AT5" i="93"/>
  <c r="AT4" i="93"/>
  <c r="Z43" i="81"/>
  <c r="AA43" i="81" s="1"/>
  <c r="X43" i="81"/>
  <c r="AC43" i="81" s="1"/>
  <c r="V43" i="81"/>
  <c r="W43" i="81" s="1"/>
  <c r="U43" i="81"/>
  <c r="T43" i="81"/>
  <c r="R43" i="81"/>
  <c r="S43" i="81" s="1"/>
  <c r="P43" i="81"/>
  <c r="N43" i="81"/>
  <c r="O43" i="81" s="1"/>
  <c r="M43" i="81"/>
  <c r="L43" i="81"/>
  <c r="K43" i="81"/>
  <c r="J43" i="81"/>
  <c r="I43" i="81"/>
  <c r="G43" i="81"/>
  <c r="H43" i="81" s="1"/>
  <c r="F43" i="81"/>
  <c r="E43" i="81"/>
  <c r="D43" i="81"/>
  <c r="AC42" i="81"/>
  <c r="AA42" i="81"/>
  <c r="Y42" i="81"/>
  <c r="W42" i="81"/>
  <c r="U42" i="81"/>
  <c r="S42" i="81"/>
  <c r="Q42" i="81"/>
  <c r="O42" i="81"/>
  <c r="M42" i="81"/>
  <c r="H42" i="81"/>
  <c r="F42" i="81"/>
  <c r="C42" i="81"/>
  <c r="B42" i="81"/>
  <c r="AC41" i="81"/>
  <c r="AA41" i="81"/>
  <c r="Y41" i="81"/>
  <c r="W41" i="81"/>
  <c r="U41" i="81"/>
  <c r="S41" i="81"/>
  <c r="Q41" i="81"/>
  <c r="O41" i="81"/>
  <c r="M41" i="81"/>
  <c r="H41" i="81"/>
  <c r="F41" i="81"/>
  <c r="C41" i="81"/>
  <c r="B41" i="81"/>
  <c r="AC40" i="81"/>
  <c r="AA40" i="81"/>
  <c r="Y40" i="81"/>
  <c r="W40" i="81"/>
  <c r="U40" i="81"/>
  <c r="S40" i="81"/>
  <c r="Q40" i="81"/>
  <c r="O40" i="81"/>
  <c r="M40" i="81"/>
  <c r="H40" i="81"/>
  <c r="F40" i="81"/>
  <c r="C40" i="81"/>
  <c r="B40" i="81"/>
  <c r="AC39" i="81"/>
  <c r="AA39" i="81"/>
  <c r="Y39" i="81"/>
  <c r="W39" i="81"/>
  <c r="U39" i="81"/>
  <c r="S39" i="81"/>
  <c r="Q39" i="81"/>
  <c r="O39" i="81"/>
  <c r="M39" i="81"/>
  <c r="H39" i="81"/>
  <c r="F39" i="81"/>
  <c r="C39" i="81"/>
  <c r="B39" i="81"/>
  <c r="AC38" i="81"/>
  <c r="AA38" i="81"/>
  <c r="Y38" i="81"/>
  <c r="W38" i="81"/>
  <c r="U38" i="81"/>
  <c r="S38" i="81"/>
  <c r="Q38" i="81"/>
  <c r="O38" i="81"/>
  <c r="M38" i="81"/>
  <c r="H38" i="81"/>
  <c r="F38" i="81"/>
  <c r="C38" i="81"/>
  <c r="B38" i="81"/>
  <c r="AC37" i="81"/>
  <c r="AA37" i="81"/>
  <c r="Y37" i="81"/>
  <c r="W37" i="81"/>
  <c r="U37" i="81"/>
  <c r="S37" i="81"/>
  <c r="Q37" i="81"/>
  <c r="O37" i="81"/>
  <c r="M37" i="81"/>
  <c r="H37" i="81"/>
  <c r="F37" i="81"/>
  <c r="C37" i="81"/>
  <c r="B37" i="81"/>
  <c r="AC36" i="81"/>
  <c r="AA36" i="81"/>
  <c r="Y36" i="81"/>
  <c r="W36" i="81"/>
  <c r="U36" i="81"/>
  <c r="S36" i="81"/>
  <c r="Q36" i="81"/>
  <c r="O36" i="81"/>
  <c r="M36" i="81"/>
  <c r="H36" i="81"/>
  <c r="F36" i="81"/>
  <c r="C36" i="81"/>
  <c r="B36" i="81"/>
  <c r="AC35" i="81"/>
  <c r="AA35" i="81"/>
  <c r="Y35" i="81"/>
  <c r="W35" i="81"/>
  <c r="U35" i="81"/>
  <c r="S35" i="81"/>
  <c r="Q35" i="81"/>
  <c r="O35" i="81"/>
  <c r="M35" i="81"/>
  <c r="H35" i="81"/>
  <c r="F35" i="81"/>
  <c r="C35" i="81"/>
  <c r="B35" i="81"/>
  <c r="AC34" i="81"/>
  <c r="AA34" i="81"/>
  <c r="Y34" i="81"/>
  <c r="W34" i="81"/>
  <c r="U34" i="81"/>
  <c r="S34" i="81"/>
  <c r="Q34" i="81"/>
  <c r="O34" i="81"/>
  <c r="M34" i="81"/>
  <c r="H34" i="81"/>
  <c r="F34" i="81"/>
  <c r="C34" i="81"/>
  <c r="B34" i="81"/>
  <c r="AC33" i="81"/>
  <c r="AA33" i="81"/>
  <c r="Y33" i="81"/>
  <c r="W33" i="81"/>
  <c r="U33" i="81"/>
  <c r="S33" i="81"/>
  <c r="Q33" i="81"/>
  <c r="O33" i="81"/>
  <c r="M33" i="81"/>
  <c r="H33" i="81"/>
  <c r="F33" i="81"/>
  <c r="C33" i="81"/>
  <c r="B33" i="81"/>
  <c r="AC32" i="81"/>
  <c r="AA32" i="81"/>
  <c r="Y32" i="81"/>
  <c r="W32" i="81"/>
  <c r="U32" i="81"/>
  <c r="S32" i="81"/>
  <c r="Q32" i="81"/>
  <c r="O32" i="81"/>
  <c r="M32" i="81"/>
  <c r="H32" i="81"/>
  <c r="F32" i="81"/>
  <c r="C32" i="81"/>
  <c r="B32" i="81"/>
  <c r="AC31" i="81"/>
  <c r="AA31" i="81"/>
  <c r="Y31" i="81"/>
  <c r="W31" i="81"/>
  <c r="U31" i="81"/>
  <c r="S31" i="81"/>
  <c r="Q31" i="81"/>
  <c r="O31" i="81"/>
  <c r="M31" i="81"/>
  <c r="H31" i="81"/>
  <c r="F31" i="81"/>
  <c r="C31" i="81"/>
  <c r="B31" i="81"/>
  <c r="AC30" i="81"/>
  <c r="AA30" i="81"/>
  <c r="Y30" i="81"/>
  <c r="W30" i="81"/>
  <c r="U30" i="81"/>
  <c r="S30" i="81"/>
  <c r="Q30" i="81"/>
  <c r="O30" i="81"/>
  <c r="M30" i="81"/>
  <c r="H30" i="81"/>
  <c r="F30" i="81"/>
  <c r="C30" i="81"/>
  <c r="B30" i="81"/>
  <c r="AC29" i="81"/>
  <c r="AA29" i="81"/>
  <c r="Y29" i="81"/>
  <c r="W29" i="81"/>
  <c r="U29" i="81"/>
  <c r="S29" i="81"/>
  <c r="Q29" i="81"/>
  <c r="O29" i="81"/>
  <c r="M29" i="81"/>
  <c r="H29" i="81"/>
  <c r="F29" i="81"/>
  <c r="C29" i="81"/>
  <c r="B29" i="81"/>
  <c r="AC28" i="81"/>
  <c r="AA28" i="81"/>
  <c r="Y28" i="81"/>
  <c r="W28" i="81"/>
  <c r="U28" i="81"/>
  <c r="S28" i="81"/>
  <c r="Q28" i="81"/>
  <c r="O28" i="81"/>
  <c r="M28" i="81"/>
  <c r="H28" i="81"/>
  <c r="F28" i="81"/>
  <c r="C28" i="81"/>
  <c r="B28" i="81"/>
  <c r="AC27" i="81"/>
  <c r="AA27" i="81"/>
  <c r="Y27" i="81"/>
  <c r="W27" i="81"/>
  <c r="U27" i="81"/>
  <c r="S27" i="81"/>
  <c r="Q27" i="81"/>
  <c r="O27" i="81"/>
  <c r="M27" i="81"/>
  <c r="H27" i="81"/>
  <c r="F27" i="81"/>
  <c r="C27" i="81"/>
  <c r="B27" i="81"/>
  <c r="AC26" i="81"/>
  <c r="AA26" i="81"/>
  <c r="Y26" i="81"/>
  <c r="W26" i="81"/>
  <c r="U26" i="81"/>
  <c r="S26" i="81"/>
  <c r="Q26" i="81"/>
  <c r="O26" i="81"/>
  <c r="M26" i="81"/>
  <c r="H26" i="81"/>
  <c r="F26" i="81"/>
  <c r="C26" i="81"/>
  <c r="B26" i="81"/>
  <c r="AC25" i="81"/>
  <c r="AA25" i="81"/>
  <c r="Y25" i="81"/>
  <c r="W25" i="81"/>
  <c r="U25" i="81"/>
  <c r="S25" i="81"/>
  <c r="Q25" i="81"/>
  <c r="O25" i="81"/>
  <c r="M25" i="81"/>
  <c r="H25" i="81"/>
  <c r="F25" i="81"/>
  <c r="C25" i="81"/>
  <c r="B25" i="81"/>
  <c r="AC24" i="81"/>
  <c r="AA24" i="81"/>
  <c r="Y24" i="81"/>
  <c r="W24" i="81"/>
  <c r="U24" i="81"/>
  <c r="S24" i="81"/>
  <c r="Q24" i="81"/>
  <c r="O24" i="81"/>
  <c r="M24" i="81"/>
  <c r="H24" i="81"/>
  <c r="F24" i="81"/>
  <c r="C24" i="81"/>
  <c r="B24" i="81"/>
  <c r="AC23" i="81"/>
  <c r="AA23" i="81"/>
  <c r="Y23" i="81"/>
  <c r="W23" i="81"/>
  <c r="U23" i="81"/>
  <c r="S23" i="81"/>
  <c r="Q23" i="81"/>
  <c r="O23" i="81"/>
  <c r="M23" i="81"/>
  <c r="H23" i="81"/>
  <c r="F23" i="81"/>
  <c r="C23" i="81"/>
  <c r="B23" i="81"/>
  <c r="AC22" i="81"/>
  <c r="AA22" i="81"/>
  <c r="Y22" i="81"/>
  <c r="W22" i="81"/>
  <c r="U22" i="81"/>
  <c r="S22" i="81"/>
  <c r="Q22" i="81"/>
  <c r="O22" i="81"/>
  <c r="M22" i="81"/>
  <c r="H22" i="81"/>
  <c r="F22" i="81"/>
  <c r="C22" i="81"/>
  <c r="B22" i="81"/>
  <c r="AC21" i="81"/>
  <c r="AA21" i="81"/>
  <c r="Y21" i="81"/>
  <c r="W21" i="81"/>
  <c r="U21" i="81"/>
  <c r="S21" i="81"/>
  <c r="Q21" i="81"/>
  <c r="O21" i="81"/>
  <c r="M21" i="81"/>
  <c r="H21" i="81"/>
  <c r="F21" i="81"/>
  <c r="C21" i="81"/>
  <c r="B21" i="81"/>
  <c r="AC20" i="81"/>
  <c r="AA20" i="81"/>
  <c r="Y20" i="81"/>
  <c r="W20" i="81"/>
  <c r="U20" i="81"/>
  <c r="S20" i="81"/>
  <c r="Q20" i="81"/>
  <c r="O20" i="81"/>
  <c r="M20" i="81"/>
  <c r="H20" i="81"/>
  <c r="F20" i="81"/>
  <c r="C20" i="81"/>
  <c r="B20" i="81"/>
  <c r="AC19" i="81"/>
  <c r="AA19" i="81"/>
  <c r="Y19" i="81"/>
  <c r="W19" i="81"/>
  <c r="U19" i="81"/>
  <c r="S19" i="81"/>
  <c r="Q19" i="81"/>
  <c r="O19" i="81"/>
  <c r="M19" i="81"/>
  <c r="H19" i="81"/>
  <c r="F19" i="81"/>
  <c r="C19" i="81"/>
  <c r="B19" i="81"/>
  <c r="AC18" i="81"/>
  <c r="AA18" i="81"/>
  <c r="Y18" i="81"/>
  <c r="W18" i="81"/>
  <c r="U18" i="81"/>
  <c r="S18" i="81"/>
  <c r="Q18" i="81"/>
  <c r="O18" i="81"/>
  <c r="M18" i="81"/>
  <c r="H18" i="81"/>
  <c r="F18" i="81"/>
  <c r="C18" i="81"/>
  <c r="B18" i="81"/>
  <c r="AC17" i="81"/>
  <c r="AA17" i="81"/>
  <c r="Y17" i="81"/>
  <c r="W17" i="81"/>
  <c r="U17" i="81"/>
  <c r="S17" i="81"/>
  <c r="Q17" i="81"/>
  <c r="O17" i="81"/>
  <c r="M17" i="81"/>
  <c r="H17" i="81"/>
  <c r="F17" i="81"/>
  <c r="C17" i="81"/>
  <c r="B17" i="81"/>
  <c r="AC16" i="81"/>
  <c r="AA16" i="81"/>
  <c r="Y16" i="81"/>
  <c r="W16" i="81"/>
  <c r="U16" i="81"/>
  <c r="S16" i="81"/>
  <c r="Q16" i="81"/>
  <c r="O16" i="81"/>
  <c r="M16" i="81"/>
  <c r="H16" i="81"/>
  <c r="F16" i="81"/>
  <c r="C16" i="81"/>
  <c r="B16" i="81"/>
  <c r="AC15" i="81"/>
  <c r="AA15" i="81"/>
  <c r="Y15" i="81"/>
  <c r="W15" i="81"/>
  <c r="U15" i="81"/>
  <c r="S15" i="81"/>
  <c r="Q15" i="81"/>
  <c r="O15" i="81"/>
  <c r="M15" i="81"/>
  <c r="H15" i="81"/>
  <c r="F15" i="81"/>
  <c r="C15" i="81"/>
  <c r="B15" i="81"/>
  <c r="AC14" i="81"/>
  <c r="AA14" i="81"/>
  <c r="Y14" i="81"/>
  <c r="W14" i="81"/>
  <c r="U14" i="81"/>
  <c r="S14" i="81"/>
  <c r="Q14" i="81"/>
  <c r="O14" i="81"/>
  <c r="M14" i="81"/>
  <c r="H14" i="81"/>
  <c r="F14" i="81"/>
  <c r="C14" i="81"/>
  <c r="B14" i="81"/>
  <c r="AC13" i="81"/>
  <c r="AA13" i="81"/>
  <c r="Y13" i="81"/>
  <c r="W13" i="81"/>
  <c r="U13" i="81"/>
  <c r="S13" i="81"/>
  <c r="Q13" i="81"/>
  <c r="O13" i="81"/>
  <c r="M13" i="81"/>
  <c r="H13" i="81"/>
  <c r="F13" i="81"/>
  <c r="C13" i="81"/>
  <c r="B13" i="81"/>
  <c r="AC12" i="81"/>
  <c r="AA12" i="81"/>
  <c r="Y12" i="81"/>
  <c r="W12" i="81"/>
  <c r="U12" i="81"/>
  <c r="S12" i="81"/>
  <c r="Q12" i="81"/>
  <c r="O12" i="81"/>
  <c r="M12" i="81"/>
  <c r="H12" i="81"/>
  <c r="F12" i="81"/>
  <c r="C12" i="81"/>
  <c r="B12" i="81"/>
  <c r="AC11" i="81"/>
  <c r="AA11" i="81"/>
  <c r="Y11" i="81"/>
  <c r="Y43" i="81" s="1"/>
  <c r="W11" i="81"/>
  <c r="U11" i="81"/>
  <c r="S11" i="81"/>
  <c r="Q11" i="81"/>
  <c r="O11" i="81"/>
  <c r="M11" i="81"/>
  <c r="H11" i="81"/>
  <c r="F11" i="81"/>
  <c r="C11" i="81"/>
  <c r="B11" i="81"/>
  <c r="O6" i="81"/>
  <c r="O5" i="81"/>
  <c r="G42" i="80"/>
  <c r="E42" i="80"/>
  <c r="F42" i="80" s="1"/>
  <c r="D42" i="80"/>
  <c r="H41" i="80"/>
  <c r="F41" i="80"/>
  <c r="C41" i="80"/>
  <c r="B41" i="80"/>
  <c r="H40" i="80"/>
  <c r="F40" i="80"/>
  <c r="C40" i="80"/>
  <c r="B40" i="80"/>
  <c r="H39" i="80"/>
  <c r="F39" i="80"/>
  <c r="C39" i="80"/>
  <c r="B39" i="80"/>
  <c r="H38" i="80"/>
  <c r="F38" i="80"/>
  <c r="C38" i="80"/>
  <c r="B38" i="80"/>
  <c r="H37" i="80"/>
  <c r="F37" i="80"/>
  <c r="C37" i="80"/>
  <c r="B37" i="80"/>
  <c r="H36" i="80"/>
  <c r="F36" i="80"/>
  <c r="C36" i="80"/>
  <c r="B36" i="80"/>
  <c r="H35" i="80"/>
  <c r="F35" i="80"/>
  <c r="C35" i="80"/>
  <c r="B35" i="80"/>
  <c r="H34" i="80"/>
  <c r="F34" i="80"/>
  <c r="C34" i="80"/>
  <c r="B34" i="80"/>
  <c r="H33" i="80"/>
  <c r="F33" i="80"/>
  <c r="C33" i="80"/>
  <c r="B33" i="80"/>
  <c r="H32" i="80"/>
  <c r="F32" i="80"/>
  <c r="C32" i="80"/>
  <c r="B32" i="80"/>
  <c r="H31" i="80"/>
  <c r="F31" i="80"/>
  <c r="C31" i="80"/>
  <c r="B31" i="80"/>
  <c r="H30" i="80"/>
  <c r="F30" i="80"/>
  <c r="C30" i="80"/>
  <c r="B30" i="80"/>
  <c r="H29" i="80"/>
  <c r="F29" i="80"/>
  <c r="C29" i="80"/>
  <c r="B29" i="80"/>
  <c r="H28" i="80"/>
  <c r="F28" i="80"/>
  <c r="C28" i="80"/>
  <c r="B28" i="80"/>
  <c r="H27" i="80"/>
  <c r="F27" i="80"/>
  <c r="C27" i="80"/>
  <c r="B27" i="80"/>
  <c r="H26" i="80"/>
  <c r="F26" i="80"/>
  <c r="C26" i="80"/>
  <c r="B26" i="80"/>
  <c r="H25" i="80"/>
  <c r="F25" i="80"/>
  <c r="C25" i="80"/>
  <c r="B25" i="80"/>
  <c r="H24" i="80"/>
  <c r="F24" i="80"/>
  <c r="C24" i="80"/>
  <c r="B24" i="80"/>
  <c r="H23" i="80"/>
  <c r="F23" i="80"/>
  <c r="C23" i="80"/>
  <c r="B23" i="80"/>
  <c r="H22" i="80"/>
  <c r="F22" i="80"/>
  <c r="C22" i="80"/>
  <c r="B22" i="80"/>
  <c r="H21" i="80"/>
  <c r="F21" i="80"/>
  <c r="C21" i="80"/>
  <c r="B21" i="80"/>
  <c r="H20" i="80"/>
  <c r="F20" i="80"/>
  <c r="C20" i="80"/>
  <c r="B20" i="80"/>
  <c r="H19" i="80"/>
  <c r="F19" i="80"/>
  <c r="C19" i="80"/>
  <c r="B19" i="80"/>
  <c r="H18" i="80"/>
  <c r="F18" i="80"/>
  <c r="C18" i="80"/>
  <c r="B18" i="80"/>
  <c r="H17" i="80"/>
  <c r="F17" i="80"/>
  <c r="C17" i="80"/>
  <c r="B17" i="80"/>
  <c r="H16" i="80"/>
  <c r="F16" i="80"/>
  <c r="C16" i="80"/>
  <c r="B16" i="80"/>
  <c r="H15" i="80"/>
  <c r="F15" i="80"/>
  <c r="C15" i="80"/>
  <c r="B15" i="80"/>
  <c r="H14" i="80"/>
  <c r="F14" i="80"/>
  <c r="C14" i="80"/>
  <c r="B14" i="80"/>
  <c r="H13" i="80"/>
  <c r="F13" i="80"/>
  <c r="C13" i="80"/>
  <c r="B13" i="80"/>
  <c r="H12" i="80"/>
  <c r="F12" i="80"/>
  <c r="C12" i="80"/>
  <c r="B12" i="80"/>
  <c r="H11" i="80"/>
  <c r="F11" i="80"/>
  <c r="C11" i="80"/>
  <c r="B11" i="80"/>
  <c r="H10" i="80"/>
  <c r="F10" i="80"/>
  <c r="C10" i="80"/>
  <c r="B10" i="80"/>
  <c r="E5" i="80"/>
  <c r="E4" i="80"/>
  <c r="I43" i="79"/>
  <c r="J43" i="79" s="1"/>
  <c r="H43" i="79"/>
  <c r="G43" i="79"/>
  <c r="E43" i="79"/>
  <c r="D43" i="79"/>
  <c r="F43" i="79" s="1"/>
  <c r="K42" i="79"/>
  <c r="J42" i="79"/>
  <c r="H42" i="79"/>
  <c r="F42" i="79"/>
  <c r="L42" i="79" s="1"/>
  <c r="C42" i="79"/>
  <c r="B42" i="79"/>
  <c r="K41" i="79"/>
  <c r="L41" i="79" s="1"/>
  <c r="J41" i="79"/>
  <c r="H41" i="79"/>
  <c r="F41" i="79"/>
  <c r="C41" i="79"/>
  <c r="B41" i="79"/>
  <c r="K40" i="79"/>
  <c r="L40" i="79" s="1"/>
  <c r="J40" i="79"/>
  <c r="H40" i="79"/>
  <c r="F40" i="79"/>
  <c r="C40" i="79"/>
  <c r="B40" i="79"/>
  <c r="K39" i="79"/>
  <c r="L39" i="79" s="1"/>
  <c r="J39" i="79"/>
  <c r="H39" i="79"/>
  <c r="F39" i="79"/>
  <c r="C39" i="79"/>
  <c r="B39" i="79"/>
  <c r="L38" i="79"/>
  <c r="K38" i="79"/>
  <c r="J38" i="79"/>
  <c r="H38" i="79"/>
  <c r="F38" i="79"/>
  <c r="C38" i="79"/>
  <c r="B38" i="79"/>
  <c r="L37" i="79"/>
  <c r="K37" i="79"/>
  <c r="J37" i="79"/>
  <c r="H37" i="79"/>
  <c r="F37" i="79"/>
  <c r="C37" i="79"/>
  <c r="B37" i="79"/>
  <c r="K36" i="79"/>
  <c r="L36" i="79" s="1"/>
  <c r="J36" i="79"/>
  <c r="H36" i="79"/>
  <c r="F36" i="79"/>
  <c r="C36" i="79"/>
  <c r="B36" i="79"/>
  <c r="K35" i="79"/>
  <c r="L35" i="79" s="1"/>
  <c r="J35" i="79"/>
  <c r="H35" i="79"/>
  <c r="F35" i="79"/>
  <c r="C35" i="79"/>
  <c r="B35" i="79"/>
  <c r="K34" i="79"/>
  <c r="J34" i="79"/>
  <c r="H34" i="79"/>
  <c r="F34" i="79"/>
  <c r="L34" i="79" s="1"/>
  <c r="C34" i="79"/>
  <c r="B34" i="79"/>
  <c r="K33" i="79"/>
  <c r="L33" i="79" s="1"/>
  <c r="J33" i="79"/>
  <c r="H33" i="79"/>
  <c r="F33" i="79"/>
  <c r="C33" i="79"/>
  <c r="B33" i="79"/>
  <c r="K32" i="79"/>
  <c r="L32" i="79" s="1"/>
  <c r="J32" i="79"/>
  <c r="H32" i="79"/>
  <c r="F32" i="79"/>
  <c r="C32" i="79"/>
  <c r="B32" i="79"/>
  <c r="K31" i="79"/>
  <c r="L31" i="79" s="1"/>
  <c r="J31" i="79"/>
  <c r="H31" i="79"/>
  <c r="F31" i="79"/>
  <c r="C31" i="79"/>
  <c r="B31" i="79"/>
  <c r="L30" i="79"/>
  <c r="K30" i="79"/>
  <c r="J30" i="79"/>
  <c r="H30" i="79"/>
  <c r="F30" i="79"/>
  <c r="C30" i="79"/>
  <c r="B30" i="79"/>
  <c r="L29" i="79"/>
  <c r="K29" i="79"/>
  <c r="J29" i="79"/>
  <c r="H29" i="79"/>
  <c r="F29" i="79"/>
  <c r="C29" i="79"/>
  <c r="B29" i="79"/>
  <c r="K28" i="79"/>
  <c r="L28" i="79" s="1"/>
  <c r="J28" i="79"/>
  <c r="H28" i="79"/>
  <c r="F28" i="79"/>
  <c r="C28" i="79"/>
  <c r="B28" i="79"/>
  <c r="K27" i="79"/>
  <c r="L27" i="79" s="1"/>
  <c r="J27" i="79"/>
  <c r="H27" i="79"/>
  <c r="F27" i="79"/>
  <c r="C27" i="79"/>
  <c r="B27" i="79"/>
  <c r="K26" i="79"/>
  <c r="J26" i="79"/>
  <c r="H26" i="79"/>
  <c r="F26" i="79"/>
  <c r="L26" i="79" s="1"/>
  <c r="C26" i="79"/>
  <c r="B26" i="79"/>
  <c r="K25" i="79"/>
  <c r="L25" i="79" s="1"/>
  <c r="J25" i="79"/>
  <c r="H25" i="79"/>
  <c r="F25" i="79"/>
  <c r="C25" i="79"/>
  <c r="B25" i="79"/>
  <c r="K24" i="79"/>
  <c r="L24" i="79" s="1"/>
  <c r="J24" i="79"/>
  <c r="H24" i="79"/>
  <c r="F24" i="79"/>
  <c r="C24" i="79"/>
  <c r="B24" i="79"/>
  <c r="K23" i="79"/>
  <c r="L23" i="79" s="1"/>
  <c r="J23" i="79"/>
  <c r="H23" i="79"/>
  <c r="F23" i="79"/>
  <c r="C23" i="79"/>
  <c r="B23" i="79"/>
  <c r="L22" i="79"/>
  <c r="K22" i="79"/>
  <c r="J22" i="79"/>
  <c r="H22" i="79"/>
  <c r="F22" i="79"/>
  <c r="C22" i="79"/>
  <c r="B22" i="79"/>
  <c r="L21" i="79"/>
  <c r="K21" i="79"/>
  <c r="J21" i="79"/>
  <c r="H21" i="79"/>
  <c r="F21" i="79"/>
  <c r="C21" i="79"/>
  <c r="B21" i="79"/>
  <c r="K20" i="79"/>
  <c r="L20" i="79" s="1"/>
  <c r="J20" i="79"/>
  <c r="H20" i="79"/>
  <c r="F20" i="79"/>
  <c r="C20" i="79"/>
  <c r="B20" i="79"/>
  <c r="K19" i="79"/>
  <c r="L19" i="79" s="1"/>
  <c r="J19" i="79"/>
  <c r="H19" i="79"/>
  <c r="F19" i="79"/>
  <c r="C19" i="79"/>
  <c r="B19" i="79"/>
  <c r="K18" i="79"/>
  <c r="J18" i="79"/>
  <c r="H18" i="79"/>
  <c r="F18" i="79"/>
  <c r="L18" i="79" s="1"/>
  <c r="C18" i="79"/>
  <c r="B18" i="79"/>
  <c r="K17" i="79"/>
  <c r="L17" i="79" s="1"/>
  <c r="J17" i="79"/>
  <c r="H17" i="79"/>
  <c r="F17" i="79"/>
  <c r="C17" i="79"/>
  <c r="B17" i="79"/>
  <c r="K16" i="79"/>
  <c r="L16" i="79" s="1"/>
  <c r="J16" i="79"/>
  <c r="H16" i="79"/>
  <c r="F16" i="79"/>
  <c r="C16" i="79"/>
  <c r="B16" i="79"/>
  <c r="K15" i="79"/>
  <c r="L15" i="79" s="1"/>
  <c r="J15" i="79"/>
  <c r="H15" i="79"/>
  <c r="F15" i="79"/>
  <c r="C15" i="79"/>
  <c r="B15" i="79"/>
  <c r="L14" i="79"/>
  <c r="K14" i="79"/>
  <c r="J14" i="79"/>
  <c r="H14" i="79"/>
  <c r="F14" i="79"/>
  <c r="C14" i="79"/>
  <c r="B14" i="79"/>
  <c r="L13" i="79"/>
  <c r="K13" i="79"/>
  <c r="J13" i="79"/>
  <c r="H13" i="79"/>
  <c r="F13" i="79"/>
  <c r="C13" i="79"/>
  <c r="B13" i="79"/>
  <c r="K12" i="79"/>
  <c r="L12" i="79" s="1"/>
  <c r="J12" i="79"/>
  <c r="H12" i="79"/>
  <c r="F12" i="79"/>
  <c r="C12" i="79"/>
  <c r="B12" i="79"/>
  <c r="K11" i="79"/>
  <c r="L11" i="79" s="1"/>
  <c r="J11" i="79"/>
  <c r="H11" i="79"/>
  <c r="F11" i="79"/>
  <c r="C11" i="79"/>
  <c r="B11" i="79"/>
  <c r="G5" i="79"/>
  <c r="G4" i="79"/>
  <c r="N43" i="78"/>
  <c r="M43" i="78"/>
  <c r="K43" i="78"/>
  <c r="J43" i="78"/>
  <c r="H43" i="78"/>
  <c r="G43" i="78"/>
  <c r="E43" i="78"/>
  <c r="D43" i="78"/>
  <c r="Q42" i="78"/>
  <c r="P42" i="78"/>
  <c r="R42" i="78" s="1"/>
  <c r="F42" i="78"/>
  <c r="C42" i="78"/>
  <c r="B42" i="78"/>
  <c r="Q41" i="78"/>
  <c r="R41" i="78" s="1"/>
  <c r="P41" i="78"/>
  <c r="F41" i="78"/>
  <c r="C41" i="78"/>
  <c r="B41" i="78"/>
  <c r="Q40" i="78"/>
  <c r="P40" i="78"/>
  <c r="R40" i="78" s="1"/>
  <c r="F40" i="78"/>
  <c r="C40" i="78"/>
  <c r="B40" i="78"/>
  <c r="R39" i="78"/>
  <c r="Q39" i="78"/>
  <c r="P39" i="78"/>
  <c r="F39" i="78"/>
  <c r="C39" i="78"/>
  <c r="B39" i="78"/>
  <c r="Q38" i="78"/>
  <c r="P38" i="78"/>
  <c r="R38" i="78" s="1"/>
  <c r="F38" i="78"/>
  <c r="C38" i="78"/>
  <c r="B38" i="78"/>
  <c r="Q37" i="78"/>
  <c r="R37" i="78" s="1"/>
  <c r="P37" i="78"/>
  <c r="F37" i="78"/>
  <c r="C37" i="78"/>
  <c r="B37" i="78"/>
  <c r="Q36" i="78"/>
  <c r="P36" i="78"/>
  <c r="R36" i="78" s="1"/>
  <c r="F36" i="78"/>
  <c r="C36" i="78"/>
  <c r="B36" i="78"/>
  <c r="R35" i="78"/>
  <c r="Q35" i="78"/>
  <c r="P35" i="78"/>
  <c r="F35" i="78"/>
  <c r="C35" i="78"/>
  <c r="B35" i="78"/>
  <c r="Q34" i="78"/>
  <c r="P34" i="78"/>
  <c r="R34" i="78" s="1"/>
  <c r="F34" i="78"/>
  <c r="C34" i="78"/>
  <c r="B34" i="78"/>
  <c r="Q33" i="78"/>
  <c r="R33" i="78" s="1"/>
  <c r="P33" i="78"/>
  <c r="F33" i="78"/>
  <c r="C33" i="78"/>
  <c r="B33" i="78"/>
  <c r="Q32" i="78"/>
  <c r="P32" i="78"/>
  <c r="R32" i="78" s="1"/>
  <c r="F32" i="78"/>
  <c r="C32" i="78"/>
  <c r="B32" i="78"/>
  <c r="R31" i="78"/>
  <c r="Q31" i="78"/>
  <c r="P31" i="78"/>
  <c r="F31" i="78"/>
  <c r="C31" i="78"/>
  <c r="B31" i="78"/>
  <c r="Q30" i="78"/>
  <c r="P30" i="78"/>
  <c r="R30" i="78" s="1"/>
  <c r="F30" i="78"/>
  <c r="C30" i="78"/>
  <c r="B30" i="78"/>
  <c r="Q29" i="78"/>
  <c r="R29" i="78" s="1"/>
  <c r="P29" i="78"/>
  <c r="O29" i="78"/>
  <c r="L29" i="78"/>
  <c r="I29" i="78"/>
  <c r="F29" i="78"/>
  <c r="C29" i="78"/>
  <c r="B29" i="78"/>
  <c r="R28" i="78"/>
  <c r="Q28" i="78"/>
  <c r="P28" i="78"/>
  <c r="O28" i="78"/>
  <c r="L28" i="78"/>
  <c r="I28" i="78"/>
  <c r="F28" i="78"/>
  <c r="C28" i="78"/>
  <c r="B28" i="78"/>
  <c r="Q27" i="78"/>
  <c r="P27" i="78"/>
  <c r="R27" i="78" s="1"/>
  <c r="O27" i="78"/>
  <c r="L27" i="78"/>
  <c r="I27" i="78"/>
  <c r="F27" i="78"/>
  <c r="C27" i="78"/>
  <c r="B27" i="78"/>
  <c r="Q26" i="78"/>
  <c r="P26" i="78"/>
  <c r="R26" i="78" s="1"/>
  <c r="O26" i="78"/>
  <c r="L26" i="78"/>
  <c r="I26" i="78"/>
  <c r="F26" i="78"/>
  <c r="C26" i="78"/>
  <c r="B26" i="78"/>
  <c r="R25" i="78"/>
  <c r="Q25" i="78"/>
  <c r="P25" i="78"/>
  <c r="O25" i="78"/>
  <c r="L25" i="78"/>
  <c r="I25" i="78"/>
  <c r="F25" i="78"/>
  <c r="C25" i="78"/>
  <c r="B25" i="78"/>
  <c r="R24" i="78"/>
  <c r="Q24" i="78"/>
  <c r="P24" i="78"/>
  <c r="O24" i="78"/>
  <c r="L24" i="78"/>
  <c r="I24" i="78"/>
  <c r="F24" i="78"/>
  <c r="C24" i="78"/>
  <c r="B24" i="78"/>
  <c r="Q23" i="78"/>
  <c r="P23" i="78"/>
  <c r="R23" i="78" s="1"/>
  <c r="O23" i="78"/>
  <c r="L23" i="78"/>
  <c r="I23" i="78"/>
  <c r="F23" i="78"/>
  <c r="C23" i="78"/>
  <c r="B23" i="78"/>
  <c r="Q22" i="78"/>
  <c r="P22" i="78"/>
  <c r="R22" i="78" s="1"/>
  <c r="O22" i="78"/>
  <c r="L22" i="78"/>
  <c r="I22" i="78"/>
  <c r="F22" i="78"/>
  <c r="C22" i="78"/>
  <c r="B22" i="78"/>
  <c r="Q21" i="78"/>
  <c r="R21" i="78" s="1"/>
  <c r="P21" i="78"/>
  <c r="O21" i="78"/>
  <c r="L21" i="78"/>
  <c r="I21" i="78"/>
  <c r="F21" i="78"/>
  <c r="C21" i="78"/>
  <c r="B21" i="78"/>
  <c r="R20" i="78"/>
  <c r="Q20" i="78"/>
  <c r="P20" i="78"/>
  <c r="O20" i="78"/>
  <c r="L20" i="78"/>
  <c r="I20" i="78"/>
  <c r="F20" i="78"/>
  <c r="C20" i="78"/>
  <c r="B20" i="78"/>
  <c r="Q19" i="78"/>
  <c r="P19" i="78"/>
  <c r="R19" i="78" s="1"/>
  <c r="O19" i="78"/>
  <c r="L19" i="78"/>
  <c r="I19" i="78"/>
  <c r="F19" i="78"/>
  <c r="C19" i="78"/>
  <c r="B19" i="78"/>
  <c r="Q18" i="78"/>
  <c r="P18" i="78"/>
  <c r="R18" i="78" s="1"/>
  <c r="O18" i="78"/>
  <c r="L18" i="78"/>
  <c r="I18" i="78"/>
  <c r="F18" i="78"/>
  <c r="C18" i="78"/>
  <c r="B18" i="78"/>
  <c r="R17" i="78"/>
  <c r="Q17" i="78"/>
  <c r="P17" i="78"/>
  <c r="O17" i="78"/>
  <c r="L17" i="78"/>
  <c r="I17" i="78"/>
  <c r="F17" i="78"/>
  <c r="C17" i="78"/>
  <c r="B17" i="78"/>
  <c r="R16" i="78"/>
  <c r="Q16" i="78"/>
  <c r="P16" i="78"/>
  <c r="O16" i="78"/>
  <c r="L16" i="78"/>
  <c r="I16" i="78"/>
  <c r="F16" i="78"/>
  <c r="C16" i="78"/>
  <c r="B16" i="78"/>
  <c r="Q15" i="78"/>
  <c r="P15" i="78"/>
  <c r="R15" i="78" s="1"/>
  <c r="O15" i="78"/>
  <c r="L15" i="78"/>
  <c r="I15" i="78"/>
  <c r="F15" i="78"/>
  <c r="C15" i="78"/>
  <c r="B15" i="78"/>
  <c r="Q14" i="78"/>
  <c r="P14" i="78"/>
  <c r="R14" i="78" s="1"/>
  <c r="O14" i="78"/>
  <c r="L14" i="78"/>
  <c r="I14" i="78"/>
  <c r="F14" i="78"/>
  <c r="C14" i="78"/>
  <c r="B14" i="78"/>
  <c r="Q13" i="78"/>
  <c r="Q43" i="78" s="1"/>
  <c r="P13" i="78"/>
  <c r="O13" i="78"/>
  <c r="L13" i="78"/>
  <c r="I13" i="78"/>
  <c r="I43" i="78" s="1"/>
  <c r="F13" i="78"/>
  <c r="C13" i="78"/>
  <c r="B13" i="78"/>
  <c r="R12" i="78"/>
  <c r="Q12" i="78"/>
  <c r="P12" i="78"/>
  <c r="O12" i="78"/>
  <c r="L12" i="78"/>
  <c r="L43" i="78" s="1"/>
  <c r="I12" i="78"/>
  <c r="F12" i="78"/>
  <c r="C12" i="78"/>
  <c r="B12" i="78"/>
  <c r="Q11" i="78"/>
  <c r="P11" i="78"/>
  <c r="P43" i="78" s="1"/>
  <c r="O11" i="78"/>
  <c r="O43" i="78" s="1"/>
  <c r="L11" i="78"/>
  <c r="I11" i="78"/>
  <c r="F11" i="78"/>
  <c r="F43" i="78" s="1"/>
  <c r="C11" i="78"/>
  <c r="B11" i="78"/>
  <c r="I5" i="78"/>
  <c r="I4" i="78"/>
  <c r="P43" i="77"/>
  <c r="O43" i="77"/>
  <c r="M43" i="77"/>
  <c r="K43" i="77"/>
  <c r="J43" i="77"/>
  <c r="G43" i="77"/>
  <c r="F43" i="77"/>
  <c r="E43" i="77"/>
  <c r="D43" i="77"/>
  <c r="Q42" i="77"/>
  <c r="N42" i="77"/>
  <c r="L42" i="77"/>
  <c r="H42" i="77"/>
  <c r="I42" i="77" s="1"/>
  <c r="C42" i="77"/>
  <c r="B42" i="77"/>
  <c r="Q41" i="77"/>
  <c r="N41" i="77"/>
  <c r="L41" i="77"/>
  <c r="H41" i="77"/>
  <c r="I41" i="77" s="1"/>
  <c r="C41" i="77"/>
  <c r="B41" i="77"/>
  <c r="Q40" i="77"/>
  <c r="L40" i="77"/>
  <c r="N40" i="77" s="1"/>
  <c r="I40" i="77"/>
  <c r="H40" i="77"/>
  <c r="C40" i="77"/>
  <c r="B40" i="77"/>
  <c r="Q39" i="77"/>
  <c r="L39" i="77"/>
  <c r="N39" i="77" s="1"/>
  <c r="I39" i="77"/>
  <c r="H39" i="77"/>
  <c r="C39" i="77"/>
  <c r="B39" i="77"/>
  <c r="Q38" i="77"/>
  <c r="N38" i="77"/>
  <c r="L38" i="77"/>
  <c r="H38" i="77"/>
  <c r="I38" i="77" s="1"/>
  <c r="C38" i="77"/>
  <c r="B38" i="77"/>
  <c r="Q37" i="77"/>
  <c r="L37" i="77"/>
  <c r="N37" i="77" s="1"/>
  <c r="H37" i="77"/>
  <c r="I37" i="77" s="1"/>
  <c r="C37" i="77"/>
  <c r="B37" i="77"/>
  <c r="Q36" i="77"/>
  <c r="L36" i="77"/>
  <c r="N36" i="77" s="1"/>
  <c r="I36" i="77"/>
  <c r="H36" i="77"/>
  <c r="C36" i="77"/>
  <c r="B36" i="77"/>
  <c r="Q35" i="77"/>
  <c r="L35" i="77"/>
  <c r="N35" i="77" s="1"/>
  <c r="H35" i="77"/>
  <c r="I35" i="77" s="1"/>
  <c r="C35" i="77"/>
  <c r="B35" i="77"/>
  <c r="Q34" i="77"/>
  <c r="N34" i="77"/>
  <c r="L34" i="77"/>
  <c r="H34" i="77"/>
  <c r="I34" i="77" s="1"/>
  <c r="C34" i="77"/>
  <c r="B34" i="77"/>
  <c r="Q33" i="77"/>
  <c r="N33" i="77"/>
  <c r="L33" i="77"/>
  <c r="H33" i="77"/>
  <c r="I33" i="77" s="1"/>
  <c r="C33" i="77"/>
  <c r="B33" i="77"/>
  <c r="Q32" i="77"/>
  <c r="L32" i="77"/>
  <c r="N32" i="77" s="1"/>
  <c r="I32" i="77"/>
  <c r="H32" i="77"/>
  <c r="C32" i="77"/>
  <c r="B32" i="77"/>
  <c r="Q31" i="77"/>
  <c r="L31" i="77"/>
  <c r="N31" i="77" s="1"/>
  <c r="I31" i="77"/>
  <c r="H31" i="77"/>
  <c r="C31" i="77"/>
  <c r="B31" i="77"/>
  <c r="Q30" i="77"/>
  <c r="N30" i="77"/>
  <c r="L30" i="77"/>
  <c r="H30" i="77"/>
  <c r="I30" i="77" s="1"/>
  <c r="C30" i="77"/>
  <c r="B30" i="77"/>
  <c r="Q29" i="77"/>
  <c r="L29" i="77"/>
  <c r="N29" i="77" s="1"/>
  <c r="H29" i="77"/>
  <c r="I29" i="77" s="1"/>
  <c r="C29" i="77"/>
  <c r="B29" i="77"/>
  <c r="Q28" i="77"/>
  <c r="L28" i="77"/>
  <c r="N28" i="77" s="1"/>
  <c r="I28" i="77"/>
  <c r="H28" i="77"/>
  <c r="C28" i="77"/>
  <c r="B28" i="77"/>
  <c r="Q27" i="77"/>
  <c r="L27" i="77"/>
  <c r="N27" i="77" s="1"/>
  <c r="H27" i="77"/>
  <c r="I27" i="77" s="1"/>
  <c r="C27" i="77"/>
  <c r="B27" i="77"/>
  <c r="Q26" i="77"/>
  <c r="N26" i="77"/>
  <c r="L26" i="77"/>
  <c r="H26" i="77"/>
  <c r="I26" i="77" s="1"/>
  <c r="C26" i="77"/>
  <c r="B26" i="77"/>
  <c r="Q25" i="77"/>
  <c r="N25" i="77"/>
  <c r="L25" i="77"/>
  <c r="H25" i="77"/>
  <c r="I25" i="77" s="1"/>
  <c r="C25" i="77"/>
  <c r="B25" i="77"/>
  <c r="Q24" i="77"/>
  <c r="L24" i="77"/>
  <c r="N24" i="77" s="1"/>
  <c r="I24" i="77"/>
  <c r="H24" i="77"/>
  <c r="C24" i="77"/>
  <c r="B24" i="77"/>
  <c r="Q23" i="77"/>
  <c r="L23" i="77"/>
  <c r="N23" i="77" s="1"/>
  <c r="I23" i="77"/>
  <c r="H23" i="77"/>
  <c r="C23" i="77"/>
  <c r="B23" i="77"/>
  <c r="Q22" i="77"/>
  <c r="N22" i="77"/>
  <c r="L22" i="77"/>
  <c r="H22" i="77"/>
  <c r="I22" i="77" s="1"/>
  <c r="C22" i="77"/>
  <c r="B22" i="77"/>
  <c r="Q21" i="77"/>
  <c r="L21" i="77"/>
  <c r="N21" i="77" s="1"/>
  <c r="H21" i="77"/>
  <c r="I21" i="77" s="1"/>
  <c r="C21" i="77"/>
  <c r="B21" i="77"/>
  <c r="Q20" i="77"/>
  <c r="L20" i="77"/>
  <c r="N20" i="77" s="1"/>
  <c r="I20" i="77"/>
  <c r="H20" i="77"/>
  <c r="C20" i="77"/>
  <c r="B20" i="77"/>
  <c r="Q19" i="77"/>
  <c r="L19" i="77"/>
  <c r="N19" i="77" s="1"/>
  <c r="H19" i="77"/>
  <c r="I19" i="77" s="1"/>
  <c r="C19" i="77"/>
  <c r="B19" i="77"/>
  <c r="Q18" i="77"/>
  <c r="N18" i="77"/>
  <c r="L18" i="77"/>
  <c r="H18" i="77"/>
  <c r="I18" i="77" s="1"/>
  <c r="C18" i="77"/>
  <c r="B18" i="77"/>
  <c r="Q17" i="77"/>
  <c r="N17" i="77"/>
  <c r="L17" i="77"/>
  <c r="H17" i="77"/>
  <c r="I17" i="77" s="1"/>
  <c r="C17" i="77"/>
  <c r="B17" i="77"/>
  <c r="Q16" i="77"/>
  <c r="L16" i="77"/>
  <c r="N16" i="77" s="1"/>
  <c r="I16" i="77"/>
  <c r="H16" i="77"/>
  <c r="C16" i="77"/>
  <c r="B16" i="77"/>
  <c r="Q15" i="77"/>
  <c r="L15" i="77"/>
  <c r="N15" i="77" s="1"/>
  <c r="I15" i="77"/>
  <c r="H15" i="77"/>
  <c r="C15" i="77"/>
  <c r="B15" i="77"/>
  <c r="Q14" i="77"/>
  <c r="N14" i="77"/>
  <c r="L14" i="77"/>
  <c r="H14" i="77"/>
  <c r="I14" i="77" s="1"/>
  <c r="C14" i="77"/>
  <c r="B14" i="77"/>
  <c r="Q13" i="77"/>
  <c r="L13" i="77"/>
  <c r="N13" i="77" s="1"/>
  <c r="H13" i="77"/>
  <c r="I13" i="77" s="1"/>
  <c r="C13" i="77"/>
  <c r="B13" i="77"/>
  <c r="Q12" i="77"/>
  <c r="L12" i="77"/>
  <c r="N12" i="77" s="1"/>
  <c r="I12" i="77"/>
  <c r="H12" i="77"/>
  <c r="C12" i="77"/>
  <c r="B12" i="77"/>
  <c r="Q11" i="77"/>
  <c r="Q43" i="77" s="1"/>
  <c r="L11" i="77"/>
  <c r="L43" i="77" s="1"/>
  <c r="H11" i="77"/>
  <c r="H43" i="77" s="1"/>
  <c r="I43" i="77" s="1"/>
  <c r="C11" i="77"/>
  <c r="B11" i="77"/>
  <c r="J5" i="77"/>
  <c r="J4" i="77"/>
  <c r="K43" i="76"/>
  <c r="H43" i="76"/>
  <c r="G43" i="76"/>
  <c r="J43" i="76" s="1"/>
  <c r="E43" i="76"/>
  <c r="D43" i="76"/>
  <c r="K42" i="76"/>
  <c r="J42" i="76"/>
  <c r="I42" i="76"/>
  <c r="F42" i="76"/>
  <c r="L42" i="76" s="1"/>
  <c r="C42" i="76"/>
  <c r="B42" i="76"/>
  <c r="K41" i="76"/>
  <c r="J41" i="76"/>
  <c r="I41" i="76"/>
  <c r="F41" i="76"/>
  <c r="L41" i="76" s="1"/>
  <c r="C41" i="76"/>
  <c r="B41" i="76"/>
  <c r="K40" i="76"/>
  <c r="J40" i="76"/>
  <c r="I40" i="76"/>
  <c r="L40" i="76" s="1"/>
  <c r="F40" i="76"/>
  <c r="C40" i="76"/>
  <c r="B40" i="76"/>
  <c r="L39" i="76"/>
  <c r="K39" i="76"/>
  <c r="J39" i="76"/>
  <c r="I39" i="76"/>
  <c r="F39" i="76"/>
  <c r="C39" i="76"/>
  <c r="B39" i="76"/>
  <c r="L38" i="76"/>
  <c r="K38" i="76"/>
  <c r="J38" i="76"/>
  <c r="I38" i="76"/>
  <c r="F38" i="76"/>
  <c r="C38" i="76"/>
  <c r="B38" i="76"/>
  <c r="L37" i="76"/>
  <c r="K37" i="76"/>
  <c r="J37" i="76"/>
  <c r="I37" i="76"/>
  <c r="F37" i="76"/>
  <c r="C37" i="76"/>
  <c r="B37" i="76"/>
  <c r="K36" i="76"/>
  <c r="J36" i="76"/>
  <c r="I36" i="76"/>
  <c r="L36" i="76" s="1"/>
  <c r="F36" i="76"/>
  <c r="C36" i="76"/>
  <c r="B36" i="76"/>
  <c r="K35" i="76"/>
  <c r="J35" i="76"/>
  <c r="I35" i="76"/>
  <c r="L35" i="76" s="1"/>
  <c r="F35" i="76"/>
  <c r="C35" i="76"/>
  <c r="B35" i="76"/>
  <c r="K34" i="76"/>
  <c r="J34" i="76"/>
  <c r="I34" i="76"/>
  <c r="F34" i="76"/>
  <c r="L34" i="76" s="1"/>
  <c r="C34" i="76"/>
  <c r="B34" i="76"/>
  <c r="K33" i="76"/>
  <c r="J33" i="76"/>
  <c r="I33" i="76"/>
  <c r="F33" i="76"/>
  <c r="L33" i="76" s="1"/>
  <c r="C33" i="76"/>
  <c r="B33" i="76"/>
  <c r="K32" i="76"/>
  <c r="J32" i="76"/>
  <c r="I32" i="76"/>
  <c r="L32" i="76" s="1"/>
  <c r="F32" i="76"/>
  <c r="C32" i="76"/>
  <c r="B32" i="76"/>
  <c r="L31" i="76"/>
  <c r="K31" i="76"/>
  <c r="J31" i="76"/>
  <c r="I31" i="76"/>
  <c r="F31" i="76"/>
  <c r="C31" i="76"/>
  <c r="B31" i="76"/>
  <c r="L30" i="76"/>
  <c r="K30" i="76"/>
  <c r="J30" i="76"/>
  <c r="I30" i="76"/>
  <c r="F30" i="76"/>
  <c r="C30" i="76"/>
  <c r="B30" i="76"/>
  <c r="L29" i="76"/>
  <c r="K29" i="76"/>
  <c r="J29" i="76"/>
  <c r="I29" i="76"/>
  <c r="F29" i="76"/>
  <c r="C29" i="76"/>
  <c r="B29" i="76"/>
  <c r="K28" i="76"/>
  <c r="J28" i="76"/>
  <c r="I28" i="76"/>
  <c r="L28" i="76" s="1"/>
  <c r="F28" i="76"/>
  <c r="C28" i="76"/>
  <c r="B28" i="76"/>
  <c r="K27" i="76"/>
  <c r="J27" i="76"/>
  <c r="I27" i="76"/>
  <c r="L27" i="76" s="1"/>
  <c r="F27" i="76"/>
  <c r="C27" i="76"/>
  <c r="B27" i="76"/>
  <c r="K26" i="76"/>
  <c r="J26" i="76"/>
  <c r="I26" i="76"/>
  <c r="F26" i="76"/>
  <c r="L26" i="76" s="1"/>
  <c r="C26" i="76"/>
  <c r="B26" i="76"/>
  <c r="K25" i="76"/>
  <c r="J25" i="76"/>
  <c r="I25" i="76"/>
  <c r="F25" i="76"/>
  <c r="L25" i="76" s="1"/>
  <c r="C25" i="76"/>
  <c r="B25" i="76"/>
  <c r="K24" i="76"/>
  <c r="J24" i="76"/>
  <c r="I24" i="76"/>
  <c r="L24" i="76" s="1"/>
  <c r="F24" i="76"/>
  <c r="C24" i="76"/>
  <c r="B24" i="76"/>
  <c r="L23" i="76"/>
  <c r="K23" i="76"/>
  <c r="J23" i="76"/>
  <c r="I23" i="76"/>
  <c r="F23" i="76"/>
  <c r="C23" i="76"/>
  <c r="B23" i="76"/>
  <c r="L22" i="76"/>
  <c r="K22" i="76"/>
  <c r="J22" i="76"/>
  <c r="I22" i="76"/>
  <c r="F22" i="76"/>
  <c r="C22" i="76"/>
  <c r="B22" i="76"/>
  <c r="L21" i="76"/>
  <c r="K21" i="76"/>
  <c r="J21" i="76"/>
  <c r="I21" i="76"/>
  <c r="F21" i="76"/>
  <c r="C21" i="76"/>
  <c r="B21" i="76"/>
  <c r="K20" i="76"/>
  <c r="J20" i="76"/>
  <c r="I20" i="76"/>
  <c r="L20" i="76" s="1"/>
  <c r="F20" i="76"/>
  <c r="C20" i="76"/>
  <c r="B20" i="76"/>
  <c r="K19" i="76"/>
  <c r="J19" i="76"/>
  <c r="I19" i="76"/>
  <c r="L19" i="76" s="1"/>
  <c r="F19" i="76"/>
  <c r="C19" i="76"/>
  <c r="B19" i="76"/>
  <c r="K18" i="76"/>
  <c r="J18" i="76"/>
  <c r="I18" i="76"/>
  <c r="F18" i="76"/>
  <c r="L18" i="76" s="1"/>
  <c r="C18" i="76"/>
  <c r="B18" i="76"/>
  <c r="K17" i="76"/>
  <c r="J17" i="76"/>
  <c r="I17" i="76"/>
  <c r="F17" i="76"/>
  <c r="L17" i="76" s="1"/>
  <c r="C17" i="76"/>
  <c r="B17" i="76"/>
  <c r="K16" i="76"/>
  <c r="J16" i="76"/>
  <c r="I16" i="76"/>
  <c r="L16" i="76" s="1"/>
  <c r="F16" i="76"/>
  <c r="C16" i="76"/>
  <c r="B16" i="76"/>
  <c r="L15" i="76"/>
  <c r="K15" i="76"/>
  <c r="J15" i="76"/>
  <c r="I15" i="76"/>
  <c r="F15" i="76"/>
  <c r="C15" i="76"/>
  <c r="B15" i="76"/>
  <c r="L14" i="76"/>
  <c r="K14" i="76"/>
  <c r="J14" i="76"/>
  <c r="I14" i="76"/>
  <c r="F14" i="76"/>
  <c r="C14" i="76"/>
  <c r="B14" i="76"/>
  <c r="L13" i="76"/>
  <c r="K13" i="76"/>
  <c r="J13" i="76"/>
  <c r="I13" i="76"/>
  <c r="F13" i="76"/>
  <c r="C13" i="76"/>
  <c r="B13" i="76"/>
  <c r="K12" i="76"/>
  <c r="J12" i="76"/>
  <c r="I12" i="76"/>
  <c r="L12" i="76" s="1"/>
  <c r="F12" i="76"/>
  <c r="C12" i="76"/>
  <c r="B12" i="76"/>
  <c r="K11" i="76"/>
  <c r="J11" i="76"/>
  <c r="I11" i="76"/>
  <c r="L11" i="76" s="1"/>
  <c r="F11" i="76"/>
  <c r="F43" i="76" s="1"/>
  <c r="C11" i="76"/>
  <c r="B11" i="76"/>
  <c r="F5" i="76"/>
  <c r="F4" i="76"/>
  <c r="AG15" i="75"/>
  <c r="AF15" i="75"/>
  <c r="AE15" i="75"/>
  <c r="AD15" i="75"/>
  <c r="AC15" i="75"/>
  <c r="AB15" i="75"/>
  <c r="Y15" i="75"/>
  <c r="AH15" i="75" s="1"/>
  <c r="J15" i="75"/>
  <c r="AG14" i="75"/>
  <c r="AF14" i="75"/>
  <c r="AD14" i="75"/>
  <c r="AC14" i="75"/>
  <c r="AB14" i="75"/>
  <c r="Y14" i="75"/>
  <c r="J14" i="75"/>
  <c r="AH14" i="75" s="1"/>
  <c r="AG13" i="75"/>
  <c r="AF13" i="75"/>
  <c r="AD13" i="75"/>
  <c r="AC13" i="75"/>
  <c r="AB13" i="75"/>
  <c r="Y13" i="75"/>
  <c r="J13" i="75"/>
  <c r="AH13" i="75" s="1"/>
  <c r="AG12" i="75"/>
  <c r="AF12" i="75"/>
  <c r="AD12" i="75"/>
  <c r="AC12" i="75"/>
  <c r="AB12" i="75"/>
  <c r="Y12" i="75"/>
  <c r="AH12" i="75" s="1"/>
  <c r="J12" i="75"/>
  <c r="AE12" i="75" s="1"/>
  <c r="AG11" i="75"/>
  <c r="AF11" i="75"/>
  <c r="AD11" i="75"/>
  <c r="AC11" i="75"/>
  <c r="AB11" i="75"/>
  <c r="AE11" i="75" s="1"/>
  <c r="Y11" i="75"/>
  <c r="AH11" i="75" s="1"/>
  <c r="J11" i="75"/>
  <c r="P5" i="75"/>
  <c r="P4" i="75"/>
  <c r="F43" i="74"/>
  <c r="E43" i="74"/>
  <c r="D43" i="74"/>
  <c r="F42" i="74"/>
  <c r="C42" i="74"/>
  <c r="B42" i="74"/>
  <c r="F41" i="74"/>
  <c r="C41" i="74"/>
  <c r="B41" i="74"/>
  <c r="F40" i="74"/>
  <c r="C40" i="74"/>
  <c r="B40" i="74"/>
  <c r="F39" i="74"/>
  <c r="C39" i="74"/>
  <c r="B39" i="74"/>
  <c r="F38" i="74"/>
  <c r="C38" i="74"/>
  <c r="B38" i="74"/>
  <c r="F37" i="74"/>
  <c r="C37" i="74"/>
  <c r="B37" i="74"/>
  <c r="F36" i="74"/>
  <c r="C36" i="74"/>
  <c r="B36" i="74"/>
  <c r="F35" i="74"/>
  <c r="C35" i="74"/>
  <c r="B35" i="74"/>
  <c r="F34" i="74"/>
  <c r="C34" i="74"/>
  <c r="B34" i="74"/>
  <c r="F33" i="74"/>
  <c r="C33" i="74"/>
  <c r="B33" i="74"/>
  <c r="F32" i="74"/>
  <c r="C32" i="74"/>
  <c r="B32" i="74"/>
  <c r="F31" i="74"/>
  <c r="C31" i="74"/>
  <c r="B31" i="74"/>
  <c r="F30" i="74"/>
  <c r="C30" i="74"/>
  <c r="B30" i="74"/>
  <c r="F29" i="74"/>
  <c r="C29" i="74"/>
  <c r="B29" i="74"/>
  <c r="F28" i="74"/>
  <c r="C28" i="74"/>
  <c r="B28" i="74"/>
  <c r="F27" i="74"/>
  <c r="C27" i="74"/>
  <c r="B27" i="74"/>
  <c r="F26" i="74"/>
  <c r="C26" i="74"/>
  <c r="B26" i="74"/>
  <c r="F25" i="74"/>
  <c r="C25" i="74"/>
  <c r="B25" i="74"/>
  <c r="F24" i="74"/>
  <c r="C24" i="74"/>
  <c r="B24" i="74"/>
  <c r="F23" i="74"/>
  <c r="C23" i="74"/>
  <c r="B23" i="74"/>
  <c r="F22" i="74"/>
  <c r="C22" i="74"/>
  <c r="B22" i="74"/>
  <c r="F21" i="74"/>
  <c r="C21" i="74"/>
  <c r="B21" i="74"/>
  <c r="F20" i="74"/>
  <c r="C20" i="74"/>
  <c r="B20" i="74"/>
  <c r="F19" i="74"/>
  <c r="C19" i="74"/>
  <c r="B19" i="74"/>
  <c r="F18" i="74"/>
  <c r="C18" i="74"/>
  <c r="B18" i="74"/>
  <c r="F17" i="74"/>
  <c r="C17" i="74"/>
  <c r="B17" i="74"/>
  <c r="F16" i="74"/>
  <c r="C16" i="74"/>
  <c r="B16" i="74"/>
  <c r="F15" i="74"/>
  <c r="C15" i="74"/>
  <c r="B15" i="74"/>
  <c r="F14" i="74"/>
  <c r="C14" i="74"/>
  <c r="B14" i="74"/>
  <c r="F13" i="74"/>
  <c r="C13" i="74"/>
  <c r="B13" i="74"/>
  <c r="F12" i="74"/>
  <c r="C12" i="74"/>
  <c r="B12" i="74"/>
  <c r="F11" i="74"/>
  <c r="C11" i="74"/>
  <c r="B11" i="74"/>
  <c r="D5" i="74"/>
  <c r="D4" i="74"/>
  <c r="S44" i="73"/>
  <c r="R44" i="73"/>
  <c r="P44" i="73"/>
  <c r="O44" i="73"/>
  <c r="M44" i="73"/>
  <c r="L44" i="73"/>
  <c r="K44" i="73"/>
  <c r="I44" i="73"/>
  <c r="H44" i="73"/>
  <c r="G44" i="73"/>
  <c r="E44" i="73"/>
  <c r="D44" i="73"/>
  <c r="T43" i="73"/>
  <c r="Q43" i="73"/>
  <c r="N43" i="73"/>
  <c r="J43" i="73"/>
  <c r="F43" i="73"/>
  <c r="C43" i="73"/>
  <c r="B43" i="73"/>
  <c r="T42" i="73"/>
  <c r="Q42" i="73"/>
  <c r="N42" i="73"/>
  <c r="J42" i="73"/>
  <c r="F42" i="73"/>
  <c r="C42" i="73"/>
  <c r="B42" i="73"/>
  <c r="T41" i="73"/>
  <c r="Q41" i="73"/>
  <c r="N41" i="73"/>
  <c r="J41" i="73"/>
  <c r="F41" i="73"/>
  <c r="C41" i="73"/>
  <c r="B41" i="73"/>
  <c r="T40" i="73"/>
  <c r="Q40" i="73"/>
  <c r="N40" i="73"/>
  <c r="J40" i="73"/>
  <c r="F40" i="73"/>
  <c r="C40" i="73"/>
  <c r="B40" i="73"/>
  <c r="T39" i="73"/>
  <c r="Q39" i="73"/>
  <c r="N39" i="73"/>
  <c r="J39" i="73"/>
  <c r="F39" i="73"/>
  <c r="C39" i="73"/>
  <c r="B39" i="73"/>
  <c r="T38" i="73"/>
  <c r="Q38" i="73"/>
  <c r="N38" i="73"/>
  <c r="J38" i="73"/>
  <c r="F38" i="73"/>
  <c r="C38" i="73"/>
  <c r="B38" i="73"/>
  <c r="T37" i="73"/>
  <c r="Q37" i="73"/>
  <c r="N37" i="73"/>
  <c r="J37" i="73"/>
  <c r="F37" i="73"/>
  <c r="C37" i="73"/>
  <c r="B37" i="73"/>
  <c r="T36" i="73"/>
  <c r="Q36" i="73"/>
  <c r="N36" i="73"/>
  <c r="J36" i="73"/>
  <c r="F36" i="73"/>
  <c r="C36" i="73"/>
  <c r="B36" i="73"/>
  <c r="T35" i="73"/>
  <c r="Q35" i="73"/>
  <c r="N35" i="73"/>
  <c r="J35" i="73"/>
  <c r="F35" i="73"/>
  <c r="C35" i="73"/>
  <c r="B35" i="73"/>
  <c r="T34" i="73"/>
  <c r="Q34" i="73"/>
  <c r="N34" i="73"/>
  <c r="J34" i="73"/>
  <c r="F34" i="73"/>
  <c r="C34" i="73"/>
  <c r="B34" i="73"/>
  <c r="T33" i="73"/>
  <c r="Q33" i="73"/>
  <c r="N33" i="73"/>
  <c r="J33" i="73"/>
  <c r="F33" i="73"/>
  <c r="C33" i="73"/>
  <c r="B33" i="73"/>
  <c r="T32" i="73"/>
  <c r="Q32" i="73"/>
  <c r="N32" i="73"/>
  <c r="J32" i="73"/>
  <c r="F32" i="73"/>
  <c r="C32" i="73"/>
  <c r="B32" i="73"/>
  <c r="T31" i="73"/>
  <c r="Q31" i="73"/>
  <c r="N31" i="73"/>
  <c r="J31" i="73"/>
  <c r="F31" i="73"/>
  <c r="C31" i="73"/>
  <c r="B31" i="73"/>
  <c r="T30" i="73"/>
  <c r="Q30" i="73"/>
  <c r="N30" i="73"/>
  <c r="J30" i="73"/>
  <c r="F30" i="73"/>
  <c r="C30" i="73"/>
  <c r="B30" i="73"/>
  <c r="T29" i="73"/>
  <c r="Q29" i="73"/>
  <c r="N29" i="73"/>
  <c r="J29" i="73"/>
  <c r="F29" i="73"/>
  <c r="C29" i="73"/>
  <c r="B29" i="73"/>
  <c r="T28" i="73"/>
  <c r="Q28" i="73"/>
  <c r="N28" i="73"/>
  <c r="J28" i="73"/>
  <c r="F28" i="73"/>
  <c r="C28" i="73"/>
  <c r="B28" i="73"/>
  <c r="T27" i="73"/>
  <c r="Q27" i="73"/>
  <c r="N27" i="73"/>
  <c r="J27" i="73"/>
  <c r="F27" i="73"/>
  <c r="C27" i="73"/>
  <c r="B27" i="73"/>
  <c r="T26" i="73"/>
  <c r="Q26" i="73"/>
  <c r="N26" i="73"/>
  <c r="J26" i="73"/>
  <c r="F26" i="73"/>
  <c r="C26" i="73"/>
  <c r="B26" i="73"/>
  <c r="T25" i="73"/>
  <c r="Q25" i="73"/>
  <c r="N25" i="73"/>
  <c r="J25" i="73"/>
  <c r="F25" i="73"/>
  <c r="C25" i="73"/>
  <c r="B25" i="73"/>
  <c r="T24" i="73"/>
  <c r="Q24" i="73"/>
  <c r="N24" i="73"/>
  <c r="J24" i="73"/>
  <c r="F24" i="73"/>
  <c r="C24" i="73"/>
  <c r="B24" i="73"/>
  <c r="T23" i="73"/>
  <c r="Q23" i="73"/>
  <c r="N23" i="73"/>
  <c r="J23" i="73"/>
  <c r="F23" i="73"/>
  <c r="C23" i="73"/>
  <c r="B23" i="73"/>
  <c r="T22" i="73"/>
  <c r="Q22" i="73"/>
  <c r="N22" i="73"/>
  <c r="J22" i="73"/>
  <c r="F22" i="73"/>
  <c r="C22" i="73"/>
  <c r="B22" i="73"/>
  <c r="T21" i="73"/>
  <c r="Q21" i="73"/>
  <c r="N21" i="73"/>
  <c r="J21" i="73"/>
  <c r="F21" i="73"/>
  <c r="C21" i="73"/>
  <c r="B21" i="73"/>
  <c r="T20" i="73"/>
  <c r="Q20" i="73"/>
  <c r="N20" i="73"/>
  <c r="J20" i="73"/>
  <c r="F20" i="73"/>
  <c r="C20" i="73"/>
  <c r="B20" i="73"/>
  <c r="T19" i="73"/>
  <c r="Q19" i="73"/>
  <c r="N19" i="73"/>
  <c r="J19" i="73"/>
  <c r="F19" i="73"/>
  <c r="C19" i="73"/>
  <c r="B19" i="73"/>
  <c r="T18" i="73"/>
  <c r="Q18" i="73"/>
  <c r="N18" i="73"/>
  <c r="J18" i="73"/>
  <c r="F18" i="73"/>
  <c r="C18" i="73"/>
  <c r="B18" i="73"/>
  <c r="T17" i="73"/>
  <c r="Q17" i="73"/>
  <c r="N17" i="73"/>
  <c r="J17" i="73"/>
  <c r="F17" i="73"/>
  <c r="C17" i="73"/>
  <c r="B17" i="73"/>
  <c r="T16" i="73"/>
  <c r="Q16" i="73"/>
  <c r="N16" i="73"/>
  <c r="J16" i="73"/>
  <c r="F16" i="73"/>
  <c r="C16" i="73"/>
  <c r="B16" i="73"/>
  <c r="T15" i="73"/>
  <c r="Q15" i="73"/>
  <c r="N15" i="73"/>
  <c r="J15" i="73"/>
  <c r="F15" i="73"/>
  <c r="C15" i="73"/>
  <c r="B15" i="73"/>
  <c r="T14" i="73"/>
  <c r="Q14" i="73"/>
  <c r="N14" i="73"/>
  <c r="J14" i="73"/>
  <c r="F14" i="73"/>
  <c r="C14" i="73"/>
  <c r="B14" i="73"/>
  <c r="T13" i="73"/>
  <c r="Q13" i="73"/>
  <c r="N13" i="73"/>
  <c r="N44" i="73" s="1"/>
  <c r="J13" i="73"/>
  <c r="F13" i="73"/>
  <c r="C13" i="73"/>
  <c r="B13" i="73"/>
  <c r="T12" i="73"/>
  <c r="T44" i="73" s="1"/>
  <c r="Q12" i="73"/>
  <c r="Q44" i="73" s="1"/>
  <c r="N12" i="73"/>
  <c r="J12" i="73"/>
  <c r="J44" i="73" s="1"/>
  <c r="F12" i="73"/>
  <c r="F44" i="73" s="1"/>
  <c r="C12" i="73"/>
  <c r="B12" i="73"/>
  <c r="L11" i="73"/>
  <c r="M11" i="73" s="1"/>
  <c r="N11" i="73" s="1"/>
  <c r="O11" i="73" s="1"/>
  <c r="P11" i="73" s="1"/>
  <c r="Q11" i="73" s="1"/>
  <c r="R11" i="73" s="1"/>
  <c r="S11" i="73" s="1"/>
  <c r="T11" i="73" s="1"/>
  <c r="K5" i="73"/>
  <c r="K4" i="73"/>
  <c r="E41" i="72"/>
  <c r="C40" i="72"/>
  <c r="B40" i="72"/>
  <c r="C39" i="72"/>
  <c r="B39" i="72"/>
  <c r="C38" i="72"/>
  <c r="B38" i="72"/>
  <c r="C37" i="72"/>
  <c r="B37" i="72"/>
  <c r="C36" i="72"/>
  <c r="B36" i="72"/>
  <c r="C35" i="72"/>
  <c r="B35" i="72"/>
  <c r="C34" i="72"/>
  <c r="B34" i="72"/>
  <c r="C33" i="72"/>
  <c r="B33" i="72"/>
  <c r="C32" i="72"/>
  <c r="B32" i="72"/>
  <c r="C31" i="72"/>
  <c r="B31" i="72"/>
  <c r="C30" i="72"/>
  <c r="B30" i="72"/>
  <c r="C29" i="72"/>
  <c r="B29" i="72"/>
  <c r="C28" i="72"/>
  <c r="B28" i="72"/>
  <c r="C27" i="72"/>
  <c r="B27" i="72"/>
  <c r="C26" i="72"/>
  <c r="B26" i="72"/>
  <c r="C25" i="72"/>
  <c r="B25" i="72"/>
  <c r="C24" i="72"/>
  <c r="B24" i="72"/>
  <c r="C23" i="72"/>
  <c r="B23" i="72"/>
  <c r="C22" i="72"/>
  <c r="B22" i="72"/>
  <c r="D21" i="72"/>
  <c r="C21" i="72"/>
  <c r="B21" i="72"/>
  <c r="C20" i="72"/>
  <c r="B20" i="72"/>
  <c r="C19" i="72"/>
  <c r="B19" i="72"/>
  <c r="C18" i="72"/>
  <c r="B18" i="72"/>
  <c r="C17" i="72"/>
  <c r="B17" i="72"/>
  <c r="C16" i="72"/>
  <c r="B16" i="72"/>
  <c r="C15" i="72"/>
  <c r="B15" i="72"/>
  <c r="C14" i="72"/>
  <c r="B14" i="72"/>
  <c r="D13" i="72"/>
  <c r="D41" i="72" s="1"/>
  <c r="C13" i="72"/>
  <c r="B13" i="72"/>
  <c r="C12" i="72"/>
  <c r="B12" i="72"/>
  <c r="C11" i="72"/>
  <c r="B11" i="72"/>
  <c r="C10" i="72"/>
  <c r="B10" i="72"/>
  <c r="C9" i="72"/>
  <c r="B9" i="72"/>
  <c r="D5" i="72"/>
  <c r="D4" i="72"/>
  <c r="H44" i="71"/>
  <c r="I44" i="71" s="1"/>
  <c r="G44" i="71"/>
  <c r="F44" i="71"/>
  <c r="E44" i="71"/>
  <c r="D44" i="71"/>
  <c r="I43" i="71"/>
  <c r="F43" i="71"/>
  <c r="C43" i="71"/>
  <c r="B43" i="71"/>
  <c r="I42" i="71"/>
  <c r="F42" i="71"/>
  <c r="C42" i="71"/>
  <c r="B42" i="71"/>
  <c r="I41" i="71"/>
  <c r="F41" i="71"/>
  <c r="C41" i="71"/>
  <c r="B41" i="71"/>
  <c r="I40" i="71"/>
  <c r="F40" i="71"/>
  <c r="C40" i="71"/>
  <c r="B40" i="71"/>
  <c r="I39" i="71"/>
  <c r="F39" i="71"/>
  <c r="C39" i="71"/>
  <c r="B39" i="71"/>
  <c r="I38" i="71"/>
  <c r="F38" i="71"/>
  <c r="C38" i="71"/>
  <c r="B38" i="71"/>
  <c r="I37" i="71"/>
  <c r="F37" i="71"/>
  <c r="C37" i="71"/>
  <c r="B37" i="71"/>
  <c r="I36" i="71"/>
  <c r="F36" i="71"/>
  <c r="C36" i="71"/>
  <c r="B36" i="71"/>
  <c r="I35" i="71"/>
  <c r="F35" i="71"/>
  <c r="C35" i="71"/>
  <c r="B35" i="71"/>
  <c r="I34" i="71"/>
  <c r="F34" i="71"/>
  <c r="C34" i="71"/>
  <c r="B34" i="71"/>
  <c r="I33" i="71"/>
  <c r="F33" i="71"/>
  <c r="C33" i="71"/>
  <c r="B33" i="71"/>
  <c r="I32" i="71"/>
  <c r="F32" i="71"/>
  <c r="C32" i="71"/>
  <c r="B32" i="71"/>
  <c r="I31" i="71"/>
  <c r="F31" i="71"/>
  <c r="C31" i="71"/>
  <c r="B31" i="71"/>
  <c r="I30" i="71"/>
  <c r="F30" i="71"/>
  <c r="C30" i="71"/>
  <c r="B30" i="71"/>
  <c r="I29" i="71"/>
  <c r="F29" i="71"/>
  <c r="C29" i="71"/>
  <c r="B29" i="71"/>
  <c r="I28" i="71"/>
  <c r="F28" i="71"/>
  <c r="C28" i="71"/>
  <c r="B28" i="71"/>
  <c r="I27" i="71"/>
  <c r="F27" i="71"/>
  <c r="C27" i="71"/>
  <c r="B27" i="71"/>
  <c r="I26" i="71"/>
  <c r="F26" i="71"/>
  <c r="C26" i="71"/>
  <c r="B26" i="71"/>
  <c r="I25" i="71"/>
  <c r="F25" i="71"/>
  <c r="C25" i="71"/>
  <c r="B25" i="71"/>
  <c r="I24" i="71"/>
  <c r="F24" i="71"/>
  <c r="C24" i="71"/>
  <c r="B24" i="71"/>
  <c r="I23" i="71"/>
  <c r="F23" i="71"/>
  <c r="C23" i="71"/>
  <c r="B23" i="71"/>
  <c r="I22" i="71"/>
  <c r="F22" i="71"/>
  <c r="C22" i="71"/>
  <c r="B22" i="71"/>
  <c r="I21" i="71"/>
  <c r="F21" i="71"/>
  <c r="C21" i="71"/>
  <c r="B21" i="71"/>
  <c r="I20" i="71"/>
  <c r="F20" i="71"/>
  <c r="C20" i="71"/>
  <c r="B20" i="71"/>
  <c r="I19" i="71"/>
  <c r="F19" i="71"/>
  <c r="C19" i="71"/>
  <c r="B19" i="71"/>
  <c r="I18" i="71"/>
  <c r="F18" i="71"/>
  <c r="C18" i="71"/>
  <c r="B18" i="71"/>
  <c r="I17" i="71"/>
  <c r="F17" i="71"/>
  <c r="C17" i="71"/>
  <c r="B17" i="71"/>
  <c r="I16" i="71"/>
  <c r="F16" i="71"/>
  <c r="C16" i="71"/>
  <c r="B16" i="71"/>
  <c r="I15" i="71"/>
  <c r="F15" i="71"/>
  <c r="C15" i="71"/>
  <c r="B15" i="71"/>
  <c r="I14" i="71"/>
  <c r="F14" i="71"/>
  <c r="C14" i="71"/>
  <c r="B14" i="71"/>
  <c r="I13" i="71"/>
  <c r="F13" i="71"/>
  <c r="C13" i="71"/>
  <c r="B13" i="71"/>
  <c r="I12" i="71"/>
  <c r="F12" i="71"/>
  <c r="C12" i="71"/>
  <c r="B12" i="71"/>
  <c r="H8" i="71"/>
  <c r="E8" i="71"/>
  <c r="F5" i="71"/>
  <c r="F4" i="71"/>
  <c r="H43" i="70"/>
  <c r="G43" i="70"/>
  <c r="E43" i="70"/>
  <c r="D43" i="70"/>
  <c r="K42" i="70"/>
  <c r="J42" i="70"/>
  <c r="L42" i="70" s="1"/>
  <c r="I42" i="70"/>
  <c r="F42" i="70"/>
  <c r="C42" i="70"/>
  <c r="B42" i="70"/>
  <c r="L41" i="70"/>
  <c r="K41" i="70"/>
  <c r="J41" i="70"/>
  <c r="I41" i="70"/>
  <c r="F41" i="70"/>
  <c r="C41" i="70"/>
  <c r="B41" i="70"/>
  <c r="K40" i="70"/>
  <c r="L40" i="70" s="1"/>
  <c r="J40" i="70"/>
  <c r="I40" i="70"/>
  <c r="F40" i="70"/>
  <c r="C40" i="70"/>
  <c r="B40" i="70"/>
  <c r="K39" i="70"/>
  <c r="J39" i="70"/>
  <c r="L39" i="70" s="1"/>
  <c r="I39" i="70"/>
  <c r="F39" i="70"/>
  <c r="C39" i="70"/>
  <c r="B39" i="70"/>
  <c r="K38" i="70"/>
  <c r="J38" i="70"/>
  <c r="L38" i="70" s="1"/>
  <c r="I38" i="70"/>
  <c r="F38" i="70"/>
  <c r="C38" i="70"/>
  <c r="B38" i="70"/>
  <c r="L37" i="70"/>
  <c r="K37" i="70"/>
  <c r="J37" i="70"/>
  <c r="I37" i="70"/>
  <c r="F37" i="70"/>
  <c r="C37" i="70"/>
  <c r="B37" i="70"/>
  <c r="L36" i="70"/>
  <c r="K36" i="70"/>
  <c r="J36" i="70"/>
  <c r="I36" i="70"/>
  <c r="F36" i="70"/>
  <c r="C36" i="70"/>
  <c r="B36" i="70"/>
  <c r="K35" i="70"/>
  <c r="J35" i="70"/>
  <c r="L35" i="70" s="1"/>
  <c r="I35" i="70"/>
  <c r="F35" i="70"/>
  <c r="C35" i="70"/>
  <c r="B35" i="70"/>
  <c r="K34" i="70"/>
  <c r="J34" i="70"/>
  <c r="L34" i="70" s="1"/>
  <c r="I34" i="70"/>
  <c r="F34" i="70"/>
  <c r="C34" i="70"/>
  <c r="B34" i="70"/>
  <c r="L33" i="70"/>
  <c r="K33" i="70"/>
  <c r="J33" i="70"/>
  <c r="I33" i="70"/>
  <c r="F33" i="70"/>
  <c r="C33" i="70"/>
  <c r="B33" i="70"/>
  <c r="K32" i="70"/>
  <c r="L32" i="70" s="1"/>
  <c r="J32" i="70"/>
  <c r="I32" i="70"/>
  <c r="F32" i="70"/>
  <c r="C32" i="70"/>
  <c r="B32" i="70"/>
  <c r="K31" i="70"/>
  <c r="J31" i="70"/>
  <c r="L31" i="70" s="1"/>
  <c r="I31" i="70"/>
  <c r="F31" i="70"/>
  <c r="C31" i="70"/>
  <c r="B31" i="70"/>
  <c r="K30" i="70"/>
  <c r="J30" i="70"/>
  <c r="L30" i="70" s="1"/>
  <c r="I30" i="70"/>
  <c r="F30" i="70"/>
  <c r="C30" i="70"/>
  <c r="B30" i="70"/>
  <c r="L29" i="70"/>
  <c r="K29" i="70"/>
  <c r="J29" i="70"/>
  <c r="I29" i="70"/>
  <c r="F29" i="70"/>
  <c r="C29" i="70"/>
  <c r="B29" i="70"/>
  <c r="L28" i="70"/>
  <c r="K28" i="70"/>
  <c r="J28" i="70"/>
  <c r="I28" i="70"/>
  <c r="F28" i="70"/>
  <c r="C28" i="70"/>
  <c r="B28" i="70"/>
  <c r="K27" i="70"/>
  <c r="J27" i="70"/>
  <c r="L27" i="70" s="1"/>
  <c r="I27" i="70"/>
  <c r="F27" i="70"/>
  <c r="C27" i="70"/>
  <c r="B27" i="70"/>
  <c r="K26" i="70"/>
  <c r="J26" i="70"/>
  <c r="L26" i="70" s="1"/>
  <c r="I26" i="70"/>
  <c r="F26" i="70"/>
  <c r="C26" i="70"/>
  <c r="B26" i="70"/>
  <c r="L25" i="70"/>
  <c r="K25" i="70"/>
  <c r="J25" i="70"/>
  <c r="I25" i="70"/>
  <c r="F25" i="70"/>
  <c r="C25" i="70"/>
  <c r="B25" i="70"/>
  <c r="L24" i="70"/>
  <c r="K24" i="70"/>
  <c r="J24" i="70"/>
  <c r="I24" i="70"/>
  <c r="F24" i="70"/>
  <c r="C24" i="70"/>
  <c r="B24" i="70"/>
  <c r="K23" i="70"/>
  <c r="J23" i="70"/>
  <c r="L23" i="70" s="1"/>
  <c r="I23" i="70"/>
  <c r="F23" i="70"/>
  <c r="C23" i="70"/>
  <c r="B23" i="70"/>
  <c r="K22" i="70"/>
  <c r="J22" i="70"/>
  <c r="L22" i="70" s="1"/>
  <c r="I22" i="70"/>
  <c r="F22" i="70"/>
  <c r="C22" i="70"/>
  <c r="B22" i="70"/>
  <c r="L21" i="70"/>
  <c r="K21" i="70"/>
  <c r="J21" i="70"/>
  <c r="I21" i="70"/>
  <c r="F21" i="70"/>
  <c r="C21" i="70"/>
  <c r="B21" i="70"/>
  <c r="L20" i="70"/>
  <c r="K20" i="70"/>
  <c r="J20" i="70"/>
  <c r="I20" i="70"/>
  <c r="F20" i="70"/>
  <c r="C20" i="70"/>
  <c r="B20" i="70"/>
  <c r="K19" i="70"/>
  <c r="J19" i="70"/>
  <c r="L19" i="70" s="1"/>
  <c r="I19" i="70"/>
  <c r="F19" i="70"/>
  <c r="C19" i="70"/>
  <c r="B19" i="70"/>
  <c r="K18" i="70"/>
  <c r="J18" i="70"/>
  <c r="L18" i="70" s="1"/>
  <c r="I18" i="70"/>
  <c r="F18" i="70"/>
  <c r="C18" i="70"/>
  <c r="B18" i="70"/>
  <c r="L17" i="70"/>
  <c r="K17" i="70"/>
  <c r="J17" i="70"/>
  <c r="I17" i="70"/>
  <c r="F17" i="70"/>
  <c r="C17" i="70"/>
  <c r="B17" i="70"/>
  <c r="L16" i="70"/>
  <c r="K16" i="70"/>
  <c r="J16" i="70"/>
  <c r="I16" i="70"/>
  <c r="F16" i="70"/>
  <c r="C16" i="70"/>
  <c r="B16" i="70"/>
  <c r="K15" i="70"/>
  <c r="J15" i="70"/>
  <c r="L15" i="70" s="1"/>
  <c r="I15" i="70"/>
  <c r="F15" i="70"/>
  <c r="C15" i="70"/>
  <c r="B15" i="70"/>
  <c r="K14" i="70"/>
  <c r="J14" i="70"/>
  <c r="L14" i="70" s="1"/>
  <c r="I14" i="70"/>
  <c r="F14" i="70"/>
  <c r="C14" i="70"/>
  <c r="B14" i="70"/>
  <c r="L13" i="70"/>
  <c r="K13" i="70"/>
  <c r="J13" i="70"/>
  <c r="I13" i="70"/>
  <c r="I43" i="70" s="1"/>
  <c r="F13" i="70"/>
  <c r="C13" i="70"/>
  <c r="B13" i="70"/>
  <c r="L12" i="70"/>
  <c r="K12" i="70"/>
  <c r="J12" i="70"/>
  <c r="I12" i="70"/>
  <c r="F12" i="70"/>
  <c r="C12" i="70"/>
  <c r="B12" i="70"/>
  <c r="K11" i="70"/>
  <c r="K43" i="70" s="1"/>
  <c r="J11" i="70"/>
  <c r="J43" i="70" s="1"/>
  <c r="I11" i="70"/>
  <c r="F11" i="70"/>
  <c r="F43" i="70" s="1"/>
  <c r="C11" i="70"/>
  <c r="B11" i="70"/>
  <c r="G5" i="70"/>
  <c r="G4" i="70"/>
  <c r="M44" i="69"/>
  <c r="K44" i="69"/>
  <c r="I44" i="69"/>
  <c r="G44" i="69"/>
  <c r="E44" i="69"/>
  <c r="C43" i="69"/>
  <c r="B43" i="69"/>
  <c r="C42" i="69"/>
  <c r="B42" i="69"/>
  <c r="C41" i="69"/>
  <c r="B41" i="69"/>
  <c r="C40" i="69"/>
  <c r="B40" i="69"/>
  <c r="C39" i="69"/>
  <c r="B39" i="69"/>
  <c r="C38" i="69"/>
  <c r="B38" i="69"/>
  <c r="C37" i="69"/>
  <c r="B37" i="69"/>
  <c r="C36" i="69"/>
  <c r="B36" i="69"/>
  <c r="C35" i="69"/>
  <c r="B35" i="69"/>
  <c r="C34" i="69"/>
  <c r="B34" i="69"/>
  <c r="C33" i="69"/>
  <c r="B33" i="69"/>
  <c r="C32" i="69"/>
  <c r="B32" i="69"/>
  <c r="C31" i="69"/>
  <c r="B31" i="69"/>
  <c r="C30" i="69"/>
  <c r="B30" i="69"/>
  <c r="C29" i="69"/>
  <c r="B29" i="69"/>
  <c r="C28" i="69"/>
  <c r="B28" i="69"/>
  <c r="C27" i="69"/>
  <c r="B27" i="69"/>
  <c r="C26" i="69"/>
  <c r="B26" i="69"/>
  <c r="C25" i="69"/>
  <c r="B25" i="69"/>
  <c r="C24" i="69"/>
  <c r="B24" i="69"/>
  <c r="C23" i="69"/>
  <c r="B23" i="69"/>
  <c r="C22" i="69"/>
  <c r="B22" i="69"/>
  <c r="C21" i="69"/>
  <c r="B21" i="69"/>
  <c r="C20" i="69"/>
  <c r="B20" i="69"/>
  <c r="C19" i="69"/>
  <c r="B19" i="69"/>
  <c r="C18" i="69"/>
  <c r="B18" i="69"/>
  <c r="C17" i="69"/>
  <c r="B17" i="69"/>
  <c r="C16" i="69"/>
  <c r="B16" i="69"/>
  <c r="C15" i="69"/>
  <c r="B15" i="69"/>
  <c r="C14" i="69"/>
  <c r="B14" i="69"/>
  <c r="C13" i="69"/>
  <c r="B13" i="69"/>
  <c r="C12" i="69"/>
  <c r="B12" i="69"/>
  <c r="H6" i="69"/>
  <c r="H5" i="69"/>
  <c r="H43" i="68"/>
  <c r="G43" i="68"/>
  <c r="E43" i="68"/>
  <c r="D43" i="68"/>
  <c r="L42" i="68"/>
  <c r="D43" i="69" s="1"/>
  <c r="K42" i="68"/>
  <c r="J42" i="68"/>
  <c r="I42" i="68"/>
  <c r="F42" i="68"/>
  <c r="C42" i="68"/>
  <c r="B42" i="68"/>
  <c r="K41" i="68"/>
  <c r="J41" i="68"/>
  <c r="L41" i="68" s="1"/>
  <c r="D42" i="69" s="1"/>
  <c r="I41" i="68"/>
  <c r="F41" i="68"/>
  <c r="C41" i="68"/>
  <c r="B41" i="68"/>
  <c r="K40" i="68"/>
  <c r="J40" i="68"/>
  <c r="L40" i="68" s="1"/>
  <c r="D41" i="69" s="1"/>
  <c r="I40" i="68"/>
  <c r="F40" i="68"/>
  <c r="C40" i="68"/>
  <c r="B40" i="68"/>
  <c r="L39" i="68"/>
  <c r="D40" i="69" s="1"/>
  <c r="K39" i="68"/>
  <c r="J39" i="68"/>
  <c r="I39" i="68"/>
  <c r="F39" i="68"/>
  <c r="C39" i="68"/>
  <c r="B39" i="68"/>
  <c r="L38" i="68"/>
  <c r="D39" i="69" s="1"/>
  <c r="K38" i="68"/>
  <c r="J38" i="68"/>
  <c r="I38" i="68"/>
  <c r="F38" i="68"/>
  <c r="C38" i="68"/>
  <c r="B38" i="68"/>
  <c r="K37" i="68"/>
  <c r="J37" i="68"/>
  <c r="L37" i="68" s="1"/>
  <c r="D38" i="69" s="1"/>
  <c r="I37" i="68"/>
  <c r="F37" i="68"/>
  <c r="C37" i="68"/>
  <c r="B37" i="68"/>
  <c r="K36" i="68"/>
  <c r="J36" i="68"/>
  <c r="L36" i="68" s="1"/>
  <c r="D37" i="69" s="1"/>
  <c r="I36" i="68"/>
  <c r="F36" i="68"/>
  <c r="C36" i="68"/>
  <c r="B36" i="68"/>
  <c r="L35" i="68"/>
  <c r="D36" i="69" s="1"/>
  <c r="K35" i="68"/>
  <c r="J35" i="68"/>
  <c r="I35" i="68"/>
  <c r="F35" i="68"/>
  <c r="C35" i="68"/>
  <c r="B35" i="68"/>
  <c r="L34" i="68"/>
  <c r="D35" i="69" s="1"/>
  <c r="K34" i="68"/>
  <c r="J34" i="68"/>
  <c r="I34" i="68"/>
  <c r="F34" i="68"/>
  <c r="C34" i="68"/>
  <c r="B34" i="68"/>
  <c r="K33" i="68"/>
  <c r="J33" i="68"/>
  <c r="L33" i="68" s="1"/>
  <c r="D34" i="69" s="1"/>
  <c r="I33" i="68"/>
  <c r="F33" i="68"/>
  <c r="C33" i="68"/>
  <c r="B33" i="68"/>
  <c r="K32" i="68"/>
  <c r="J32" i="68"/>
  <c r="L32" i="68" s="1"/>
  <c r="D33" i="69" s="1"/>
  <c r="I32" i="68"/>
  <c r="F32" i="68"/>
  <c r="C32" i="68"/>
  <c r="B32" i="68"/>
  <c r="L31" i="68"/>
  <c r="D32" i="69" s="1"/>
  <c r="K31" i="68"/>
  <c r="J31" i="68"/>
  <c r="I31" i="68"/>
  <c r="F31" i="68"/>
  <c r="C31" i="68"/>
  <c r="B31" i="68"/>
  <c r="L30" i="68"/>
  <c r="D31" i="69" s="1"/>
  <c r="K30" i="68"/>
  <c r="J30" i="68"/>
  <c r="I30" i="68"/>
  <c r="F30" i="68"/>
  <c r="C30" i="68"/>
  <c r="B30" i="68"/>
  <c r="K29" i="68"/>
  <c r="J29" i="68"/>
  <c r="L29" i="68" s="1"/>
  <c r="D30" i="69" s="1"/>
  <c r="I29" i="68"/>
  <c r="F29" i="68"/>
  <c r="C29" i="68"/>
  <c r="B29" i="68"/>
  <c r="K28" i="68"/>
  <c r="J28" i="68"/>
  <c r="L28" i="68" s="1"/>
  <c r="D29" i="69" s="1"/>
  <c r="I28" i="68"/>
  <c r="F28" i="68"/>
  <c r="C28" i="68"/>
  <c r="B28" i="68"/>
  <c r="L27" i="68"/>
  <c r="D28" i="69" s="1"/>
  <c r="K27" i="68"/>
  <c r="J27" i="68"/>
  <c r="I27" i="68"/>
  <c r="F27" i="68"/>
  <c r="C27" i="68"/>
  <c r="B27" i="68"/>
  <c r="L26" i="68"/>
  <c r="D27" i="69" s="1"/>
  <c r="K26" i="68"/>
  <c r="J26" i="68"/>
  <c r="I26" i="68"/>
  <c r="F26" i="68"/>
  <c r="C26" i="68"/>
  <c r="B26" i="68"/>
  <c r="K25" i="68"/>
  <c r="J25" i="68"/>
  <c r="L25" i="68" s="1"/>
  <c r="D26" i="69" s="1"/>
  <c r="I25" i="68"/>
  <c r="F25" i="68"/>
  <c r="C25" i="68"/>
  <c r="B25" i="68"/>
  <c r="K24" i="68"/>
  <c r="J24" i="68"/>
  <c r="L24" i="68" s="1"/>
  <c r="D25" i="69" s="1"/>
  <c r="I24" i="68"/>
  <c r="F24" i="68"/>
  <c r="C24" i="68"/>
  <c r="B24" i="68"/>
  <c r="L23" i="68"/>
  <c r="D24" i="69" s="1"/>
  <c r="K23" i="68"/>
  <c r="J23" i="68"/>
  <c r="I23" i="68"/>
  <c r="F23" i="68"/>
  <c r="C23" i="68"/>
  <c r="B23" i="68"/>
  <c r="L22" i="68"/>
  <c r="D23" i="69" s="1"/>
  <c r="K22" i="68"/>
  <c r="J22" i="68"/>
  <c r="I22" i="68"/>
  <c r="F22" i="68"/>
  <c r="C22" i="68"/>
  <c r="B22" i="68"/>
  <c r="K21" i="68"/>
  <c r="J21" i="68"/>
  <c r="L21" i="68" s="1"/>
  <c r="D22" i="69" s="1"/>
  <c r="I21" i="68"/>
  <c r="F21" i="68"/>
  <c r="C21" i="68"/>
  <c r="B21" i="68"/>
  <c r="K20" i="68"/>
  <c r="J20" i="68"/>
  <c r="L20" i="68" s="1"/>
  <c r="D21" i="69" s="1"/>
  <c r="I20" i="68"/>
  <c r="F20" i="68"/>
  <c r="C20" i="68"/>
  <c r="B20" i="68"/>
  <c r="L19" i="68"/>
  <c r="D20" i="69" s="1"/>
  <c r="K19" i="68"/>
  <c r="J19" i="68"/>
  <c r="I19" i="68"/>
  <c r="F19" i="68"/>
  <c r="C19" i="68"/>
  <c r="B19" i="68"/>
  <c r="L18" i="68"/>
  <c r="D19" i="69" s="1"/>
  <c r="K18" i="68"/>
  <c r="J18" i="68"/>
  <c r="I18" i="68"/>
  <c r="F18" i="68"/>
  <c r="C18" i="68"/>
  <c r="B18" i="68"/>
  <c r="K17" i="68"/>
  <c r="J17" i="68"/>
  <c r="L17" i="68" s="1"/>
  <c r="D18" i="69" s="1"/>
  <c r="I17" i="68"/>
  <c r="F17" i="68"/>
  <c r="C17" i="68"/>
  <c r="B17" i="68"/>
  <c r="K16" i="68"/>
  <c r="J16" i="68"/>
  <c r="L16" i="68" s="1"/>
  <c r="D17" i="69" s="1"/>
  <c r="I16" i="68"/>
  <c r="F16" i="68"/>
  <c r="C16" i="68"/>
  <c r="B16" i="68"/>
  <c r="L15" i="68"/>
  <c r="D16" i="69" s="1"/>
  <c r="K15" i="68"/>
  <c r="J15" i="68"/>
  <c r="I15" i="68"/>
  <c r="F15" i="68"/>
  <c r="C15" i="68"/>
  <c r="B15" i="68"/>
  <c r="L14" i="68"/>
  <c r="D15" i="69" s="1"/>
  <c r="K14" i="68"/>
  <c r="J14" i="68"/>
  <c r="I14" i="68"/>
  <c r="F14" i="68"/>
  <c r="C14" i="68"/>
  <c r="B14" i="68"/>
  <c r="K13" i="68"/>
  <c r="K43" i="68" s="1"/>
  <c r="J13" i="68"/>
  <c r="L13" i="68" s="1"/>
  <c r="D14" i="69" s="1"/>
  <c r="I13" i="68"/>
  <c r="F13" i="68"/>
  <c r="C13" i="68"/>
  <c r="B13" i="68"/>
  <c r="K12" i="68"/>
  <c r="J12" i="68"/>
  <c r="J43" i="68" s="1"/>
  <c r="I12" i="68"/>
  <c r="F12" i="68"/>
  <c r="C12" i="68"/>
  <c r="B12" i="68"/>
  <c r="L11" i="68"/>
  <c r="K11" i="68"/>
  <c r="J11" i="68"/>
  <c r="I11" i="68"/>
  <c r="I43" i="68" s="1"/>
  <c r="F11" i="68"/>
  <c r="F43" i="68" s="1"/>
  <c r="E44" i="68" s="1"/>
  <c r="C11" i="68"/>
  <c r="B11" i="68"/>
  <c r="G5" i="68"/>
  <c r="G4" i="68"/>
  <c r="G44" i="67"/>
  <c r="I44" i="67" s="1"/>
  <c r="J44" i="67" s="1"/>
  <c r="E44" i="67"/>
  <c r="F44" i="67" s="1"/>
  <c r="D44" i="67"/>
  <c r="H44" i="67" s="1"/>
  <c r="J43" i="67"/>
  <c r="I43" i="67"/>
  <c r="H43" i="67"/>
  <c r="F43" i="67"/>
  <c r="C43" i="67"/>
  <c r="B43" i="67"/>
  <c r="I42" i="67"/>
  <c r="J42" i="67" s="1"/>
  <c r="H42" i="67"/>
  <c r="F42" i="67"/>
  <c r="C42" i="67"/>
  <c r="B42" i="67"/>
  <c r="J41" i="67"/>
  <c r="I41" i="67"/>
  <c r="H41" i="67"/>
  <c r="F41" i="67"/>
  <c r="C41" i="67"/>
  <c r="B41" i="67"/>
  <c r="I40" i="67"/>
  <c r="J40" i="67" s="1"/>
  <c r="H40" i="67"/>
  <c r="F40" i="67"/>
  <c r="C40" i="67"/>
  <c r="B40" i="67"/>
  <c r="J39" i="67"/>
  <c r="I39" i="67"/>
  <c r="H39" i="67"/>
  <c r="F39" i="67"/>
  <c r="C39" i="67"/>
  <c r="B39" i="67"/>
  <c r="I38" i="67"/>
  <c r="J38" i="67" s="1"/>
  <c r="H38" i="67"/>
  <c r="F38" i="67"/>
  <c r="C38" i="67"/>
  <c r="B38" i="67"/>
  <c r="J37" i="67"/>
  <c r="I37" i="67"/>
  <c r="H37" i="67"/>
  <c r="F37" i="67"/>
  <c r="C37" i="67"/>
  <c r="B37" i="67"/>
  <c r="I36" i="67"/>
  <c r="J36" i="67" s="1"/>
  <c r="H36" i="67"/>
  <c r="F36" i="67"/>
  <c r="C36" i="67"/>
  <c r="B36" i="67"/>
  <c r="J35" i="67"/>
  <c r="I35" i="67"/>
  <c r="H35" i="67"/>
  <c r="F35" i="67"/>
  <c r="C35" i="67"/>
  <c r="B35" i="67"/>
  <c r="I34" i="67"/>
  <c r="J34" i="67" s="1"/>
  <c r="H34" i="67"/>
  <c r="F34" i="67"/>
  <c r="C34" i="67"/>
  <c r="B34" i="67"/>
  <c r="J33" i="67"/>
  <c r="I33" i="67"/>
  <c r="H33" i="67"/>
  <c r="F33" i="67"/>
  <c r="C33" i="67"/>
  <c r="B33" i="67"/>
  <c r="I32" i="67"/>
  <c r="J32" i="67" s="1"/>
  <c r="H32" i="67"/>
  <c r="F32" i="67"/>
  <c r="C32" i="67"/>
  <c r="B32" i="67"/>
  <c r="J31" i="67"/>
  <c r="I31" i="67"/>
  <c r="H31" i="67"/>
  <c r="F31" i="67"/>
  <c r="C31" i="67"/>
  <c r="B31" i="67"/>
  <c r="I30" i="67"/>
  <c r="J30" i="67" s="1"/>
  <c r="H30" i="67"/>
  <c r="F30" i="67"/>
  <c r="C30" i="67"/>
  <c r="B30" i="67"/>
  <c r="J29" i="67"/>
  <c r="I29" i="67"/>
  <c r="H29" i="67"/>
  <c r="F29" i="67"/>
  <c r="C29" i="67"/>
  <c r="B29" i="67"/>
  <c r="I28" i="67"/>
  <c r="J28" i="67" s="1"/>
  <c r="H28" i="67"/>
  <c r="F28" i="67"/>
  <c r="C28" i="67"/>
  <c r="B28" i="67"/>
  <c r="J27" i="67"/>
  <c r="I27" i="67"/>
  <c r="H27" i="67"/>
  <c r="F27" i="67"/>
  <c r="C27" i="67"/>
  <c r="B27" i="67"/>
  <c r="I26" i="67"/>
  <c r="J26" i="67" s="1"/>
  <c r="H26" i="67"/>
  <c r="F26" i="67"/>
  <c r="C26" i="67"/>
  <c r="B26" i="67"/>
  <c r="J25" i="67"/>
  <c r="I25" i="67"/>
  <c r="H25" i="67"/>
  <c r="F25" i="67"/>
  <c r="C25" i="67"/>
  <c r="B25" i="67"/>
  <c r="I24" i="67"/>
  <c r="J24" i="67" s="1"/>
  <c r="H24" i="67"/>
  <c r="F24" i="67"/>
  <c r="C24" i="67"/>
  <c r="B24" i="67"/>
  <c r="J23" i="67"/>
  <c r="I23" i="67"/>
  <c r="H23" i="67"/>
  <c r="F23" i="67"/>
  <c r="C23" i="67"/>
  <c r="B23" i="67"/>
  <c r="I22" i="67"/>
  <c r="J22" i="67" s="1"/>
  <c r="H22" i="67"/>
  <c r="F22" i="67"/>
  <c r="C22" i="67"/>
  <c r="B22" i="67"/>
  <c r="J21" i="67"/>
  <c r="I21" i="67"/>
  <c r="H21" i="67"/>
  <c r="F21" i="67"/>
  <c r="C21" i="67"/>
  <c r="B21" i="67"/>
  <c r="I20" i="67"/>
  <c r="J20" i="67" s="1"/>
  <c r="H20" i="67"/>
  <c r="F20" i="67"/>
  <c r="C20" i="67"/>
  <c r="B20" i="67"/>
  <c r="J19" i="67"/>
  <c r="I19" i="67"/>
  <c r="H19" i="67"/>
  <c r="F19" i="67"/>
  <c r="C19" i="67"/>
  <c r="B19" i="67"/>
  <c r="I18" i="67"/>
  <c r="J18" i="67" s="1"/>
  <c r="H18" i="67"/>
  <c r="F18" i="67"/>
  <c r="C18" i="67"/>
  <c r="B18" i="67"/>
  <c r="J17" i="67"/>
  <c r="I17" i="67"/>
  <c r="H17" i="67"/>
  <c r="F17" i="67"/>
  <c r="C17" i="67"/>
  <c r="B17" i="67"/>
  <c r="I16" i="67"/>
  <c r="J16" i="67" s="1"/>
  <c r="H16" i="67"/>
  <c r="F16" i="67"/>
  <c r="C16" i="67"/>
  <c r="B16" i="67"/>
  <c r="J15" i="67"/>
  <c r="I15" i="67"/>
  <c r="H15" i="67"/>
  <c r="F15" i="67"/>
  <c r="C15" i="67"/>
  <c r="B15" i="67"/>
  <c r="I14" i="67"/>
  <c r="J14" i="67" s="1"/>
  <c r="H14" i="67"/>
  <c r="F14" i="67"/>
  <c r="C14" i="67"/>
  <c r="B14" i="67"/>
  <c r="J13" i="67"/>
  <c r="I13" i="67"/>
  <c r="H13" i="67"/>
  <c r="F13" i="67"/>
  <c r="C13" i="67"/>
  <c r="B13" i="67"/>
  <c r="I12" i="67"/>
  <c r="J12" i="67" s="1"/>
  <c r="H12" i="67"/>
  <c r="F12" i="67"/>
  <c r="C12" i="67"/>
  <c r="B12" i="67"/>
  <c r="E5" i="67"/>
  <c r="E4" i="67"/>
  <c r="F44" i="66"/>
  <c r="E44" i="66"/>
  <c r="I43" i="66"/>
  <c r="G43" i="66"/>
  <c r="H43" i="66" s="1"/>
  <c r="C43" i="66"/>
  <c r="B43" i="66"/>
  <c r="G42" i="66"/>
  <c r="H42" i="66" s="1"/>
  <c r="D42" i="66"/>
  <c r="C42" i="66"/>
  <c r="B42" i="66"/>
  <c r="I41" i="66"/>
  <c r="H41" i="66"/>
  <c r="G41" i="66"/>
  <c r="D41" i="66"/>
  <c r="C41" i="66"/>
  <c r="B41" i="66"/>
  <c r="G40" i="66"/>
  <c r="I40" i="66" s="1"/>
  <c r="D40" i="66"/>
  <c r="C40" i="66"/>
  <c r="B40" i="66"/>
  <c r="I39" i="66"/>
  <c r="H39" i="66"/>
  <c r="G39" i="66"/>
  <c r="D39" i="66"/>
  <c r="C39" i="66"/>
  <c r="B39" i="66"/>
  <c r="G38" i="66"/>
  <c r="H38" i="66" s="1"/>
  <c r="D38" i="66"/>
  <c r="C38" i="66"/>
  <c r="B38" i="66"/>
  <c r="I37" i="66"/>
  <c r="H37" i="66"/>
  <c r="G37" i="66"/>
  <c r="D37" i="66"/>
  <c r="C37" i="66"/>
  <c r="B37" i="66"/>
  <c r="G36" i="66"/>
  <c r="I36" i="66" s="1"/>
  <c r="D36" i="66"/>
  <c r="C36" i="66"/>
  <c r="B36" i="66"/>
  <c r="I35" i="66"/>
  <c r="H35" i="66"/>
  <c r="G35" i="66"/>
  <c r="D35" i="66"/>
  <c r="C35" i="66"/>
  <c r="B35" i="66"/>
  <c r="G34" i="66"/>
  <c r="H34" i="66" s="1"/>
  <c r="D34" i="66"/>
  <c r="C34" i="66"/>
  <c r="B34" i="66"/>
  <c r="I33" i="66"/>
  <c r="H33" i="66"/>
  <c r="G33" i="66"/>
  <c r="D33" i="66"/>
  <c r="C33" i="66"/>
  <c r="B33" i="66"/>
  <c r="G32" i="66"/>
  <c r="I32" i="66" s="1"/>
  <c r="D32" i="66"/>
  <c r="C32" i="66"/>
  <c r="B32" i="66"/>
  <c r="I31" i="66"/>
  <c r="H31" i="66"/>
  <c r="G31" i="66"/>
  <c r="D31" i="66"/>
  <c r="C31" i="66"/>
  <c r="B31" i="66"/>
  <c r="G30" i="66"/>
  <c r="H30" i="66" s="1"/>
  <c r="D30" i="66"/>
  <c r="C30" i="66"/>
  <c r="B30" i="66"/>
  <c r="I29" i="66"/>
  <c r="H29" i="66"/>
  <c r="G29" i="66"/>
  <c r="D29" i="66"/>
  <c r="C29" i="66"/>
  <c r="B29" i="66"/>
  <c r="G28" i="66"/>
  <c r="I28" i="66" s="1"/>
  <c r="D28" i="66"/>
  <c r="C28" i="66"/>
  <c r="B28" i="66"/>
  <c r="I27" i="66"/>
  <c r="H27" i="66"/>
  <c r="G27" i="66"/>
  <c r="D27" i="66"/>
  <c r="C27" i="66"/>
  <c r="B27" i="66"/>
  <c r="G26" i="66"/>
  <c r="H26" i="66" s="1"/>
  <c r="D26" i="66"/>
  <c r="C26" i="66"/>
  <c r="B26" i="66"/>
  <c r="I25" i="66"/>
  <c r="H25" i="66"/>
  <c r="G25" i="66"/>
  <c r="D25" i="66"/>
  <c r="C25" i="66"/>
  <c r="B25" i="66"/>
  <c r="G24" i="66"/>
  <c r="I24" i="66" s="1"/>
  <c r="D24" i="66"/>
  <c r="C24" i="66"/>
  <c r="B24" i="66"/>
  <c r="I23" i="66"/>
  <c r="H23" i="66"/>
  <c r="G23" i="66"/>
  <c r="D23" i="66"/>
  <c r="C23" i="66"/>
  <c r="B23" i="66"/>
  <c r="G22" i="66"/>
  <c r="H22" i="66" s="1"/>
  <c r="D22" i="66"/>
  <c r="C22" i="66"/>
  <c r="B22" i="66"/>
  <c r="I21" i="66"/>
  <c r="H21" i="66"/>
  <c r="G21" i="66"/>
  <c r="D21" i="66"/>
  <c r="C21" i="66"/>
  <c r="B21" i="66"/>
  <c r="G20" i="66"/>
  <c r="I20" i="66" s="1"/>
  <c r="D20" i="66"/>
  <c r="C20" i="66"/>
  <c r="B20" i="66"/>
  <c r="I19" i="66"/>
  <c r="H19" i="66"/>
  <c r="G19" i="66"/>
  <c r="D19" i="66"/>
  <c r="C19" i="66"/>
  <c r="B19" i="66"/>
  <c r="G18" i="66"/>
  <c r="H18" i="66" s="1"/>
  <c r="D18" i="66"/>
  <c r="C18" i="66"/>
  <c r="B18" i="66"/>
  <c r="I17" i="66"/>
  <c r="H17" i="66"/>
  <c r="G17" i="66"/>
  <c r="D17" i="66"/>
  <c r="C17" i="66"/>
  <c r="B17" i="66"/>
  <c r="G16" i="66"/>
  <c r="I16" i="66" s="1"/>
  <c r="D16" i="66"/>
  <c r="C16" i="66"/>
  <c r="B16" i="66"/>
  <c r="I15" i="66"/>
  <c r="H15" i="66"/>
  <c r="G15" i="66"/>
  <c r="D15" i="66"/>
  <c r="C15" i="66"/>
  <c r="B15" i="66"/>
  <c r="G14" i="66"/>
  <c r="H14" i="66" s="1"/>
  <c r="D14" i="66"/>
  <c r="C14" i="66"/>
  <c r="B14" i="66"/>
  <c r="I13" i="66"/>
  <c r="H13" i="66"/>
  <c r="G13" i="66"/>
  <c r="D13" i="66"/>
  <c r="C13" i="66"/>
  <c r="B13" i="66"/>
  <c r="G12" i="66"/>
  <c r="I12" i="66" s="1"/>
  <c r="D12" i="66"/>
  <c r="D44" i="66" s="1"/>
  <c r="C12" i="66"/>
  <c r="B12" i="66"/>
  <c r="E5" i="66"/>
  <c r="E4" i="66"/>
  <c r="O44" i="65"/>
  <c r="P44" i="65" s="1"/>
  <c r="M44" i="65"/>
  <c r="N44" i="65" s="1"/>
  <c r="K44" i="65"/>
  <c r="L44" i="65" s="1"/>
  <c r="I44" i="65"/>
  <c r="J44" i="65" s="1"/>
  <c r="G44" i="65"/>
  <c r="H44" i="65" s="1"/>
  <c r="F44" i="65"/>
  <c r="E44" i="65"/>
  <c r="D44" i="65"/>
  <c r="P43" i="65"/>
  <c r="N43" i="65"/>
  <c r="L43" i="65"/>
  <c r="J43" i="65"/>
  <c r="H43" i="65"/>
  <c r="C43" i="65"/>
  <c r="B43" i="65"/>
  <c r="P42" i="65"/>
  <c r="N42" i="65"/>
  <c r="L42" i="65"/>
  <c r="J42" i="65"/>
  <c r="H42" i="65"/>
  <c r="C42" i="65"/>
  <c r="B42" i="65"/>
  <c r="P41" i="65"/>
  <c r="N41" i="65"/>
  <c r="L41" i="65"/>
  <c r="J41" i="65"/>
  <c r="H41" i="65"/>
  <c r="C41" i="65"/>
  <c r="B41" i="65"/>
  <c r="P40" i="65"/>
  <c r="N40" i="65"/>
  <c r="L40" i="65"/>
  <c r="J40" i="65"/>
  <c r="H40" i="65"/>
  <c r="C40" i="65"/>
  <c r="B40" i="65"/>
  <c r="P39" i="65"/>
  <c r="N39" i="65"/>
  <c r="L39" i="65"/>
  <c r="J39" i="65"/>
  <c r="H39" i="65"/>
  <c r="C39" i="65"/>
  <c r="B39" i="65"/>
  <c r="P38" i="65"/>
  <c r="N38" i="65"/>
  <c r="L38" i="65"/>
  <c r="J38" i="65"/>
  <c r="H38" i="65"/>
  <c r="C38" i="65"/>
  <c r="B38" i="65"/>
  <c r="P37" i="65"/>
  <c r="N37" i="65"/>
  <c r="L37" i="65"/>
  <c r="J37" i="65"/>
  <c r="H37" i="65"/>
  <c r="C37" i="65"/>
  <c r="B37" i="65"/>
  <c r="P36" i="65"/>
  <c r="N36" i="65"/>
  <c r="L36" i="65"/>
  <c r="J36" i="65"/>
  <c r="H36" i="65"/>
  <c r="C36" i="65"/>
  <c r="B36" i="65"/>
  <c r="P35" i="65"/>
  <c r="N35" i="65"/>
  <c r="L35" i="65"/>
  <c r="J35" i="65"/>
  <c r="H35" i="65"/>
  <c r="C35" i="65"/>
  <c r="B35" i="65"/>
  <c r="P34" i="65"/>
  <c r="N34" i="65"/>
  <c r="L34" i="65"/>
  <c r="J34" i="65"/>
  <c r="H34" i="65"/>
  <c r="C34" i="65"/>
  <c r="B34" i="65"/>
  <c r="P33" i="65"/>
  <c r="N33" i="65"/>
  <c r="L33" i="65"/>
  <c r="J33" i="65"/>
  <c r="H33" i="65"/>
  <c r="C33" i="65"/>
  <c r="B33" i="65"/>
  <c r="P32" i="65"/>
  <c r="N32" i="65"/>
  <c r="L32" i="65"/>
  <c r="J32" i="65"/>
  <c r="H32" i="65"/>
  <c r="C32" i="65"/>
  <c r="B32" i="65"/>
  <c r="P31" i="65"/>
  <c r="N31" i="65"/>
  <c r="L31" i="65"/>
  <c r="J31" i="65"/>
  <c r="H31" i="65"/>
  <c r="C31" i="65"/>
  <c r="B31" i="65"/>
  <c r="P30" i="65"/>
  <c r="N30" i="65"/>
  <c r="L30" i="65"/>
  <c r="J30" i="65"/>
  <c r="H30" i="65"/>
  <c r="C30" i="65"/>
  <c r="B30" i="65"/>
  <c r="P29" i="65"/>
  <c r="N29" i="65"/>
  <c r="L29" i="65"/>
  <c r="J29" i="65"/>
  <c r="H29" i="65"/>
  <c r="C29" i="65"/>
  <c r="B29" i="65"/>
  <c r="P28" i="65"/>
  <c r="N28" i="65"/>
  <c r="L28" i="65"/>
  <c r="J28" i="65"/>
  <c r="H28" i="65"/>
  <c r="C28" i="65"/>
  <c r="B28" i="65"/>
  <c r="P27" i="65"/>
  <c r="N27" i="65"/>
  <c r="L27" i="65"/>
  <c r="J27" i="65"/>
  <c r="H27" i="65"/>
  <c r="C27" i="65"/>
  <c r="B27" i="65"/>
  <c r="P26" i="65"/>
  <c r="N26" i="65"/>
  <c r="L26" i="65"/>
  <c r="J26" i="65"/>
  <c r="H26" i="65"/>
  <c r="C26" i="65"/>
  <c r="B26" i="65"/>
  <c r="P25" i="65"/>
  <c r="N25" i="65"/>
  <c r="L25" i="65"/>
  <c r="J25" i="65"/>
  <c r="H25" i="65"/>
  <c r="C25" i="65"/>
  <c r="B25" i="65"/>
  <c r="P24" i="65"/>
  <c r="N24" i="65"/>
  <c r="L24" i="65"/>
  <c r="J24" i="65"/>
  <c r="H24" i="65"/>
  <c r="C24" i="65"/>
  <c r="B24" i="65"/>
  <c r="P23" i="65"/>
  <c r="N23" i="65"/>
  <c r="L23" i="65"/>
  <c r="J23" i="65"/>
  <c r="H23" i="65"/>
  <c r="C23" i="65"/>
  <c r="B23" i="65"/>
  <c r="P22" i="65"/>
  <c r="N22" i="65"/>
  <c r="L22" i="65"/>
  <c r="J22" i="65"/>
  <c r="H22" i="65"/>
  <c r="C22" i="65"/>
  <c r="B22" i="65"/>
  <c r="P21" i="65"/>
  <c r="N21" i="65"/>
  <c r="L21" i="65"/>
  <c r="J21" i="65"/>
  <c r="H21" i="65"/>
  <c r="C21" i="65"/>
  <c r="B21" i="65"/>
  <c r="P20" i="65"/>
  <c r="N20" i="65"/>
  <c r="L20" i="65"/>
  <c r="J20" i="65"/>
  <c r="H20" i="65"/>
  <c r="C20" i="65"/>
  <c r="B20" i="65"/>
  <c r="P19" i="65"/>
  <c r="N19" i="65"/>
  <c r="L19" i="65"/>
  <c r="J19" i="65"/>
  <c r="H19" i="65"/>
  <c r="C19" i="65"/>
  <c r="B19" i="65"/>
  <c r="P18" i="65"/>
  <c r="N18" i="65"/>
  <c r="L18" i="65"/>
  <c r="J18" i="65"/>
  <c r="H18" i="65"/>
  <c r="C18" i="65"/>
  <c r="B18" i="65"/>
  <c r="P17" i="65"/>
  <c r="N17" i="65"/>
  <c r="L17" i="65"/>
  <c r="J17" i="65"/>
  <c r="H17" i="65"/>
  <c r="C17" i="65"/>
  <c r="B17" i="65"/>
  <c r="P16" i="65"/>
  <c r="N16" i="65"/>
  <c r="L16" i="65"/>
  <c r="J16" i="65"/>
  <c r="H16" i="65"/>
  <c r="C16" i="65"/>
  <c r="B16" i="65"/>
  <c r="P15" i="65"/>
  <c r="N15" i="65"/>
  <c r="L15" i="65"/>
  <c r="J15" i="65"/>
  <c r="H15" i="65"/>
  <c r="C15" i="65"/>
  <c r="B15" i="65"/>
  <c r="P14" i="65"/>
  <c r="N14" i="65"/>
  <c r="L14" i="65"/>
  <c r="J14" i="65"/>
  <c r="H14" i="65"/>
  <c r="C14" i="65"/>
  <c r="B14" i="65"/>
  <c r="P13" i="65"/>
  <c r="N13" i="65"/>
  <c r="L13" i="65"/>
  <c r="J13" i="65"/>
  <c r="H13" i="65"/>
  <c r="C13" i="65"/>
  <c r="B13" i="65"/>
  <c r="P12" i="65"/>
  <c r="N12" i="65"/>
  <c r="L12" i="65"/>
  <c r="J12" i="65"/>
  <c r="H12" i="65"/>
  <c r="C12" i="65"/>
  <c r="B12" i="65"/>
  <c r="H5" i="65"/>
  <c r="H4" i="65"/>
  <c r="E49" i="64"/>
  <c r="D49" i="64"/>
  <c r="C41" i="64"/>
  <c r="B41" i="64"/>
  <c r="C40" i="64"/>
  <c r="B40" i="64"/>
  <c r="C39" i="64"/>
  <c r="B39" i="64"/>
  <c r="C38" i="64"/>
  <c r="B38" i="64"/>
  <c r="C37" i="64"/>
  <c r="B37" i="64"/>
  <c r="C36" i="64"/>
  <c r="B36" i="64"/>
  <c r="C35" i="64"/>
  <c r="B35" i="64"/>
  <c r="C34" i="64"/>
  <c r="B34" i="64"/>
  <c r="C33" i="64"/>
  <c r="B33" i="64"/>
  <c r="C32" i="64"/>
  <c r="B32" i="64"/>
  <c r="C31" i="64"/>
  <c r="B31" i="64"/>
  <c r="C30" i="64"/>
  <c r="B30" i="64"/>
  <c r="C29" i="64"/>
  <c r="B29" i="64"/>
  <c r="C28" i="64"/>
  <c r="B28" i="64"/>
  <c r="C27" i="64"/>
  <c r="B27" i="64"/>
  <c r="C26" i="64"/>
  <c r="B26" i="64"/>
  <c r="C25" i="64"/>
  <c r="B25" i="64"/>
  <c r="C24" i="64"/>
  <c r="B24" i="64"/>
  <c r="C23" i="64"/>
  <c r="B23" i="64"/>
  <c r="C22" i="64"/>
  <c r="B22" i="64"/>
  <c r="C21" i="64"/>
  <c r="B21" i="64"/>
  <c r="C20" i="64"/>
  <c r="B20" i="64"/>
  <c r="C19" i="64"/>
  <c r="B19" i="64"/>
  <c r="C18" i="64"/>
  <c r="B18" i="64"/>
  <c r="C17" i="64"/>
  <c r="B17" i="64"/>
  <c r="C16" i="64"/>
  <c r="B16" i="64"/>
  <c r="C15" i="64"/>
  <c r="B15" i="64"/>
  <c r="C14" i="64"/>
  <c r="B14" i="64"/>
  <c r="C13" i="64"/>
  <c r="B13" i="64"/>
  <c r="C12" i="64"/>
  <c r="B12" i="64"/>
  <c r="C11" i="64"/>
  <c r="B11" i="64"/>
  <c r="D5" i="64"/>
  <c r="D4" i="64"/>
  <c r="F20" i="63"/>
  <c r="D16" i="63"/>
  <c r="C16" i="63"/>
  <c r="E15" i="63"/>
  <c r="E14" i="63"/>
  <c r="E13" i="63"/>
  <c r="E12" i="63"/>
  <c r="E11" i="63"/>
  <c r="E10" i="63"/>
  <c r="D5" i="63"/>
  <c r="D4" i="63"/>
  <c r="G47" i="62"/>
  <c r="G48" i="62" s="1"/>
  <c r="R45" i="62"/>
  <c r="Q45" i="62"/>
  <c r="L45" i="62"/>
  <c r="K45" i="62"/>
  <c r="J45" i="62"/>
  <c r="I45" i="62"/>
  <c r="H45" i="62"/>
  <c r="G45" i="62"/>
  <c r="F45" i="62"/>
  <c r="E45" i="62"/>
  <c r="S44" i="62"/>
  <c r="N44" i="62"/>
  <c r="M44" i="62"/>
  <c r="O44" i="62" s="1"/>
  <c r="S43" i="62"/>
  <c r="N43" i="62"/>
  <c r="M43" i="62"/>
  <c r="G43" i="62"/>
  <c r="D43" i="62"/>
  <c r="C43" i="62"/>
  <c r="B43" i="62"/>
  <c r="S42" i="62"/>
  <c r="N42" i="62"/>
  <c r="O42" i="62" s="1"/>
  <c r="P42" i="62" s="1"/>
  <c r="M42" i="62"/>
  <c r="G42" i="62"/>
  <c r="D42" i="62"/>
  <c r="C42" i="62"/>
  <c r="B42" i="62"/>
  <c r="S41" i="62"/>
  <c r="O41" i="62"/>
  <c r="P41" i="62" s="1"/>
  <c r="N41" i="62"/>
  <c r="M41" i="62"/>
  <c r="G41" i="62"/>
  <c r="D41" i="62"/>
  <c r="C41" i="62"/>
  <c r="B41" i="62"/>
  <c r="S40" i="62"/>
  <c r="P40" i="62"/>
  <c r="N40" i="62"/>
  <c r="M40" i="62"/>
  <c r="O40" i="62" s="1"/>
  <c r="G40" i="62"/>
  <c r="D40" i="62"/>
  <c r="C40" i="62"/>
  <c r="B40" i="62"/>
  <c r="S39" i="62"/>
  <c r="N39" i="62"/>
  <c r="M39" i="62"/>
  <c r="G39" i="62"/>
  <c r="D39" i="62"/>
  <c r="C39" i="62"/>
  <c r="B39" i="62"/>
  <c r="S38" i="62"/>
  <c r="N38" i="62"/>
  <c r="O38" i="62" s="1"/>
  <c r="P38" i="62" s="1"/>
  <c r="M38" i="62"/>
  <c r="G38" i="62"/>
  <c r="D38" i="62"/>
  <c r="C38" i="62"/>
  <c r="B38" i="62"/>
  <c r="S37" i="62"/>
  <c r="O37" i="62"/>
  <c r="P37" i="62" s="1"/>
  <c r="N37" i="62"/>
  <c r="M37" i="62"/>
  <c r="G37" i="62"/>
  <c r="D37" i="62"/>
  <c r="C37" i="62"/>
  <c r="B37" i="62"/>
  <c r="S36" i="62"/>
  <c r="P36" i="62"/>
  <c r="N36" i="62"/>
  <c r="M36" i="62"/>
  <c r="O36" i="62" s="1"/>
  <c r="G36" i="62"/>
  <c r="D36" i="62"/>
  <c r="C36" i="62"/>
  <c r="B36" i="62"/>
  <c r="S35" i="62"/>
  <c r="N35" i="62"/>
  <c r="M35" i="62"/>
  <c r="G35" i="62"/>
  <c r="D35" i="62"/>
  <c r="C35" i="62"/>
  <c r="B35" i="62"/>
  <c r="S34" i="62"/>
  <c r="N34" i="62"/>
  <c r="O34" i="62" s="1"/>
  <c r="P34" i="62" s="1"/>
  <c r="M34" i="62"/>
  <c r="G34" i="62"/>
  <c r="D34" i="62"/>
  <c r="C34" i="62"/>
  <c r="B34" i="62"/>
  <c r="S33" i="62"/>
  <c r="O33" i="62"/>
  <c r="P33" i="62" s="1"/>
  <c r="N33" i="62"/>
  <c r="M33" i="62"/>
  <c r="G33" i="62"/>
  <c r="D33" i="62"/>
  <c r="C33" i="62"/>
  <c r="B33" i="62"/>
  <c r="S32" i="62"/>
  <c r="P32" i="62"/>
  <c r="N32" i="62"/>
  <c r="M32" i="62"/>
  <c r="O32" i="62" s="1"/>
  <c r="G32" i="62"/>
  <c r="D32" i="62"/>
  <c r="C32" i="62"/>
  <c r="B32" i="62"/>
  <c r="S31" i="62"/>
  <c r="N31" i="62"/>
  <c r="M31" i="62"/>
  <c r="G31" i="62"/>
  <c r="D31" i="62"/>
  <c r="C31" i="62"/>
  <c r="B31" i="62"/>
  <c r="S30" i="62"/>
  <c r="N30" i="62"/>
  <c r="O30" i="62" s="1"/>
  <c r="P30" i="62" s="1"/>
  <c r="M30" i="62"/>
  <c r="G30" i="62"/>
  <c r="D30" i="62"/>
  <c r="C30" i="62"/>
  <c r="B30" i="62"/>
  <c r="S29" i="62"/>
  <c r="O29" i="62"/>
  <c r="P29" i="62" s="1"/>
  <c r="N29" i="62"/>
  <c r="M29" i="62"/>
  <c r="G29" i="62"/>
  <c r="D29" i="62"/>
  <c r="C29" i="62"/>
  <c r="B29" i="62"/>
  <c r="S28" i="62"/>
  <c r="P28" i="62"/>
  <c r="N28" i="62"/>
  <c r="M28" i="62"/>
  <c r="O28" i="62" s="1"/>
  <c r="G28" i="62"/>
  <c r="D28" i="62"/>
  <c r="C28" i="62"/>
  <c r="B28" i="62"/>
  <c r="S27" i="62"/>
  <c r="N27" i="62"/>
  <c r="M27" i="62"/>
  <c r="G27" i="62"/>
  <c r="D27" i="62"/>
  <c r="C27" i="62"/>
  <c r="B27" i="62"/>
  <c r="S26" i="62"/>
  <c r="N26" i="62"/>
  <c r="O26" i="62" s="1"/>
  <c r="P26" i="62" s="1"/>
  <c r="M26" i="62"/>
  <c r="G26" i="62"/>
  <c r="D26" i="62"/>
  <c r="C26" i="62"/>
  <c r="B26" i="62"/>
  <c r="S25" i="62"/>
  <c r="O25" i="62"/>
  <c r="P25" i="62" s="1"/>
  <c r="N25" i="62"/>
  <c r="M25" i="62"/>
  <c r="G25" i="62"/>
  <c r="D25" i="62"/>
  <c r="C25" i="62"/>
  <c r="B25" i="62"/>
  <c r="S24" i="62"/>
  <c r="P24" i="62"/>
  <c r="N24" i="62"/>
  <c r="M24" i="62"/>
  <c r="O24" i="62" s="1"/>
  <c r="G24" i="62"/>
  <c r="D24" i="62"/>
  <c r="C24" i="62"/>
  <c r="B24" i="62"/>
  <c r="S23" i="62"/>
  <c r="N23" i="62"/>
  <c r="M23" i="62"/>
  <c r="G23" i="62"/>
  <c r="D23" i="62"/>
  <c r="C23" i="62"/>
  <c r="B23" i="62"/>
  <c r="S22" i="62"/>
  <c r="N22" i="62"/>
  <c r="O22" i="62" s="1"/>
  <c r="P22" i="62" s="1"/>
  <c r="M22" i="62"/>
  <c r="G22" i="62"/>
  <c r="D22" i="62"/>
  <c r="C22" i="62"/>
  <c r="B22" i="62"/>
  <c r="S21" i="62"/>
  <c r="O21" i="62"/>
  <c r="P21" i="62" s="1"/>
  <c r="N21" i="62"/>
  <c r="M21" i="62"/>
  <c r="G21" i="62"/>
  <c r="D21" i="62"/>
  <c r="C21" i="62"/>
  <c r="B21" i="62"/>
  <c r="S20" i="62"/>
  <c r="P20" i="62"/>
  <c r="N20" i="62"/>
  <c r="M20" i="62"/>
  <c r="O20" i="62" s="1"/>
  <c r="G20" i="62"/>
  <c r="D20" i="62"/>
  <c r="C20" i="62"/>
  <c r="B20" i="62"/>
  <c r="S19" i="62"/>
  <c r="N19" i="62"/>
  <c r="M19" i="62"/>
  <c r="G19" i="62"/>
  <c r="D19" i="62"/>
  <c r="C19" i="62"/>
  <c r="B19" i="62"/>
  <c r="S18" i="62"/>
  <c r="N18" i="62"/>
  <c r="O18" i="62" s="1"/>
  <c r="P18" i="62" s="1"/>
  <c r="M18" i="62"/>
  <c r="G18" i="62"/>
  <c r="D18" i="62"/>
  <c r="C18" i="62"/>
  <c r="B18" i="62"/>
  <c r="S17" i="62"/>
  <c r="O17" i="62"/>
  <c r="P17" i="62" s="1"/>
  <c r="N17" i="62"/>
  <c r="M17" i="62"/>
  <c r="G17" i="62"/>
  <c r="D17" i="62"/>
  <c r="C17" i="62"/>
  <c r="B17" i="62"/>
  <c r="S16" i="62"/>
  <c r="P16" i="62"/>
  <c r="N16" i="62"/>
  <c r="M16" i="62"/>
  <c r="O16" i="62" s="1"/>
  <c r="G16" i="62"/>
  <c r="D16" i="62"/>
  <c r="C16" i="62"/>
  <c r="B16" i="62"/>
  <c r="S15" i="62"/>
  <c r="N15" i="62"/>
  <c r="M15" i="62"/>
  <c r="G15" i="62"/>
  <c r="D15" i="62"/>
  <c r="C15" i="62"/>
  <c r="B15" i="62"/>
  <c r="S14" i="62"/>
  <c r="N14" i="62"/>
  <c r="O14" i="62" s="1"/>
  <c r="P14" i="62" s="1"/>
  <c r="M14" i="62"/>
  <c r="G14" i="62"/>
  <c r="D14" i="62"/>
  <c r="C14" i="62"/>
  <c r="B14" i="62"/>
  <c r="S13" i="62"/>
  <c r="O13" i="62"/>
  <c r="P13" i="62" s="1"/>
  <c r="N13" i="62"/>
  <c r="M13" i="62"/>
  <c r="G13" i="62"/>
  <c r="D13" i="62"/>
  <c r="D45" i="62" s="1"/>
  <c r="C13" i="62"/>
  <c r="B13" i="62"/>
  <c r="S12" i="62"/>
  <c r="S45" i="62" s="1"/>
  <c r="N12" i="62"/>
  <c r="M12" i="62"/>
  <c r="G12" i="62"/>
  <c r="D12" i="62"/>
  <c r="C12" i="62"/>
  <c r="B12" i="62"/>
  <c r="H5" i="62"/>
  <c r="H4" i="62"/>
  <c r="AB51" i="61"/>
  <c r="T51" i="61"/>
  <c r="R51" i="61"/>
  <c r="P51" i="61"/>
  <c r="Q51" i="61" s="1"/>
  <c r="L51" i="61"/>
  <c r="M51" i="61" s="1"/>
  <c r="J51" i="61"/>
  <c r="H51" i="61"/>
  <c r="S51" i="61" s="1"/>
  <c r="G51" i="61"/>
  <c r="E51" i="61"/>
  <c r="D51" i="61"/>
  <c r="K51" i="61" s="1"/>
  <c r="X50" i="61"/>
  <c r="Y50" i="61" s="1"/>
  <c r="V50" i="61"/>
  <c r="Z50" i="61" s="1"/>
  <c r="T50" i="61"/>
  <c r="S50" i="61"/>
  <c r="Q50" i="61"/>
  <c r="O50" i="61"/>
  <c r="N50" i="61"/>
  <c r="M50" i="61"/>
  <c r="K50" i="61"/>
  <c r="I50" i="61"/>
  <c r="AC50" i="61" s="1"/>
  <c r="F50" i="61"/>
  <c r="Z49" i="61"/>
  <c r="Y49" i="61"/>
  <c r="X49" i="61"/>
  <c r="V49" i="61"/>
  <c r="W49" i="61" s="1"/>
  <c r="T49" i="61"/>
  <c r="S49" i="61"/>
  <c r="Q49" i="61"/>
  <c r="O49" i="61"/>
  <c r="N49" i="61"/>
  <c r="M49" i="61"/>
  <c r="K49" i="61"/>
  <c r="I49" i="61"/>
  <c r="AC49" i="61" s="1"/>
  <c r="F49" i="61"/>
  <c r="AC48" i="61"/>
  <c r="Z48" i="61"/>
  <c r="AA48" i="61" s="1"/>
  <c r="X48" i="61"/>
  <c r="Y48" i="61" s="1"/>
  <c r="W48" i="61"/>
  <c r="V48" i="61"/>
  <c r="T48" i="61"/>
  <c r="U48" i="61" s="1"/>
  <c r="S48" i="61"/>
  <c r="Q48" i="61"/>
  <c r="N48" i="61"/>
  <c r="O48" i="61" s="1"/>
  <c r="M48" i="61"/>
  <c r="K48" i="61"/>
  <c r="I48" i="61"/>
  <c r="F48" i="61"/>
  <c r="AC47" i="61"/>
  <c r="X47" i="61"/>
  <c r="Y47" i="61" s="1"/>
  <c r="W47" i="61"/>
  <c r="V47" i="61"/>
  <c r="T47" i="61"/>
  <c r="U47" i="61" s="1"/>
  <c r="S47" i="61"/>
  <c r="Q47" i="61"/>
  <c r="N47" i="61"/>
  <c r="O47" i="61" s="1"/>
  <c r="M47" i="61"/>
  <c r="K47" i="61"/>
  <c r="I47" i="61"/>
  <c r="F47" i="61"/>
  <c r="Y46" i="61"/>
  <c r="X46" i="61"/>
  <c r="Z46" i="61" s="1"/>
  <c r="V46" i="61"/>
  <c r="W46" i="61" s="1"/>
  <c r="T46" i="61"/>
  <c r="U46" i="61" s="1"/>
  <c r="S46" i="61"/>
  <c r="Q46" i="61"/>
  <c r="N46" i="61"/>
  <c r="M46" i="61"/>
  <c r="K46" i="61"/>
  <c r="I46" i="61"/>
  <c r="AC46" i="61" s="1"/>
  <c r="F46" i="61"/>
  <c r="O46" i="61" s="1"/>
  <c r="Y45" i="61"/>
  <c r="X45" i="61"/>
  <c r="V45" i="61"/>
  <c r="W45" i="61" s="1"/>
  <c r="T45" i="61"/>
  <c r="S45" i="61"/>
  <c r="Q45" i="61"/>
  <c r="O45" i="61"/>
  <c r="N45" i="61"/>
  <c r="M45" i="61"/>
  <c r="K45" i="61"/>
  <c r="I45" i="61"/>
  <c r="AC45" i="61" s="1"/>
  <c r="F45" i="61"/>
  <c r="AC44" i="61"/>
  <c r="AA44" i="61"/>
  <c r="X44" i="61"/>
  <c r="Y44" i="61" s="1"/>
  <c r="W44" i="61"/>
  <c r="V44" i="61"/>
  <c r="Z44" i="61" s="1"/>
  <c r="T44" i="61"/>
  <c r="U44" i="61" s="1"/>
  <c r="S44" i="61"/>
  <c r="Q44" i="61"/>
  <c r="N44" i="61"/>
  <c r="O44" i="61" s="1"/>
  <c r="M44" i="61"/>
  <c r="K44" i="61"/>
  <c r="I44" i="61"/>
  <c r="F44" i="61"/>
  <c r="AC43" i="61"/>
  <c r="X43" i="61"/>
  <c r="W43" i="61"/>
  <c r="V43" i="61"/>
  <c r="T43" i="61"/>
  <c r="U43" i="61" s="1"/>
  <c r="S43" i="61"/>
  <c r="Q43" i="61"/>
  <c r="N43" i="61"/>
  <c r="O43" i="61" s="1"/>
  <c r="M43" i="61"/>
  <c r="K43" i="61"/>
  <c r="I43" i="61"/>
  <c r="F43" i="61"/>
  <c r="Y42" i="61"/>
  <c r="X42" i="61"/>
  <c r="V42" i="61"/>
  <c r="T42" i="61"/>
  <c r="U42" i="61" s="1"/>
  <c r="S42" i="61"/>
  <c r="Q42" i="61"/>
  <c r="N42" i="61"/>
  <c r="O42" i="61" s="1"/>
  <c r="M42" i="61"/>
  <c r="K42" i="61"/>
  <c r="I42" i="61"/>
  <c r="AC42" i="61" s="1"/>
  <c r="F42" i="61"/>
  <c r="C42" i="61"/>
  <c r="B42" i="61"/>
  <c r="AC41" i="61"/>
  <c r="X41" i="61"/>
  <c r="Y41" i="61" s="1"/>
  <c r="W41" i="61"/>
  <c r="V41" i="61"/>
  <c r="T41" i="61"/>
  <c r="U41" i="61" s="1"/>
  <c r="S41" i="61"/>
  <c r="Q41" i="61"/>
  <c r="N41" i="61"/>
  <c r="M41" i="61"/>
  <c r="K41" i="61"/>
  <c r="I41" i="61"/>
  <c r="F41" i="61"/>
  <c r="C41" i="61"/>
  <c r="B41" i="61"/>
  <c r="AC40" i="61"/>
  <c r="Z40" i="61"/>
  <c r="AA40" i="61" s="1"/>
  <c r="X40" i="61"/>
  <c r="Y40" i="61" s="1"/>
  <c r="V40" i="61"/>
  <c r="W40" i="61" s="1"/>
  <c r="T40" i="61"/>
  <c r="U40" i="61" s="1"/>
  <c r="S40" i="61"/>
  <c r="Q40" i="61"/>
  <c r="N40" i="61"/>
  <c r="O40" i="61" s="1"/>
  <c r="M40" i="61"/>
  <c r="K40" i="61"/>
  <c r="I40" i="61"/>
  <c r="F40" i="61"/>
  <c r="C40" i="61"/>
  <c r="B40" i="61"/>
  <c r="Y39" i="61"/>
  <c r="X39" i="61"/>
  <c r="V39" i="61"/>
  <c r="W39" i="61" s="1"/>
  <c r="T39" i="61"/>
  <c r="S39" i="61"/>
  <c r="Q39" i="61"/>
  <c r="O39" i="61"/>
  <c r="N39" i="61"/>
  <c r="M39" i="61"/>
  <c r="K39" i="61"/>
  <c r="I39" i="61"/>
  <c r="AC39" i="61" s="1"/>
  <c r="F39" i="61"/>
  <c r="C39" i="61"/>
  <c r="B39" i="61"/>
  <c r="X38" i="61"/>
  <c r="Z38" i="61" s="1"/>
  <c r="AA38" i="61" s="1"/>
  <c r="V38" i="61"/>
  <c r="W38" i="61" s="1"/>
  <c r="T38" i="61"/>
  <c r="U38" i="61" s="1"/>
  <c r="S38" i="61"/>
  <c r="Q38" i="61"/>
  <c r="N38" i="61"/>
  <c r="O38" i="61" s="1"/>
  <c r="M38" i="61"/>
  <c r="K38" i="61"/>
  <c r="I38" i="61"/>
  <c r="AC38" i="61" s="1"/>
  <c r="F38" i="61"/>
  <c r="C38" i="61"/>
  <c r="B38" i="61"/>
  <c r="AC37" i="61"/>
  <c r="X37" i="61"/>
  <c r="Y37" i="61" s="1"/>
  <c r="W37" i="61"/>
  <c r="V37" i="61"/>
  <c r="T37" i="61"/>
  <c r="U37" i="61" s="1"/>
  <c r="S37" i="61"/>
  <c r="Q37" i="61"/>
  <c r="N37" i="61"/>
  <c r="M37" i="61"/>
  <c r="K37" i="61"/>
  <c r="I37" i="61"/>
  <c r="F37" i="61"/>
  <c r="C37" i="61"/>
  <c r="B37" i="61"/>
  <c r="AC36" i="61"/>
  <c r="Z36" i="61"/>
  <c r="AA36" i="61" s="1"/>
  <c r="X36" i="61"/>
  <c r="Y36" i="61" s="1"/>
  <c r="W36" i="61"/>
  <c r="V36" i="61"/>
  <c r="T36" i="61"/>
  <c r="U36" i="61" s="1"/>
  <c r="S36" i="61"/>
  <c r="Q36" i="61"/>
  <c r="N36" i="61"/>
  <c r="O36" i="61" s="1"/>
  <c r="M36" i="61"/>
  <c r="K36" i="61"/>
  <c r="I36" i="61"/>
  <c r="F36" i="61"/>
  <c r="C36" i="61"/>
  <c r="B36" i="61"/>
  <c r="Z35" i="61"/>
  <c r="AA35" i="61" s="1"/>
  <c r="Y35" i="61"/>
  <c r="X35" i="61"/>
  <c r="V35" i="61"/>
  <c r="W35" i="61" s="1"/>
  <c r="T35" i="61"/>
  <c r="S35" i="61"/>
  <c r="Q35" i="61"/>
  <c r="O35" i="61"/>
  <c r="N35" i="61"/>
  <c r="M35" i="61"/>
  <c r="K35" i="61"/>
  <c r="I35" i="61"/>
  <c r="AC35" i="61" s="1"/>
  <c r="F35" i="61"/>
  <c r="C35" i="61"/>
  <c r="B35" i="61"/>
  <c r="AC34" i="61"/>
  <c r="X34" i="61"/>
  <c r="Y34" i="61" s="1"/>
  <c r="V34" i="61"/>
  <c r="Z34" i="61" s="1"/>
  <c r="AA34" i="61" s="1"/>
  <c r="T34" i="61"/>
  <c r="S34" i="61"/>
  <c r="Q34" i="61"/>
  <c r="O34" i="61"/>
  <c r="N34" i="61"/>
  <c r="M34" i="61"/>
  <c r="K34" i="61"/>
  <c r="I34" i="61"/>
  <c r="U34" i="61" s="1"/>
  <c r="F34" i="61"/>
  <c r="C34" i="61"/>
  <c r="B34" i="61"/>
  <c r="AC33" i="61"/>
  <c r="X33" i="61"/>
  <c r="Y33" i="61" s="1"/>
  <c r="W33" i="61"/>
  <c r="V33" i="61"/>
  <c r="Z33" i="61" s="1"/>
  <c r="AA33" i="61" s="1"/>
  <c r="T33" i="61"/>
  <c r="U33" i="61" s="1"/>
  <c r="S33" i="61"/>
  <c r="Q33" i="61"/>
  <c r="N33" i="61"/>
  <c r="O33" i="61" s="1"/>
  <c r="M33" i="61"/>
  <c r="K33" i="61"/>
  <c r="I33" i="61"/>
  <c r="F33" i="61"/>
  <c r="C33" i="61"/>
  <c r="B33" i="61"/>
  <c r="AC32" i="61"/>
  <c r="X32" i="61"/>
  <c r="Y32" i="61" s="1"/>
  <c r="W32" i="61"/>
  <c r="V32" i="61"/>
  <c r="Z32" i="61" s="1"/>
  <c r="AA32" i="61" s="1"/>
  <c r="T32" i="61"/>
  <c r="U32" i="61" s="1"/>
  <c r="S32" i="61"/>
  <c r="Q32" i="61"/>
  <c r="N32" i="61"/>
  <c r="O32" i="61" s="1"/>
  <c r="M32" i="61"/>
  <c r="K32" i="61"/>
  <c r="I32" i="61"/>
  <c r="F32" i="61"/>
  <c r="C32" i="61"/>
  <c r="B32" i="61"/>
  <c r="Z31" i="61"/>
  <c r="AA31" i="61" s="1"/>
  <c r="Y31" i="61"/>
  <c r="X31" i="61"/>
  <c r="V31" i="61"/>
  <c r="W31" i="61" s="1"/>
  <c r="T31" i="61"/>
  <c r="S31" i="61"/>
  <c r="Q31" i="61"/>
  <c r="O31" i="61"/>
  <c r="N31" i="61"/>
  <c r="M31" i="61"/>
  <c r="K31" i="61"/>
  <c r="I31" i="61"/>
  <c r="AC31" i="61" s="1"/>
  <c r="F31" i="61"/>
  <c r="C31" i="61"/>
  <c r="B31" i="61"/>
  <c r="AC30" i="61"/>
  <c r="Y30" i="61"/>
  <c r="X30" i="61"/>
  <c r="Z30" i="61" s="1"/>
  <c r="V30" i="61"/>
  <c r="W30" i="61" s="1"/>
  <c r="T30" i="61"/>
  <c r="S30" i="61"/>
  <c r="Q30" i="61"/>
  <c r="N30" i="61"/>
  <c r="O30" i="61" s="1"/>
  <c r="M30" i="61"/>
  <c r="K30" i="61"/>
  <c r="I30" i="61"/>
  <c r="U30" i="61" s="1"/>
  <c r="F30" i="61"/>
  <c r="C30" i="61"/>
  <c r="B30" i="61"/>
  <c r="AC29" i="61"/>
  <c r="AA29" i="61"/>
  <c r="X29" i="61"/>
  <c r="Y29" i="61" s="1"/>
  <c r="W29" i="61"/>
  <c r="V29" i="61"/>
  <c r="Z29" i="61" s="1"/>
  <c r="T29" i="61"/>
  <c r="U29" i="61" s="1"/>
  <c r="S29" i="61"/>
  <c r="Q29" i="61"/>
  <c r="N29" i="61"/>
  <c r="O29" i="61" s="1"/>
  <c r="M29" i="61"/>
  <c r="K29" i="61"/>
  <c r="I29" i="61"/>
  <c r="F29" i="61"/>
  <c r="C29" i="61"/>
  <c r="B29" i="61"/>
  <c r="Z28" i="61"/>
  <c r="AA28" i="61" s="1"/>
  <c r="X28" i="61"/>
  <c r="Y28" i="61" s="1"/>
  <c r="V28" i="61"/>
  <c r="W28" i="61" s="1"/>
  <c r="T28" i="61"/>
  <c r="S28" i="61"/>
  <c r="Q28" i="61"/>
  <c r="N28" i="61"/>
  <c r="O28" i="61" s="1"/>
  <c r="M28" i="61"/>
  <c r="K28" i="61"/>
  <c r="I28" i="61"/>
  <c r="U28" i="61" s="1"/>
  <c r="F28" i="61"/>
  <c r="C28" i="61"/>
  <c r="B28" i="61"/>
  <c r="Y27" i="61"/>
  <c r="X27" i="61"/>
  <c r="V27" i="61"/>
  <c r="T27" i="61"/>
  <c r="S27" i="61"/>
  <c r="Q27" i="61"/>
  <c r="O27" i="61"/>
  <c r="N27" i="61"/>
  <c r="M27" i="61"/>
  <c r="K27" i="61"/>
  <c r="I27" i="61"/>
  <c r="AC27" i="61" s="1"/>
  <c r="F27" i="61"/>
  <c r="C27" i="61"/>
  <c r="B27" i="61"/>
  <c r="AC26" i="61"/>
  <c r="X26" i="61"/>
  <c r="Y26" i="61" s="1"/>
  <c r="V26" i="61"/>
  <c r="Z26" i="61" s="1"/>
  <c r="AA26" i="61" s="1"/>
  <c r="T26" i="61"/>
  <c r="U26" i="61" s="1"/>
  <c r="S26" i="61"/>
  <c r="Q26" i="61"/>
  <c r="N26" i="61"/>
  <c r="O26" i="61" s="1"/>
  <c r="M26" i="61"/>
  <c r="K26" i="61"/>
  <c r="I26" i="61"/>
  <c r="F26" i="61"/>
  <c r="C26" i="61"/>
  <c r="B26" i="61"/>
  <c r="AC25" i="61"/>
  <c r="X25" i="61"/>
  <c r="Y25" i="61" s="1"/>
  <c r="W25" i="61"/>
  <c r="V25" i="61"/>
  <c r="T25" i="61"/>
  <c r="U25" i="61" s="1"/>
  <c r="S25" i="61"/>
  <c r="Q25" i="61"/>
  <c r="N25" i="61"/>
  <c r="O25" i="61" s="1"/>
  <c r="M25" i="61"/>
  <c r="K25" i="61"/>
  <c r="I25" i="61"/>
  <c r="F25" i="61"/>
  <c r="C25" i="61"/>
  <c r="B25" i="61"/>
  <c r="AC24" i="61"/>
  <c r="Y24" i="61"/>
  <c r="X24" i="61"/>
  <c r="V24" i="61"/>
  <c r="Z24" i="61" s="1"/>
  <c r="AA24" i="61" s="1"/>
  <c r="T24" i="61"/>
  <c r="U24" i="61" s="1"/>
  <c r="S24" i="61"/>
  <c r="Q24" i="61"/>
  <c r="N24" i="61"/>
  <c r="M24" i="61"/>
  <c r="K24" i="61"/>
  <c r="I24" i="61"/>
  <c r="F24" i="61"/>
  <c r="O24" i="61" s="1"/>
  <c r="C24" i="61"/>
  <c r="B24" i="61"/>
  <c r="Y23" i="61"/>
  <c r="X23" i="61"/>
  <c r="V23" i="61"/>
  <c r="T23" i="61"/>
  <c r="S23" i="61"/>
  <c r="Q23" i="61"/>
  <c r="O23" i="61"/>
  <c r="N23" i="61"/>
  <c r="M23" i="61"/>
  <c r="K23" i="61"/>
  <c r="I23" i="61"/>
  <c r="AC23" i="61" s="1"/>
  <c r="F23" i="61"/>
  <c r="C23" i="61"/>
  <c r="B23" i="61"/>
  <c r="X22" i="61"/>
  <c r="Z22" i="61" s="1"/>
  <c r="AA22" i="61" s="1"/>
  <c r="W22" i="61"/>
  <c r="V22" i="61"/>
  <c r="T22" i="61"/>
  <c r="U22" i="61" s="1"/>
  <c r="S22" i="61"/>
  <c r="Q22" i="61"/>
  <c r="N22" i="61"/>
  <c r="O22" i="61" s="1"/>
  <c r="M22" i="61"/>
  <c r="K22" i="61"/>
  <c r="I22" i="61"/>
  <c r="AC22" i="61" s="1"/>
  <c r="F22" i="61"/>
  <c r="C22" i="61"/>
  <c r="B22" i="61"/>
  <c r="AC21" i="61"/>
  <c r="X21" i="61"/>
  <c r="W21" i="61"/>
  <c r="V21" i="61"/>
  <c r="T21" i="61"/>
  <c r="U21" i="61" s="1"/>
  <c r="S21" i="61"/>
  <c r="Q21" i="61"/>
  <c r="N21" i="61"/>
  <c r="M21" i="61"/>
  <c r="K21" i="61"/>
  <c r="I21" i="61"/>
  <c r="F21" i="61"/>
  <c r="C21" i="61"/>
  <c r="B21" i="61"/>
  <c r="Z20" i="61"/>
  <c r="AA20" i="61" s="1"/>
  <c r="X20" i="61"/>
  <c r="Y20" i="61" s="1"/>
  <c r="W20" i="61"/>
  <c r="V20" i="61"/>
  <c r="T20" i="61"/>
  <c r="S20" i="61"/>
  <c r="Q20" i="61"/>
  <c r="N20" i="61"/>
  <c r="O20" i="61" s="1"/>
  <c r="M20" i="61"/>
  <c r="K20" i="61"/>
  <c r="I20" i="61"/>
  <c r="U20" i="61" s="1"/>
  <c r="F20" i="61"/>
  <c r="C20" i="61"/>
  <c r="B20" i="61"/>
  <c r="Y19" i="61"/>
  <c r="X19" i="61"/>
  <c r="V19" i="61"/>
  <c r="W19" i="61" s="1"/>
  <c r="T19" i="61"/>
  <c r="S19" i="61"/>
  <c r="Q19" i="61"/>
  <c r="O19" i="61"/>
  <c r="N19" i="61"/>
  <c r="M19" i="61"/>
  <c r="K19" i="61"/>
  <c r="I19" i="61"/>
  <c r="AC19" i="61" s="1"/>
  <c r="F19" i="61"/>
  <c r="C19" i="61"/>
  <c r="B19" i="61"/>
  <c r="AC18" i="61"/>
  <c r="X18" i="61"/>
  <c r="Y18" i="61" s="1"/>
  <c r="V18" i="61"/>
  <c r="T18" i="61"/>
  <c r="U18" i="61" s="1"/>
  <c r="S18" i="61"/>
  <c r="Q18" i="61"/>
  <c r="N18" i="61"/>
  <c r="O18" i="61" s="1"/>
  <c r="M18" i="61"/>
  <c r="K18" i="61"/>
  <c r="I18" i="61"/>
  <c r="F18" i="61"/>
  <c r="C18" i="61"/>
  <c r="B18" i="61"/>
  <c r="X17" i="61"/>
  <c r="Y17" i="61" s="1"/>
  <c r="V17" i="61"/>
  <c r="T17" i="61"/>
  <c r="S17" i="61"/>
  <c r="Q17" i="61"/>
  <c r="N17" i="61"/>
  <c r="O17" i="61" s="1"/>
  <c r="M17" i="61"/>
  <c r="K17" i="61"/>
  <c r="I17" i="61"/>
  <c r="U17" i="61" s="1"/>
  <c r="F17" i="61"/>
  <c r="C17" i="61"/>
  <c r="B17" i="61"/>
  <c r="AC16" i="61"/>
  <c r="X16" i="61"/>
  <c r="Y16" i="61" s="1"/>
  <c r="W16" i="61"/>
  <c r="V16" i="61"/>
  <c r="Z16" i="61" s="1"/>
  <c r="AA16" i="61" s="1"/>
  <c r="T16" i="61"/>
  <c r="U16" i="61" s="1"/>
  <c r="S16" i="61"/>
  <c r="Q16" i="61"/>
  <c r="N16" i="61"/>
  <c r="O16" i="61" s="1"/>
  <c r="M16" i="61"/>
  <c r="K16" i="61"/>
  <c r="I16" i="61"/>
  <c r="F16" i="61"/>
  <c r="C16" i="61"/>
  <c r="B16" i="61"/>
  <c r="AC15" i="61"/>
  <c r="X15" i="61"/>
  <c r="Y15" i="61" s="1"/>
  <c r="V15" i="61"/>
  <c r="T15" i="61"/>
  <c r="U15" i="61" s="1"/>
  <c r="S15" i="61"/>
  <c r="Q15" i="61"/>
  <c r="N15" i="61"/>
  <c r="O15" i="61" s="1"/>
  <c r="M15" i="61"/>
  <c r="K15" i="61"/>
  <c r="I15" i="61"/>
  <c r="F15" i="61"/>
  <c r="C15" i="61"/>
  <c r="B15" i="61"/>
  <c r="Y14" i="61"/>
  <c r="X14" i="61"/>
  <c r="V14" i="61"/>
  <c r="Z14" i="61" s="1"/>
  <c r="AA14" i="61" s="1"/>
  <c r="T14" i="61"/>
  <c r="S14" i="61"/>
  <c r="Q14" i="61"/>
  <c r="O14" i="61"/>
  <c r="N14" i="61"/>
  <c r="M14" i="61"/>
  <c r="K14" i="61"/>
  <c r="I14" i="61"/>
  <c r="U14" i="61" s="1"/>
  <c r="F14" i="61"/>
  <c r="C14" i="61"/>
  <c r="B14" i="61"/>
  <c r="AC13" i="61"/>
  <c r="Y13" i="61"/>
  <c r="X13" i="61"/>
  <c r="V13" i="61"/>
  <c r="Z13" i="61" s="1"/>
  <c r="AA13" i="61" s="1"/>
  <c r="T13" i="61"/>
  <c r="U13" i="61" s="1"/>
  <c r="S13" i="61"/>
  <c r="Q13" i="61"/>
  <c r="N13" i="61"/>
  <c r="M13" i="61"/>
  <c r="K13" i="61"/>
  <c r="I13" i="61"/>
  <c r="F13" i="61"/>
  <c r="O13" i="61" s="1"/>
  <c r="C13" i="61"/>
  <c r="B13" i="61"/>
  <c r="AC12" i="61"/>
  <c r="X12" i="61"/>
  <c r="Y12" i="61" s="1"/>
  <c r="W12" i="61"/>
  <c r="V12" i="61"/>
  <c r="T12" i="61"/>
  <c r="U12" i="61" s="1"/>
  <c r="S12" i="61"/>
  <c r="Q12" i="61"/>
  <c r="N12" i="61"/>
  <c r="O12" i="61" s="1"/>
  <c r="M12" i="61"/>
  <c r="K12" i="61"/>
  <c r="I12" i="61"/>
  <c r="F12" i="61"/>
  <c r="C12" i="61"/>
  <c r="B12" i="61"/>
  <c r="AC11" i="61"/>
  <c r="Z11" i="61"/>
  <c r="X11" i="61"/>
  <c r="W11" i="61"/>
  <c r="V11" i="61"/>
  <c r="T11" i="61"/>
  <c r="U11" i="61" s="1"/>
  <c r="S11" i="61"/>
  <c r="Q11" i="61"/>
  <c r="N11" i="61"/>
  <c r="M11" i="61"/>
  <c r="K11" i="61"/>
  <c r="I11" i="61"/>
  <c r="F11" i="61"/>
  <c r="C11" i="61"/>
  <c r="B11" i="61"/>
  <c r="N5" i="61"/>
  <c r="N4" i="61"/>
  <c r="I60" i="60"/>
  <c r="I52" i="60"/>
  <c r="H52" i="60"/>
  <c r="H58" i="60" s="1"/>
  <c r="F52" i="60"/>
  <c r="E52" i="60"/>
  <c r="D52" i="60"/>
  <c r="F54" i="60" s="1"/>
  <c r="G51" i="60"/>
  <c r="G50" i="60"/>
  <c r="G49" i="60"/>
  <c r="G48" i="60"/>
  <c r="G47" i="60"/>
  <c r="G46" i="60"/>
  <c r="G45" i="60"/>
  <c r="G44" i="60"/>
  <c r="G43" i="60"/>
  <c r="C43" i="60"/>
  <c r="B43" i="60"/>
  <c r="G42" i="60"/>
  <c r="C42" i="60"/>
  <c r="B42" i="60"/>
  <c r="G41" i="60"/>
  <c r="C41" i="60"/>
  <c r="B41" i="60"/>
  <c r="G40" i="60"/>
  <c r="C40" i="60"/>
  <c r="B40" i="60"/>
  <c r="G39" i="60"/>
  <c r="C39" i="60"/>
  <c r="B39" i="60"/>
  <c r="G38" i="60"/>
  <c r="C38" i="60"/>
  <c r="B38" i="60"/>
  <c r="G37" i="60"/>
  <c r="C37" i="60"/>
  <c r="B37" i="60"/>
  <c r="G36" i="60"/>
  <c r="C36" i="60"/>
  <c r="B36" i="60"/>
  <c r="G35" i="60"/>
  <c r="C35" i="60"/>
  <c r="B35" i="60"/>
  <c r="G34" i="60"/>
  <c r="C34" i="60"/>
  <c r="B34" i="60"/>
  <c r="G33" i="60"/>
  <c r="C33" i="60"/>
  <c r="B33" i="60"/>
  <c r="G32" i="60"/>
  <c r="C32" i="60"/>
  <c r="B32" i="60"/>
  <c r="G31" i="60"/>
  <c r="C31" i="60"/>
  <c r="B31" i="60"/>
  <c r="G30" i="60"/>
  <c r="C30" i="60"/>
  <c r="B30" i="60"/>
  <c r="G29" i="60"/>
  <c r="C29" i="60"/>
  <c r="B29" i="60"/>
  <c r="G28" i="60"/>
  <c r="C28" i="60"/>
  <c r="B28" i="60"/>
  <c r="G27" i="60"/>
  <c r="C27" i="60"/>
  <c r="B27" i="60"/>
  <c r="G26" i="60"/>
  <c r="C26" i="60"/>
  <c r="B26" i="60"/>
  <c r="G25" i="60"/>
  <c r="C25" i="60"/>
  <c r="B25" i="60"/>
  <c r="G24" i="60"/>
  <c r="C24" i="60"/>
  <c r="B24" i="60"/>
  <c r="G23" i="60"/>
  <c r="C23" i="60"/>
  <c r="B23" i="60"/>
  <c r="G22" i="60"/>
  <c r="C22" i="60"/>
  <c r="B22" i="60"/>
  <c r="G21" i="60"/>
  <c r="C21" i="60"/>
  <c r="B21" i="60"/>
  <c r="G20" i="60"/>
  <c r="C20" i="60"/>
  <c r="B20" i="60"/>
  <c r="G19" i="60"/>
  <c r="C19" i="60"/>
  <c r="B19" i="60"/>
  <c r="G18" i="60"/>
  <c r="C18" i="60"/>
  <c r="B18" i="60"/>
  <c r="G17" i="60"/>
  <c r="C17" i="60"/>
  <c r="B17" i="60"/>
  <c r="G16" i="60"/>
  <c r="C16" i="60"/>
  <c r="B16" i="60"/>
  <c r="G15" i="60"/>
  <c r="C15" i="60"/>
  <c r="B15" i="60"/>
  <c r="G14" i="60"/>
  <c r="C14" i="60"/>
  <c r="B14" i="60"/>
  <c r="G13" i="60"/>
  <c r="C13" i="60"/>
  <c r="B13" i="60"/>
  <c r="G12" i="60"/>
  <c r="C12" i="60"/>
  <c r="B12" i="60"/>
  <c r="F6" i="60"/>
  <c r="F5" i="60"/>
  <c r="E41" i="59"/>
  <c r="D40" i="59"/>
  <c r="F40" i="59" s="1"/>
  <c r="C40" i="59"/>
  <c r="B40" i="59"/>
  <c r="D39" i="59"/>
  <c r="F39" i="59" s="1"/>
  <c r="C39" i="59"/>
  <c r="B39" i="59"/>
  <c r="D38" i="59"/>
  <c r="F38" i="59" s="1"/>
  <c r="C38" i="59"/>
  <c r="B38" i="59"/>
  <c r="D37" i="59"/>
  <c r="F37" i="59" s="1"/>
  <c r="C37" i="59"/>
  <c r="B37" i="59"/>
  <c r="D36" i="59"/>
  <c r="F36" i="59" s="1"/>
  <c r="C36" i="59"/>
  <c r="B36" i="59"/>
  <c r="D35" i="59"/>
  <c r="F35" i="59" s="1"/>
  <c r="C35" i="59"/>
  <c r="B35" i="59"/>
  <c r="D34" i="59"/>
  <c r="F34" i="59" s="1"/>
  <c r="C34" i="59"/>
  <c r="B34" i="59"/>
  <c r="D33" i="59"/>
  <c r="F33" i="59" s="1"/>
  <c r="C33" i="59"/>
  <c r="B33" i="59"/>
  <c r="D32" i="59"/>
  <c r="F32" i="59" s="1"/>
  <c r="C32" i="59"/>
  <c r="B32" i="59"/>
  <c r="D31" i="59"/>
  <c r="F31" i="59" s="1"/>
  <c r="C31" i="59"/>
  <c r="B31" i="59"/>
  <c r="D30" i="59"/>
  <c r="F30" i="59" s="1"/>
  <c r="C30" i="59"/>
  <c r="B30" i="59"/>
  <c r="D29" i="59"/>
  <c r="F29" i="59" s="1"/>
  <c r="C29" i="59"/>
  <c r="B29" i="59"/>
  <c r="D28" i="59"/>
  <c r="F28" i="59" s="1"/>
  <c r="C28" i="59"/>
  <c r="B28" i="59"/>
  <c r="D27" i="59"/>
  <c r="F27" i="59" s="1"/>
  <c r="C27" i="59"/>
  <c r="B27" i="59"/>
  <c r="D26" i="59"/>
  <c r="F26" i="59" s="1"/>
  <c r="C26" i="59"/>
  <c r="B26" i="59"/>
  <c r="D25" i="59"/>
  <c r="F25" i="59" s="1"/>
  <c r="C25" i="59"/>
  <c r="B25" i="59"/>
  <c r="D24" i="59"/>
  <c r="F24" i="59" s="1"/>
  <c r="C24" i="59"/>
  <c r="B24" i="59"/>
  <c r="D23" i="59"/>
  <c r="F23" i="59" s="1"/>
  <c r="C23" i="59"/>
  <c r="B23" i="59"/>
  <c r="D22" i="59"/>
  <c r="F22" i="59" s="1"/>
  <c r="C22" i="59"/>
  <c r="B22" i="59"/>
  <c r="D21" i="59"/>
  <c r="F21" i="59" s="1"/>
  <c r="C21" i="59"/>
  <c r="B21" i="59"/>
  <c r="D20" i="59"/>
  <c r="F20" i="59" s="1"/>
  <c r="C20" i="59"/>
  <c r="B20" i="59"/>
  <c r="D19" i="59"/>
  <c r="F19" i="59" s="1"/>
  <c r="C19" i="59"/>
  <c r="B19" i="59"/>
  <c r="D18" i="59"/>
  <c r="F18" i="59" s="1"/>
  <c r="C18" i="59"/>
  <c r="B18" i="59"/>
  <c r="D17" i="59"/>
  <c r="F17" i="59" s="1"/>
  <c r="C17" i="59"/>
  <c r="B17" i="59"/>
  <c r="D16" i="59"/>
  <c r="F16" i="59" s="1"/>
  <c r="C16" i="59"/>
  <c r="B16" i="59"/>
  <c r="D15" i="59"/>
  <c r="F15" i="59" s="1"/>
  <c r="C15" i="59"/>
  <c r="B15" i="59"/>
  <c r="D14" i="59"/>
  <c r="F14" i="59" s="1"/>
  <c r="C14" i="59"/>
  <c r="B14" i="59"/>
  <c r="D13" i="59"/>
  <c r="F13" i="59" s="1"/>
  <c r="C13" i="59"/>
  <c r="B13" i="59"/>
  <c r="D12" i="59"/>
  <c r="F12" i="59" s="1"/>
  <c r="C12" i="59"/>
  <c r="B12" i="59"/>
  <c r="D11" i="59"/>
  <c r="F11" i="59" s="1"/>
  <c r="C11" i="59"/>
  <c r="B11" i="59"/>
  <c r="D10" i="59"/>
  <c r="F10" i="59" s="1"/>
  <c r="C10" i="59"/>
  <c r="B10" i="59"/>
  <c r="D9" i="59"/>
  <c r="F9" i="59" s="1"/>
  <c r="C9" i="59"/>
  <c r="B9" i="59"/>
  <c r="D4" i="59"/>
  <c r="D3" i="59"/>
  <c r="J42" i="58"/>
  <c r="I42" i="58"/>
  <c r="H42" i="58"/>
  <c r="G42" i="58"/>
  <c r="F42" i="58"/>
  <c r="E42" i="58"/>
  <c r="D42" i="58"/>
  <c r="C41" i="58"/>
  <c r="B41" i="58"/>
  <c r="C40" i="58"/>
  <c r="B40" i="58"/>
  <c r="C39" i="58"/>
  <c r="B39" i="58"/>
  <c r="C38" i="58"/>
  <c r="B38" i="58"/>
  <c r="C37" i="58"/>
  <c r="B37" i="58"/>
  <c r="C36" i="58"/>
  <c r="B36" i="58"/>
  <c r="C35" i="58"/>
  <c r="B35" i="58"/>
  <c r="C34" i="58"/>
  <c r="B34" i="58"/>
  <c r="C33" i="58"/>
  <c r="B33" i="58"/>
  <c r="C32" i="58"/>
  <c r="B32" i="58"/>
  <c r="C31" i="58"/>
  <c r="B31" i="58"/>
  <c r="C30" i="58"/>
  <c r="B30" i="58"/>
  <c r="C29" i="58"/>
  <c r="B29" i="58"/>
  <c r="C28" i="58"/>
  <c r="B28" i="58"/>
  <c r="C27" i="58"/>
  <c r="B27" i="58"/>
  <c r="C26" i="58"/>
  <c r="B26" i="58"/>
  <c r="C25" i="58"/>
  <c r="B25" i="58"/>
  <c r="C24" i="58"/>
  <c r="B24" i="58"/>
  <c r="C23" i="58"/>
  <c r="B23" i="58"/>
  <c r="C22" i="58"/>
  <c r="B22" i="58"/>
  <c r="C21" i="58"/>
  <c r="B21" i="58"/>
  <c r="C20" i="58"/>
  <c r="B20" i="58"/>
  <c r="C19" i="58"/>
  <c r="B19" i="58"/>
  <c r="C18" i="58"/>
  <c r="B18" i="58"/>
  <c r="C17" i="58"/>
  <c r="B17" i="58"/>
  <c r="C16" i="58"/>
  <c r="B16" i="58"/>
  <c r="C15" i="58"/>
  <c r="B15" i="58"/>
  <c r="C14" i="58"/>
  <c r="B14" i="58"/>
  <c r="C13" i="58"/>
  <c r="B13" i="58"/>
  <c r="C12" i="58"/>
  <c r="B12" i="58"/>
  <c r="C11" i="58"/>
  <c r="B11" i="58"/>
  <c r="C10" i="58"/>
  <c r="B10" i="58"/>
  <c r="F5" i="58"/>
  <c r="F4" i="58"/>
  <c r="H44" i="57"/>
  <c r="G44" i="57"/>
  <c r="I44" i="57" s="1"/>
  <c r="E44" i="57"/>
  <c r="D44" i="57"/>
  <c r="I43" i="57"/>
  <c r="J43" i="57" s="1"/>
  <c r="F43" i="57"/>
  <c r="C43" i="57"/>
  <c r="B43" i="57"/>
  <c r="J42" i="57"/>
  <c r="I42" i="57"/>
  <c r="F42" i="57"/>
  <c r="C42" i="57"/>
  <c r="B42" i="57"/>
  <c r="I41" i="57"/>
  <c r="J41" i="57" s="1"/>
  <c r="F41" i="57"/>
  <c r="C41" i="57"/>
  <c r="B41" i="57"/>
  <c r="I40" i="57"/>
  <c r="F40" i="57"/>
  <c r="J40" i="57" s="1"/>
  <c r="C40" i="57"/>
  <c r="B40" i="57"/>
  <c r="I39" i="57"/>
  <c r="J39" i="57" s="1"/>
  <c r="F39" i="57"/>
  <c r="C39" i="57"/>
  <c r="B39" i="57"/>
  <c r="J38" i="57"/>
  <c r="I38" i="57"/>
  <c r="F38" i="57"/>
  <c r="C38" i="57"/>
  <c r="B38" i="57"/>
  <c r="I37" i="57"/>
  <c r="F37" i="57"/>
  <c r="C37" i="57"/>
  <c r="B37" i="57"/>
  <c r="I36" i="57"/>
  <c r="J36" i="57" s="1"/>
  <c r="F36" i="57"/>
  <c r="C36" i="57"/>
  <c r="B36" i="57"/>
  <c r="I35" i="57"/>
  <c r="F35" i="57"/>
  <c r="J35" i="57" s="1"/>
  <c r="C35" i="57"/>
  <c r="B35" i="57"/>
  <c r="J34" i="57"/>
  <c r="I34" i="57"/>
  <c r="F34" i="57"/>
  <c r="C34" i="57"/>
  <c r="B34" i="57"/>
  <c r="J33" i="57"/>
  <c r="I33" i="57"/>
  <c r="F33" i="57"/>
  <c r="C33" i="57"/>
  <c r="B33" i="57"/>
  <c r="I32" i="57"/>
  <c r="J32" i="57" s="1"/>
  <c r="F32" i="57"/>
  <c r="C32" i="57"/>
  <c r="B32" i="57"/>
  <c r="I31" i="57"/>
  <c r="J31" i="57" s="1"/>
  <c r="F31" i="57"/>
  <c r="C31" i="57"/>
  <c r="B31" i="57"/>
  <c r="I30" i="57"/>
  <c r="J30" i="57" s="1"/>
  <c r="F30" i="57"/>
  <c r="C30" i="57"/>
  <c r="B30" i="57"/>
  <c r="I29" i="57"/>
  <c r="J29" i="57" s="1"/>
  <c r="F29" i="57"/>
  <c r="C29" i="57"/>
  <c r="B29" i="57"/>
  <c r="J28" i="57"/>
  <c r="I28" i="57"/>
  <c r="F28" i="57"/>
  <c r="C28" i="57"/>
  <c r="B28" i="57"/>
  <c r="I27" i="57"/>
  <c r="J27" i="57" s="1"/>
  <c r="F27" i="57"/>
  <c r="C27" i="57"/>
  <c r="B27" i="57"/>
  <c r="I26" i="57"/>
  <c r="F26" i="57"/>
  <c r="J26" i="57" s="1"/>
  <c r="C26" i="57"/>
  <c r="B26" i="57"/>
  <c r="I25" i="57"/>
  <c r="J25" i="57" s="1"/>
  <c r="F25" i="57"/>
  <c r="C25" i="57"/>
  <c r="B25" i="57"/>
  <c r="J24" i="57"/>
  <c r="I24" i="57"/>
  <c r="F24" i="57"/>
  <c r="C24" i="57"/>
  <c r="B24" i="57"/>
  <c r="I23" i="57"/>
  <c r="J23" i="57" s="1"/>
  <c r="F23" i="57"/>
  <c r="C23" i="57"/>
  <c r="B23" i="57"/>
  <c r="I22" i="57"/>
  <c r="F22" i="57"/>
  <c r="J22" i="57" s="1"/>
  <c r="C22" i="57"/>
  <c r="B22" i="57"/>
  <c r="I21" i="57"/>
  <c r="F21" i="57"/>
  <c r="C21" i="57"/>
  <c r="B21" i="57"/>
  <c r="I20" i="57"/>
  <c r="J20" i="57" s="1"/>
  <c r="F20" i="57"/>
  <c r="C20" i="57"/>
  <c r="B20" i="57"/>
  <c r="J19" i="57"/>
  <c r="I19" i="57"/>
  <c r="F19" i="57"/>
  <c r="C19" i="57"/>
  <c r="B19" i="57"/>
  <c r="I18" i="57"/>
  <c r="F18" i="57"/>
  <c r="J18" i="57" s="1"/>
  <c r="C18" i="57"/>
  <c r="B18" i="57"/>
  <c r="I17" i="57"/>
  <c r="F17" i="57"/>
  <c r="J17" i="57" s="1"/>
  <c r="C17" i="57"/>
  <c r="B17" i="57"/>
  <c r="I16" i="57"/>
  <c r="J16" i="57" s="1"/>
  <c r="F16" i="57"/>
  <c r="C16" i="57"/>
  <c r="B16" i="57"/>
  <c r="J15" i="57"/>
  <c r="I15" i="57"/>
  <c r="F15" i="57"/>
  <c r="C15" i="57"/>
  <c r="B15" i="57"/>
  <c r="I14" i="57"/>
  <c r="J14" i="57" s="1"/>
  <c r="F14" i="57"/>
  <c r="C14" i="57"/>
  <c r="B14" i="57"/>
  <c r="I13" i="57"/>
  <c r="F13" i="57"/>
  <c r="C13" i="57"/>
  <c r="B13" i="57"/>
  <c r="I12" i="57"/>
  <c r="F12" i="57"/>
  <c r="F44" i="57" s="1"/>
  <c r="C12" i="57"/>
  <c r="B12" i="57"/>
  <c r="F5" i="57"/>
  <c r="F4" i="57"/>
  <c r="Q43" i="56"/>
  <c r="R43" i="56" s="1"/>
  <c r="O43" i="56"/>
  <c r="P43" i="56" s="1"/>
  <c r="M43" i="56"/>
  <c r="K43" i="56"/>
  <c r="L43" i="56" s="1"/>
  <c r="H43" i="56"/>
  <c r="G43" i="56"/>
  <c r="I43" i="56" s="1"/>
  <c r="E43" i="56"/>
  <c r="D43" i="56"/>
  <c r="R42" i="56"/>
  <c r="P42" i="56"/>
  <c r="N42" i="56"/>
  <c r="L42" i="56"/>
  <c r="I42" i="56"/>
  <c r="F42" i="56"/>
  <c r="J42" i="56" s="1"/>
  <c r="R41" i="56"/>
  <c r="P41" i="56"/>
  <c r="N41" i="56"/>
  <c r="L41" i="56"/>
  <c r="F41" i="56"/>
  <c r="J41" i="56" s="1"/>
  <c r="R40" i="56"/>
  <c r="P40" i="56"/>
  <c r="N40" i="56"/>
  <c r="L40" i="56"/>
  <c r="F40" i="56"/>
  <c r="J40" i="56" s="1"/>
  <c r="R39" i="56"/>
  <c r="P39" i="56"/>
  <c r="N39" i="56"/>
  <c r="L39" i="56"/>
  <c r="J39" i="56"/>
  <c r="F39" i="56"/>
  <c r="R38" i="56"/>
  <c r="P38" i="56"/>
  <c r="N38" i="56"/>
  <c r="L38" i="56"/>
  <c r="F38" i="56"/>
  <c r="J38" i="56" s="1"/>
  <c r="R37" i="56"/>
  <c r="P37" i="56"/>
  <c r="N37" i="56"/>
  <c r="L37" i="56"/>
  <c r="J37" i="56"/>
  <c r="F37" i="56"/>
  <c r="R36" i="56"/>
  <c r="P36" i="56"/>
  <c r="N36" i="56"/>
  <c r="L36" i="56"/>
  <c r="F36" i="56"/>
  <c r="J36" i="56" s="1"/>
  <c r="R35" i="56"/>
  <c r="P35" i="56"/>
  <c r="N35" i="56"/>
  <c r="L35" i="56"/>
  <c r="J35" i="56"/>
  <c r="R34" i="56"/>
  <c r="P34" i="56"/>
  <c r="N34" i="56"/>
  <c r="L34" i="56"/>
  <c r="J34" i="56"/>
  <c r="F34" i="56"/>
  <c r="R33" i="56"/>
  <c r="P33" i="56"/>
  <c r="N33" i="56"/>
  <c r="L33" i="56"/>
  <c r="I33" i="56"/>
  <c r="J33" i="56" s="1"/>
  <c r="F33" i="56"/>
  <c r="R32" i="56"/>
  <c r="P32" i="56"/>
  <c r="N32" i="56"/>
  <c r="L32" i="56"/>
  <c r="F32" i="56"/>
  <c r="J32" i="56" s="1"/>
  <c r="R31" i="56"/>
  <c r="P31" i="56"/>
  <c r="N31" i="56"/>
  <c r="L31" i="56"/>
  <c r="J31" i="56"/>
  <c r="F31" i="56"/>
  <c r="R30" i="56"/>
  <c r="P30" i="56"/>
  <c r="N30" i="56"/>
  <c r="L30" i="56"/>
  <c r="I30" i="56"/>
  <c r="F30" i="56"/>
  <c r="R29" i="56"/>
  <c r="N29" i="56"/>
  <c r="L29" i="56"/>
  <c r="I29" i="56"/>
  <c r="J29" i="56" s="1"/>
  <c r="F29" i="56"/>
  <c r="R28" i="56"/>
  <c r="P28" i="56"/>
  <c r="N28" i="56"/>
  <c r="L28" i="56"/>
  <c r="I28" i="56"/>
  <c r="J28" i="56" s="1"/>
  <c r="F28" i="56"/>
  <c r="R27" i="56"/>
  <c r="P27" i="56"/>
  <c r="N27" i="56"/>
  <c r="L27" i="56"/>
  <c r="J27" i="56"/>
  <c r="I27" i="56"/>
  <c r="F27" i="56"/>
  <c r="R26" i="56"/>
  <c r="P26" i="56"/>
  <c r="N26" i="56"/>
  <c r="L26" i="56"/>
  <c r="J26" i="56"/>
  <c r="I26" i="56"/>
  <c r="F26" i="56"/>
  <c r="R25" i="56"/>
  <c r="P25" i="56"/>
  <c r="N25" i="56"/>
  <c r="L25" i="56"/>
  <c r="I25" i="56"/>
  <c r="J25" i="56" s="1"/>
  <c r="F25" i="56"/>
  <c r="R24" i="56"/>
  <c r="P24" i="56"/>
  <c r="N24" i="56"/>
  <c r="L24" i="56"/>
  <c r="F24" i="56"/>
  <c r="J24" i="56" s="1"/>
  <c r="R23" i="56"/>
  <c r="P23" i="56"/>
  <c r="N23" i="56"/>
  <c r="L23" i="56"/>
  <c r="J23" i="56"/>
  <c r="I23" i="56"/>
  <c r="F23" i="56"/>
  <c r="R22" i="56"/>
  <c r="P22" i="56"/>
  <c r="N22" i="56"/>
  <c r="L22" i="56"/>
  <c r="I22" i="56"/>
  <c r="J22" i="56" s="1"/>
  <c r="F22" i="56"/>
  <c r="R21" i="56"/>
  <c r="P21" i="56"/>
  <c r="N21" i="56"/>
  <c r="L21" i="56"/>
  <c r="I21" i="56"/>
  <c r="J21" i="56" s="1"/>
  <c r="F21" i="56"/>
  <c r="R20" i="56"/>
  <c r="P20" i="56"/>
  <c r="N20" i="56"/>
  <c r="L20" i="56"/>
  <c r="J20" i="56"/>
  <c r="I20" i="56"/>
  <c r="F20" i="56"/>
  <c r="R19" i="56"/>
  <c r="P19" i="56"/>
  <c r="N19" i="56"/>
  <c r="L19" i="56"/>
  <c r="J19" i="56"/>
  <c r="I19" i="56"/>
  <c r="F19" i="56"/>
  <c r="R18" i="56"/>
  <c r="P18" i="56"/>
  <c r="N18" i="56"/>
  <c r="L18" i="56"/>
  <c r="I18" i="56"/>
  <c r="J18" i="56" s="1"/>
  <c r="F18" i="56"/>
  <c r="R17" i="56"/>
  <c r="P17" i="56"/>
  <c r="N17" i="56"/>
  <c r="L17" i="56"/>
  <c r="I17" i="56"/>
  <c r="J17" i="56" s="1"/>
  <c r="F17" i="56"/>
  <c r="R16" i="56"/>
  <c r="P16" i="56"/>
  <c r="N16" i="56"/>
  <c r="L16" i="56"/>
  <c r="I16" i="56"/>
  <c r="F16" i="56"/>
  <c r="R15" i="56"/>
  <c r="P15" i="56"/>
  <c r="N15" i="56"/>
  <c r="L15" i="56"/>
  <c r="J15" i="56"/>
  <c r="I15" i="56"/>
  <c r="F15" i="56"/>
  <c r="R14" i="56"/>
  <c r="P14" i="56"/>
  <c r="N14" i="56"/>
  <c r="L14" i="56"/>
  <c r="I14" i="56"/>
  <c r="J14" i="56" s="1"/>
  <c r="F14" i="56"/>
  <c r="R13" i="56"/>
  <c r="P13" i="56"/>
  <c r="N13" i="56"/>
  <c r="L13" i="56"/>
  <c r="J13" i="56"/>
  <c r="I13" i="56"/>
  <c r="F13" i="56"/>
  <c r="R12" i="56"/>
  <c r="P12" i="56"/>
  <c r="N12" i="56"/>
  <c r="L12" i="56"/>
  <c r="J12" i="56"/>
  <c r="I12" i="56"/>
  <c r="F12" i="56"/>
  <c r="R11" i="56"/>
  <c r="P11" i="56"/>
  <c r="N11" i="56"/>
  <c r="L11" i="56"/>
  <c r="I11" i="56"/>
  <c r="J11" i="56" s="1"/>
  <c r="F11" i="56"/>
  <c r="H5" i="56"/>
  <c r="H4" i="56"/>
  <c r="L44" i="55"/>
  <c r="K44" i="55"/>
  <c r="I44" i="55"/>
  <c r="J44" i="55" s="1"/>
  <c r="H44" i="55"/>
  <c r="G44" i="55"/>
  <c r="E44" i="55"/>
  <c r="D44" i="55"/>
  <c r="F44" i="55" s="1"/>
  <c r="M43" i="55"/>
  <c r="N43" i="55" s="1"/>
  <c r="I43" i="55"/>
  <c r="J43" i="55" s="1"/>
  <c r="F43" i="55"/>
  <c r="C43" i="55"/>
  <c r="B43" i="55"/>
  <c r="N42" i="55"/>
  <c r="M42" i="55"/>
  <c r="I42" i="55"/>
  <c r="F42" i="55"/>
  <c r="J42" i="55" s="1"/>
  <c r="C42" i="55"/>
  <c r="B42" i="55"/>
  <c r="M41" i="55"/>
  <c r="N41" i="55" s="1"/>
  <c r="I41" i="55"/>
  <c r="J41" i="55" s="1"/>
  <c r="F41" i="55"/>
  <c r="C41" i="55"/>
  <c r="B41" i="55"/>
  <c r="M40" i="55"/>
  <c r="I40" i="55"/>
  <c r="J40" i="55" s="1"/>
  <c r="F40" i="55"/>
  <c r="C40" i="55"/>
  <c r="B40" i="55"/>
  <c r="N39" i="55"/>
  <c r="M39" i="55"/>
  <c r="I39" i="55"/>
  <c r="J39" i="55" s="1"/>
  <c r="F39" i="55"/>
  <c r="C39" i="55"/>
  <c r="B39" i="55"/>
  <c r="M38" i="55"/>
  <c r="N38" i="55" s="1"/>
  <c r="I38" i="55"/>
  <c r="J38" i="55" s="1"/>
  <c r="F38" i="55"/>
  <c r="C38" i="55"/>
  <c r="B38" i="55"/>
  <c r="M37" i="55"/>
  <c r="N37" i="55" s="1"/>
  <c r="I37" i="55"/>
  <c r="F37" i="55"/>
  <c r="J37" i="55" s="1"/>
  <c r="C37" i="55"/>
  <c r="B37" i="55"/>
  <c r="N36" i="55"/>
  <c r="M36" i="55"/>
  <c r="J36" i="55"/>
  <c r="I36" i="55"/>
  <c r="F36" i="55"/>
  <c r="C36" i="55"/>
  <c r="B36" i="55"/>
  <c r="M35" i="55"/>
  <c r="N35" i="55" s="1"/>
  <c r="I35" i="55"/>
  <c r="J35" i="55" s="1"/>
  <c r="F35" i="55"/>
  <c r="C35" i="55"/>
  <c r="B35" i="55"/>
  <c r="M34" i="55"/>
  <c r="N34" i="55" s="1"/>
  <c r="J34" i="55"/>
  <c r="I34" i="55"/>
  <c r="F34" i="55"/>
  <c r="C34" i="55"/>
  <c r="B34" i="55"/>
  <c r="M33" i="55"/>
  <c r="I33" i="55"/>
  <c r="J33" i="55" s="1"/>
  <c r="F33" i="55"/>
  <c r="C33" i="55"/>
  <c r="B33" i="55"/>
  <c r="M32" i="55"/>
  <c r="N32" i="55" s="1"/>
  <c r="J32" i="55"/>
  <c r="I32" i="55"/>
  <c r="F32" i="55"/>
  <c r="C32" i="55"/>
  <c r="B32" i="55"/>
  <c r="N31" i="55"/>
  <c r="M31" i="55"/>
  <c r="J31" i="55"/>
  <c r="I31" i="55"/>
  <c r="F31" i="55"/>
  <c r="C31" i="55"/>
  <c r="B31" i="55"/>
  <c r="M30" i="55"/>
  <c r="N30" i="55" s="1"/>
  <c r="I30" i="55"/>
  <c r="F30" i="55"/>
  <c r="C30" i="55"/>
  <c r="B30" i="55"/>
  <c r="M29" i="55"/>
  <c r="N29" i="55" s="1"/>
  <c r="J29" i="55"/>
  <c r="I29" i="55"/>
  <c r="F29" i="55"/>
  <c r="C29" i="55"/>
  <c r="B29" i="55"/>
  <c r="M28" i="55"/>
  <c r="N28" i="55" s="1"/>
  <c r="J28" i="55"/>
  <c r="I28" i="55"/>
  <c r="F28" i="55"/>
  <c r="C28" i="55"/>
  <c r="B28" i="55"/>
  <c r="M27" i="55"/>
  <c r="I27" i="55"/>
  <c r="J27" i="55" s="1"/>
  <c r="F27" i="55"/>
  <c r="C27" i="55"/>
  <c r="B27" i="55"/>
  <c r="N26" i="55"/>
  <c r="M26" i="55"/>
  <c r="I26" i="55"/>
  <c r="J26" i="55" s="1"/>
  <c r="F26" i="55"/>
  <c r="C26" i="55"/>
  <c r="B26" i="55"/>
  <c r="M25" i="55"/>
  <c r="N25" i="55" s="1"/>
  <c r="J25" i="55"/>
  <c r="I25" i="55"/>
  <c r="F25" i="55"/>
  <c r="C25" i="55"/>
  <c r="B25" i="55"/>
  <c r="M24" i="55"/>
  <c r="I24" i="55"/>
  <c r="J24" i="55" s="1"/>
  <c r="F24" i="55"/>
  <c r="C24" i="55"/>
  <c r="B24" i="55"/>
  <c r="N23" i="55"/>
  <c r="M23" i="55"/>
  <c r="I23" i="55"/>
  <c r="J23" i="55" s="1"/>
  <c r="F23" i="55"/>
  <c r="C23" i="55"/>
  <c r="B23" i="55"/>
  <c r="M22" i="55"/>
  <c r="N22" i="55" s="1"/>
  <c r="I22" i="55"/>
  <c r="J22" i="55" s="1"/>
  <c r="F22" i="55"/>
  <c r="C22" i="55"/>
  <c r="B22" i="55"/>
  <c r="M21" i="55"/>
  <c r="N21" i="55" s="1"/>
  <c r="I21" i="55"/>
  <c r="F21" i="55"/>
  <c r="J21" i="55" s="1"/>
  <c r="C21" i="55"/>
  <c r="B21" i="55"/>
  <c r="N20" i="55"/>
  <c r="M20" i="55"/>
  <c r="J20" i="55"/>
  <c r="I20" i="55"/>
  <c r="F20" i="55"/>
  <c r="C20" i="55"/>
  <c r="B20" i="55"/>
  <c r="M19" i="55"/>
  <c r="N19" i="55" s="1"/>
  <c r="I19" i="55"/>
  <c r="J19" i="55" s="1"/>
  <c r="F19" i="55"/>
  <c r="C19" i="55"/>
  <c r="B19" i="55"/>
  <c r="M18" i="55"/>
  <c r="N18" i="55" s="1"/>
  <c r="J18" i="55"/>
  <c r="I18" i="55"/>
  <c r="F18" i="55"/>
  <c r="C18" i="55"/>
  <c r="B18" i="55"/>
  <c r="M17" i="55"/>
  <c r="I17" i="55"/>
  <c r="N17" i="55" s="1"/>
  <c r="F17" i="55"/>
  <c r="C17" i="55"/>
  <c r="B17" i="55"/>
  <c r="M16" i="55"/>
  <c r="N16" i="55" s="1"/>
  <c r="J16" i="55"/>
  <c r="I16" i="55"/>
  <c r="F16" i="55"/>
  <c r="C16" i="55"/>
  <c r="B16" i="55"/>
  <c r="M15" i="55"/>
  <c r="J15" i="55"/>
  <c r="I15" i="55"/>
  <c r="N15" i="55" s="1"/>
  <c r="F15" i="55"/>
  <c r="C15" i="55"/>
  <c r="B15" i="55"/>
  <c r="M14" i="55"/>
  <c r="N14" i="55" s="1"/>
  <c r="I14" i="55"/>
  <c r="F14" i="55"/>
  <c r="C14" i="55"/>
  <c r="B14" i="55"/>
  <c r="M13" i="55"/>
  <c r="M44" i="55" s="1"/>
  <c r="N44" i="55" s="1"/>
  <c r="I13" i="55"/>
  <c r="F13" i="55"/>
  <c r="J13" i="55" s="1"/>
  <c r="C13" i="55"/>
  <c r="B13" i="55"/>
  <c r="M12" i="55"/>
  <c r="N12" i="55" s="1"/>
  <c r="J12" i="55"/>
  <c r="I12" i="55"/>
  <c r="F12" i="55"/>
  <c r="C12" i="55"/>
  <c r="B12" i="55"/>
  <c r="I5" i="55"/>
  <c r="I4" i="55"/>
  <c r="S43" i="54"/>
  <c r="R43" i="54"/>
  <c r="P43" i="54"/>
  <c r="O43" i="54"/>
  <c r="M43" i="54"/>
  <c r="L43" i="54"/>
  <c r="J43" i="54"/>
  <c r="I43" i="54"/>
  <c r="G43" i="54"/>
  <c r="E43" i="54"/>
  <c r="F43" i="54" s="1"/>
  <c r="D43" i="54"/>
  <c r="H43" i="54" s="1"/>
  <c r="T42" i="54"/>
  <c r="Q42" i="54"/>
  <c r="U42" i="54" s="1"/>
  <c r="N42" i="54"/>
  <c r="K42" i="54"/>
  <c r="H42" i="54"/>
  <c r="F42" i="54"/>
  <c r="C42" i="54"/>
  <c r="B42" i="54"/>
  <c r="T41" i="54"/>
  <c r="Q41" i="54"/>
  <c r="N41" i="54"/>
  <c r="K41" i="54"/>
  <c r="H41" i="54"/>
  <c r="F41" i="54"/>
  <c r="C41" i="54"/>
  <c r="B41" i="54"/>
  <c r="T40" i="54"/>
  <c r="U40" i="54" s="1"/>
  <c r="Q40" i="54"/>
  <c r="N40" i="54"/>
  <c r="K40" i="54"/>
  <c r="H40" i="54"/>
  <c r="F40" i="54"/>
  <c r="C40" i="54"/>
  <c r="B40" i="54"/>
  <c r="T39" i="54"/>
  <c r="U39" i="54" s="1"/>
  <c r="Q39" i="54"/>
  <c r="N39" i="54"/>
  <c r="K39" i="54"/>
  <c r="H39" i="54"/>
  <c r="F39" i="54"/>
  <c r="C39" i="54"/>
  <c r="B39" i="54"/>
  <c r="U38" i="54"/>
  <c r="T38" i="54"/>
  <c r="Q38" i="54"/>
  <c r="N38" i="54"/>
  <c r="K38" i="54"/>
  <c r="H38" i="54"/>
  <c r="F38" i="54"/>
  <c r="C38" i="54"/>
  <c r="B38" i="54"/>
  <c r="U37" i="54"/>
  <c r="T37" i="54"/>
  <c r="Q37" i="54"/>
  <c r="N37" i="54"/>
  <c r="K37" i="54"/>
  <c r="H37" i="54"/>
  <c r="F37" i="54"/>
  <c r="C37" i="54"/>
  <c r="B37" i="54"/>
  <c r="T36" i="54"/>
  <c r="U36" i="54" s="1"/>
  <c r="Q36" i="54"/>
  <c r="N36" i="54"/>
  <c r="K36" i="54"/>
  <c r="H36" i="54"/>
  <c r="F36" i="54"/>
  <c r="C36" i="54"/>
  <c r="B36" i="54"/>
  <c r="T35" i="54"/>
  <c r="U35" i="54" s="1"/>
  <c r="Q35" i="54"/>
  <c r="N35" i="54"/>
  <c r="K35" i="54"/>
  <c r="H35" i="54"/>
  <c r="F35" i="54"/>
  <c r="C35" i="54"/>
  <c r="B35" i="54"/>
  <c r="U34" i="54"/>
  <c r="T34" i="54"/>
  <c r="Q34" i="54"/>
  <c r="N34" i="54"/>
  <c r="K34" i="54"/>
  <c r="H34" i="54"/>
  <c r="F34" i="54"/>
  <c r="C34" i="54"/>
  <c r="B34" i="54"/>
  <c r="T33" i="54"/>
  <c r="Q33" i="54"/>
  <c r="N33" i="54"/>
  <c r="K33" i="54"/>
  <c r="H33" i="54"/>
  <c r="F33" i="54"/>
  <c r="C33" i="54"/>
  <c r="B33" i="54"/>
  <c r="T32" i="54"/>
  <c r="U32" i="54" s="1"/>
  <c r="Q32" i="54"/>
  <c r="N32" i="54"/>
  <c r="K32" i="54"/>
  <c r="H32" i="54"/>
  <c r="F32" i="54"/>
  <c r="C32" i="54"/>
  <c r="B32" i="54"/>
  <c r="T31" i="54"/>
  <c r="U31" i="54" s="1"/>
  <c r="Q31" i="54"/>
  <c r="N31" i="54"/>
  <c r="K31" i="54"/>
  <c r="H31" i="54"/>
  <c r="F31" i="54"/>
  <c r="C31" i="54"/>
  <c r="B31" i="54"/>
  <c r="T30" i="54"/>
  <c r="U30" i="54" s="1"/>
  <c r="Q30" i="54"/>
  <c r="N30" i="54"/>
  <c r="K30" i="54"/>
  <c r="H30" i="54"/>
  <c r="F30" i="54"/>
  <c r="C30" i="54"/>
  <c r="B30" i="54"/>
  <c r="U29" i="54"/>
  <c r="T29" i="54"/>
  <c r="Q29" i="54"/>
  <c r="N29" i="54"/>
  <c r="K29" i="54"/>
  <c r="H29" i="54"/>
  <c r="F29" i="54"/>
  <c r="C29" i="54"/>
  <c r="B29" i="54"/>
  <c r="U28" i="54"/>
  <c r="T28" i="54"/>
  <c r="Q28" i="54"/>
  <c r="N28" i="54"/>
  <c r="K28" i="54"/>
  <c r="H28" i="54"/>
  <c r="F28" i="54"/>
  <c r="C28" i="54"/>
  <c r="B28" i="54"/>
  <c r="T27" i="54"/>
  <c r="U27" i="54" s="1"/>
  <c r="Q27" i="54"/>
  <c r="N27" i="54"/>
  <c r="K27" i="54"/>
  <c r="H27" i="54"/>
  <c r="F27" i="54"/>
  <c r="C27" i="54"/>
  <c r="B27" i="54"/>
  <c r="U26" i="54"/>
  <c r="T26" i="54"/>
  <c r="Q26" i="54"/>
  <c r="N26" i="54"/>
  <c r="K26" i="54"/>
  <c r="H26" i="54"/>
  <c r="F26" i="54"/>
  <c r="C26" i="54"/>
  <c r="B26" i="54"/>
  <c r="T25" i="54"/>
  <c r="U25" i="54" s="1"/>
  <c r="Q25" i="54"/>
  <c r="N25" i="54"/>
  <c r="K25" i="54"/>
  <c r="H25" i="54"/>
  <c r="F25" i="54"/>
  <c r="C25" i="54"/>
  <c r="B25" i="54"/>
  <c r="U24" i="54"/>
  <c r="T24" i="54"/>
  <c r="Q24" i="54"/>
  <c r="N24" i="54"/>
  <c r="K24" i="54"/>
  <c r="H24" i="54"/>
  <c r="F24" i="54"/>
  <c r="C24" i="54"/>
  <c r="B24" i="54"/>
  <c r="T23" i="54"/>
  <c r="U23" i="54" s="1"/>
  <c r="Q23" i="54"/>
  <c r="N23" i="54"/>
  <c r="K23" i="54"/>
  <c r="H23" i="54"/>
  <c r="F23" i="54"/>
  <c r="C23" i="54"/>
  <c r="B23" i="54"/>
  <c r="T22" i="54"/>
  <c r="U22" i="54" s="1"/>
  <c r="Q22" i="54"/>
  <c r="N22" i="54"/>
  <c r="K22" i="54"/>
  <c r="H22" i="54"/>
  <c r="F22" i="54"/>
  <c r="C22" i="54"/>
  <c r="B22" i="54"/>
  <c r="T21" i="54"/>
  <c r="U21" i="54" s="1"/>
  <c r="Q21" i="54"/>
  <c r="N21" i="54"/>
  <c r="K21" i="54"/>
  <c r="H21" i="54"/>
  <c r="F21" i="54"/>
  <c r="C21" i="54"/>
  <c r="B21" i="54"/>
  <c r="U20" i="54"/>
  <c r="T20" i="54"/>
  <c r="Q20" i="54"/>
  <c r="N20" i="54"/>
  <c r="K20" i="54"/>
  <c r="H20" i="54"/>
  <c r="F20" i="54"/>
  <c r="C20" i="54"/>
  <c r="B20" i="54"/>
  <c r="U19" i="54"/>
  <c r="T19" i="54"/>
  <c r="Q19" i="54"/>
  <c r="N19" i="54"/>
  <c r="K19" i="54"/>
  <c r="H19" i="54"/>
  <c r="F19" i="54"/>
  <c r="C19" i="54"/>
  <c r="B19" i="54"/>
  <c r="T18" i="54"/>
  <c r="Q18" i="54"/>
  <c r="U18" i="54" s="1"/>
  <c r="N18" i="54"/>
  <c r="K18" i="54"/>
  <c r="H18" i="54"/>
  <c r="F18" i="54"/>
  <c r="C18" i="54"/>
  <c r="B18" i="54"/>
  <c r="T17" i="54"/>
  <c r="Q17" i="54"/>
  <c r="N17" i="54"/>
  <c r="K17" i="54"/>
  <c r="H17" i="54"/>
  <c r="F17" i="54"/>
  <c r="C17" i="54"/>
  <c r="B17" i="54"/>
  <c r="T16" i="54"/>
  <c r="U16" i="54" s="1"/>
  <c r="Q16" i="54"/>
  <c r="N16" i="54"/>
  <c r="K16" i="54"/>
  <c r="H16" i="54"/>
  <c r="F16" i="54"/>
  <c r="C16" i="54"/>
  <c r="B16" i="54"/>
  <c r="U15" i="54"/>
  <c r="T15" i="54"/>
  <c r="Q15" i="54"/>
  <c r="N15" i="54"/>
  <c r="K15" i="54"/>
  <c r="H15" i="54"/>
  <c r="F15" i="54"/>
  <c r="C15" i="54"/>
  <c r="B15" i="54"/>
  <c r="T14" i="54"/>
  <c r="U14" i="54" s="1"/>
  <c r="Q14" i="54"/>
  <c r="N14" i="54"/>
  <c r="K14" i="54"/>
  <c r="H14" i="54"/>
  <c r="F14" i="54"/>
  <c r="C14" i="54"/>
  <c r="B14" i="54"/>
  <c r="T13" i="54"/>
  <c r="U13" i="54" s="1"/>
  <c r="Q13" i="54"/>
  <c r="N13" i="54"/>
  <c r="K13" i="54"/>
  <c r="H13" i="54"/>
  <c r="F13" i="54"/>
  <c r="C13" i="54"/>
  <c r="B13" i="54"/>
  <c r="T12" i="54"/>
  <c r="U12" i="54" s="1"/>
  <c r="Q12" i="54"/>
  <c r="Q43" i="54" s="1"/>
  <c r="N12" i="54"/>
  <c r="K12" i="54"/>
  <c r="H12" i="54"/>
  <c r="F12" i="54"/>
  <c r="C12" i="54"/>
  <c r="B12" i="54"/>
  <c r="U11" i="54"/>
  <c r="T11" i="54"/>
  <c r="Q11" i="54"/>
  <c r="N11" i="54"/>
  <c r="N43" i="54" s="1"/>
  <c r="K11" i="54"/>
  <c r="K43" i="54" s="1"/>
  <c r="H11" i="54"/>
  <c r="F11" i="54"/>
  <c r="C11" i="54"/>
  <c r="B11" i="54"/>
  <c r="L5" i="54"/>
  <c r="L4" i="54"/>
  <c r="I42" i="53"/>
  <c r="J42" i="53" s="1"/>
  <c r="H42" i="53"/>
  <c r="F42" i="53"/>
  <c r="E42" i="53"/>
  <c r="D42" i="53"/>
  <c r="G42" i="53" s="1"/>
  <c r="J41" i="53"/>
  <c r="G41" i="53"/>
  <c r="C41" i="53"/>
  <c r="B41" i="53"/>
  <c r="J40" i="53"/>
  <c r="G40" i="53"/>
  <c r="C40" i="53"/>
  <c r="B40" i="53"/>
  <c r="J39" i="53"/>
  <c r="G39" i="53"/>
  <c r="C39" i="53"/>
  <c r="B39" i="53"/>
  <c r="J38" i="53"/>
  <c r="G38" i="53"/>
  <c r="C38" i="53"/>
  <c r="B38" i="53"/>
  <c r="J37" i="53"/>
  <c r="G37" i="53"/>
  <c r="C37" i="53"/>
  <c r="B37" i="53"/>
  <c r="J36" i="53"/>
  <c r="G36" i="53"/>
  <c r="C36" i="53"/>
  <c r="B36" i="53"/>
  <c r="J35" i="53"/>
  <c r="G35" i="53"/>
  <c r="C35" i="53"/>
  <c r="B35" i="53"/>
  <c r="J34" i="53"/>
  <c r="G34" i="53"/>
  <c r="C34" i="53"/>
  <c r="B34" i="53"/>
  <c r="J33" i="53"/>
  <c r="G33" i="53"/>
  <c r="C33" i="53"/>
  <c r="B33" i="53"/>
  <c r="J32" i="53"/>
  <c r="G32" i="53"/>
  <c r="C32" i="53"/>
  <c r="B32" i="53"/>
  <c r="J31" i="53"/>
  <c r="G31" i="53"/>
  <c r="C31" i="53"/>
  <c r="B31" i="53"/>
  <c r="J30" i="53"/>
  <c r="G30" i="53"/>
  <c r="C30" i="53"/>
  <c r="B30" i="53"/>
  <c r="J29" i="53"/>
  <c r="G29" i="53"/>
  <c r="C29" i="53"/>
  <c r="B29" i="53"/>
  <c r="J28" i="53"/>
  <c r="G28" i="53"/>
  <c r="C28" i="53"/>
  <c r="B28" i="53"/>
  <c r="J27" i="53"/>
  <c r="G27" i="53"/>
  <c r="C27" i="53"/>
  <c r="B27" i="53"/>
  <c r="J26" i="53"/>
  <c r="G26" i="53"/>
  <c r="C26" i="53"/>
  <c r="B26" i="53"/>
  <c r="J25" i="53"/>
  <c r="G25" i="53"/>
  <c r="C25" i="53"/>
  <c r="B25" i="53"/>
  <c r="J24" i="53"/>
  <c r="G24" i="53"/>
  <c r="C24" i="53"/>
  <c r="B24" i="53"/>
  <c r="J23" i="53"/>
  <c r="G23" i="53"/>
  <c r="C23" i="53"/>
  <c r="B23" i="53"/>
  <c r="J22" i="53"/>
  <c r="G22" i="53"/>
  <c r="C22" i="53"/>
  <c r="B22" i="53"/>
  <c r="J21" i="53"/>
  <c r="G21" i="53"/>
  <c r="C21" i="53"/>
  <c r="B21" i="53"/>
  <c r="J20" i="53"/>
  <c r="G20" i="53"/>
  <c r="C20" i="53"/>
  <c r="B20" i="53"/>
  <c r="J19" i="53"/>
  <c r="G19" i="53"/>
  <c r="C19" i="53"/>
  <c r="B19" i="53"/>
  <c r="J18" i="53"/>
  <c r="G18" i="53"/>
  <c r="C18" i="53"/>
  <c r="B18" i="53"/>
  <c r="J17" i="53"/>
  <c r="G17" i="53"/>
  <c r="C17" i="53"/>
  <c r="B17" i="53"/>
  <c r="J16" i="53"/>
  <c r="G16" i="53"/>
  <c r="C16" i="53"/>
  <c r="B16" i="53"/>
  <c r="J15" i="53"/>
  <c r="G15" i="53"/>
  <c r="C15" i="53"/>
  <c r="B15" i="53"/>
  <c r="J14" i="53"/>
  <c r="G14" i="53"/>
  <c r="C14" i="53"/>
  <c r="B14" i="53"/>
  <c r="J13" i="53"/>
  <c r="G13" i="53"/>
  <c r="C13" i="53"/>
  <c r="B13" i="53"/>
  <c r="J12" i="53"/>
  <c r="G12" i="53"/>
  <c r="C12" i="53"/>
  <c r="B12" i="53"/>
  <c r="J11" i="53"/>
  <c r="G11" i="53"/>
  <c r="C11" i="53"/>
  <c r="B11" i="53"/>
  <c r="J10" i="53"/>
  <c r="G10" i="53"/>
  <c r="C10" i="53"/>
  <c r="B10" i="53"/>
  <c r="G5" i="53"/>
  <c r="G4" i="53"/>
  <c r="AP45" i="52"/>
  <c r="AQ45" i="52" s="1"/>
  <c r="AO45" i="52"/>
  <c r="AN45" i="52"/>
  <c r="AL45" i="52"/>
  <c r="AH45" i="52"/>
  <c r="AF45" i="52"/>
  <c r="AG45" i="52" s="1"/>
  <c r="AB45" i="52"/>
  <c r="AC45" i="52" s="1"/>
  <c r="AA45" i="52"/>
  <c r="Z45" i="52"/>
  <c r="V45" i="52"/>
  <c r="W45" i="52" s="1"/>
  <c r="U45" i="52"/>
  <c r="T45" i="52"/>
  <c r="Q45" i="52"/>
  <c r="P45" i="52"/>
  <c r="N45" i="52"/>
  <c r="L45" i="52"/>
  <c r="AI45" i="52" s="1"/>
  <c r="K45" i="52"/>
  <c r="I45" i="52"/>
  <c r="H45" i="52"/>
  <c r="F45" i="52"/>
  <c r="E45" i="52"/>
  <c r="D45" i="52"/>
  <c r="AS44" i="52"/>
  <c r="AR44" i="52"/>
  <c r="AQ44" i="52"/>
  <c r="AO44" i="52"/>
  <c r="AM44" i="52"/>
  <c r="AJ44" i="52"/>
  <c r="AK44" i="52" s="1"/>
  <c r="AI44" i="52"/>
  <c r="AG44" i="52"/>
  <c r="AD44" i="52"/>
  <c r="AE44" i="52" s="1"/>
  <c r="AC44" i="52"/>
  <c r="AA44" i="52"/>
  <c r="X44" i="52"/>
  <c r="Y44" i="52" s="1"/>
  <c r="W44" i="52"/>
  <c r="U44" i="52"/>
  <c r="R44" i="52"/>
  <c r="S44" i="52" s="1"/>
  <c r="Q44" i="52"/>
  <c r="O44" i="52"/>
  <c r="M44" i="52"/>
  <c r="J44" i="52"/>
  <c r="G44" i="52"/>
  <c r="C44" i="52"/>
  <c r="B44" i="52"/>
  <c r="AR43" i="52"/>
  <c r="AS43" i="52" s="1"/>
  <c r="AQ43" i="52"/>
  <c r="AO43" i="52"/>
  <c r="AM43" i="52"/>
  <c r="AJ43" i="52"/>
  <c r="AI43" i="52"/>
  <c r="AG43" i="52"/>
  <c r="AE43" i="52"/>
  <c r="AD43" i="52"/>
  <c r="AC43" i="52"/>
  <c r="AA43" i="52"/>
  <c r="Y43" i="52"/>
  <c r="X43" i="52"/>
  <c r="W43" i="52"/>
  <c r="U43" i="52"/>
  <c r="S43" i="52"/>
  <c r="R43" i="52"/>
  <c r="Q43" i="52"/>
  <c r="O43" i="52"/>
  <c r="M43" i="52"/>
  <c r="AK43" i="52" s="1"/>
  <c r="J43" i="52"/>
  <c r="G43" i="52"/>
  <c r="C43" i="52"/>
  <c r="B43" i="52"/>
  <c r="AR42" i="52"/>
  <c r="AQ42" i="52"/>
  <c r="AO42" i="52"/>
  <c r="AM42" i="52"/>
  <c r="AJ42" i="52"/>
  <c r="AI42" i="52"/>
  <c r="AG42" i="52"/>
  <c r="AE42" i="52"/>
  <c r="AD42" i="52"/>
  <c r="AC42" i="52"/>
  <c r="AA42" i="52"/>
  <c r="Y42" i="52"/>
  <c r="X42" i="52"/>
  <c r="W42" i="52"/>
  <c r="U42" i="52"/>
  <c r="S42" i="52"/>
  <c r="R42" i="52"/>
  <c r="Q42" i="52"/>
  <c r="O42" i="52"/>
  <c r="M42" i="52"/>
  <c r="AK42" i="52" s="1"/>
  <c r="J42" i="52"/>
  <c r="G42" i="52"/>
  <c r="C42" i="52"/>
  <c r="B42" i="52"/>
  <c r="AR41" i="52"/>
  <c r="AS41" i="52" s="1"/>
  <c r="AQ41" i="52"/>
  <c r="AO41" i="52"/>
  <c r="AM41" i="52"/>
  <c r="AJ41" i="52"/>
  <c r="AI41" i="52"/>
  <c r="AG41" i="52"/>
  <c r="AD41" i="52"/>
  <c r="AE41" i="52" s="1"/>
  <c r="AC41" i="52"/>
  <c r="AA41" i="52"/>
  <c r="X41" i="52"/>
  <c r="W41" i="52"/>
  <c r="U41" i="52"/>
  <c r="R41" i="52"/>
  <c r="S41" i="52" s="1"/>
  <c r="Q41" i="52"/>
  <c r="O41" i="52"/>
  <c r="M41" i="52"/>
  <c r="AK41" i="52" s="1"/>
  <c r="J41" i="52"/>
  <c r="G41" i="52"/>
  <c r="Y41" i="52" s="1"/>
  <c r="C41" i="52"/>
  <c r="B41" i="52"/>
  <c r="AS40" i="52"/>
  <c r="AR40" i="52"/>
  <c r="AQ40" i="52"/>
  <c r="AO40" i="52"/>
  <c r="AM40" i="52"/>
  <c r="AJ40" i="52"/>
  <c r="AI40" i="52"/>
  <c r="AG40" i="52"/>
  <c r="AE40" i="52"/>
  <c r="AD40" i="52"/>
  <c r="AC40" i="52"/>
  <c r="AA40" i="52"/>
  <c r="Y40" i="52"/>
  <c r="X40" i="52"/>
  <c r="W40" i="52"/>
  <c r="U40" i="52"/>
  <c r="S40" i="52"/>
  <c r="R40" i="52"/>
  <c r="Q40" i="52"/>
  <c r="O40" i="52"/>
  <c r="M40" i="52"/>
  <c r="AK40" i="52" s="1"/>
  <c r="J40" i="52"/>
  <c r="G40" i="52"/>
  <c r="C40" i="52"/>
  <c r="B40" i="52"/>
  <c r="AR39" i="52"/>
  <c r="AS39" i="52" s="1"/>
  <c r="AQ39" i="52"/>
  <c r="AO39" i="52"/>
  <c r="AM39" i="52"/>
  <c r="AJ39" i="52"/>
  <c r="AK39" i="52" s="1"/>
  <c r="AI39" i="52"/>
  <c r="AG39" i="52"/>
  <c r="AD39" i="52"/>
  <c r="AC39" i="52"/>
  <c r="AA39" i="52"/>
  <c r="X39" i="52"/>
  <c r="Y39" i="52" s="1"/>
  <c r="W39" i="52"/>
  <c r="U39" i="52"/>
  <c r="R39" i="52"/>
  <c r="Q39" i="52"/>
  <c r="O39" i="52"/>
  <c r="M39" i="52"/>
  <c r="J39" i="52"/>
  <c r="AE39" i="52" s="1"/>
  <c r="G39" i="52"/>
  <c r="S39" i="52" s="1"/>
  <c r="C39" i="52"/>
  <c r="B39" i="52"/>
  <c r="AR38" i="52"/>
  <c r="AS38" i="52" s="1"/>
  <c r="AQ38" i="52"/>
  <c r="AO38" i="52"/>
  <c r="AM38" i="52"/>
  <c r="AJ38" i="52"/>
  <c r="AI38" i="52"/>
  <c r="AG38" i="52"/>
  <c r="AE38" i="52"/>
  <c r="AD38" i="52"/>
  <c r="AC38" i="52"/>
  <c r="AA38" i="52"/>
  <c r="Y38" i="52"/>
  <c r="X38" i="52"/>
  <c r="W38" i="52"/>
  <c r="U38" i="52"/>
  <c r="S38" i="52"/>
  <c r="R38" i="52"/>
  <c r="Q38" i="52"/>
  <c r="O38" i="52"/>
  <c r="M38" i="52"/>
  <c r="AK38" i="52" s="1"/>
  <c r="J38" i="52"/>
  <c r="G38" i="52"/>
  <c r="C38" i="52"/>
  <c r="B38" i="52"/>
  <c r="AS37" i="52"/>
  <c r="AR37" i="52"/>
  <c r="AQ37" i="52"/>
  <c r="AO37" i="52"/>
  <c r="AM37" i="52"/>
  <c r="AJ37" i="52"/>
  <c r="AI37" i="52"/>
  <c r="AG37" i="52"/>
  <c r="AD37" i="52"/>
  <c r="AE37" i="52" s="1"/>
  <c r="AC37" i="52"/>
  <c r="AA37" i="52"/>
  <c r="X37" i="52"/>
  <c r="W37" i="52"/>
  <c r="U37" i="52"/>
  <c r="R37" i="52"/>
  <c r="S37" i="52" s="1"/>
  <c r="Q37" i="52"/>
  <c r="O37" i="52"/>
  <c r="M37" i="52"/>
  <c r="AK37" i="52" s="1"/>
  <c r="J37" i="52"/>
  <c r="G37" i="52"/>
  <c r="Y37" i="52" s="1"/>
  <c r="C37" i="52"/>
  <c r="B37" i="52"/>
  <c r="AR36" i="52"/>
  <c r="AS36" i="52" s="1"/>
  <c r="AQ36" i="52"/>
  <c r="AO36" i="52"/>
  <c r="AM36" i="52"/>
  <c r="AJ36" i="52"/>
  <c r="AI36" i="52"/>
  <c r="AG36" i="52"/>
  <c r="AE36" i="52"/>
  <c r="AD36" i="52"/>
  <c r="AC36" i="52"/>
  <c r="AA36" i="52"/>
  <c r="Y36" i="52"/>
  <c r="X36" i="52"/>
  <c r="W36" i="52"/>
  <c r="U36" i="52"/>
  <c r="S36" i="52"/>
  <c r="R36" i="52"/>
  <c r="Q36" i="52"/>
  <c r="O36" i="52"/>
  <c r="M36" i="52"/>
  <c r="AK36" i="52" s="1"/>
  <c r="J36" i="52"/>
  <c r="G36" i="52"/>
  <c r="C36" i="52"/>
  <c r="B36" i="52"/>
  <c r="AS35" i="52"/>
  <c r="AR35" i="52"/>
  <c r="AQ35" i="52"/>
  <c r="AO35" i="52"/>
  <c r="AM35" i="52"/>
  <c r="AJ35" i="52"/>
  <c r="AK35" i="52" s="1"/>
  <c r="AI35" i="52"/>
  <c r="AG35" i="52"/>
  <c r="AD35" i="52"/>
  <c r="AC35" i="52"/>
  <c r="AA35" i="52"/>
  <c r="X35" i="52"/>
  <c r="Y35" i="52" s="1"/>
  <c r="W35" i="52"/>
  <c r="U35" i="52"/>
  <c r="R35" i="52"/>
  <c r="Q35" i="52"/>
  <c r="O35" i="52"/>
  <c r="M35" i="52"/>
  <c r="J35" i="52"/>
  <c r="AE35" i="52" s="1"/>
  <c r="G35" i="52"/>
  <c r="S35" i="52" s="1"/>
  <c r="C35" i="52"/>
  <c r="B35" i="52"/>
  <c r="AR34" i="52"/>
  <c r="AQ34" i="52"/>
  <c r="AO34" i="52"/>
  <c r="AM34" i="52"/>
  <c r="AJ34" i="52"/>
  <c r="AK34" i="52" s="1"/>
  <c r="AI34" i="52"/>
  <c r="AG34" i="52"/>
  <c r="AD34" i="52"/>
  <c r="AE34" i="52" s="1"/>
  <c r="AC34" i="52"/>
  <c r="AA34" i="52"/>
  <c r="X34" i="52"/>
  <c r="Y34" i="52" s="1"/>
  <c r="W34" i="52"/>
  <c r="U34" i="52"/>
  <c r="R34" i="52"/>
  <c r="S34" i="52" s="1"/>
  <c r="Q34" i="52"/>
  <c r="O34" i="52"/>
  <c r="M34" i="52"/>
  <c r="J34" i="52"/>
  <c r="G34" i="52"/>
  <c r="C34" i="52"/>
  <c r="B34" i="52"/>
  <c r="AS33" i="52"/>
  <c r="AR33" i="52"/>
  <c r="AQ33" i="52"/>
  <c r="AO33" i="52"/>
  <c r="AM33" i="52"/>
  <c r="AJ33" i="52"/>
  <c r="AI33" i="52"/>
  <c r="AG33" i="52"/>
  <c r="AE33" i="52"/>
  <c r="AD33" i="52"/>
  <c r="AC33" i="52"/>
  <c r="AA33" i="52"/>
  <c r="Y33" i="52"/>
  <c r="X33" i="52"/>
  <c r="W33" i="52"/>
  <c r="U33" i="52"/>
  <c r="S33" i="52"/>
  <c r="R33" i="52"/>
  <c r="Q33" i="52"/>
  <c r="O33" i="52"/>
  <c r="M33" i="52"/>
  <c r="AK33" i="52" s="1"/>
  <c r="J33" i="52"/>
  <c r="G33" i="52"/>
  <c r="C33" i="52"/>
  <c r="B33" i="52"/>
  <c r="AR32" i="52"/>
  <c r="AS32" i="52" s="1"/>
  <c r="AQ32" i="52"/>
  <c r="AO32" i="52"/>
  <c r="AM32" i="52"/>
  <c r="AJ32" i="52"/>
  <c r="AK32" i="52" s="1"/>
  <c r="AI32" i="52"/>
  <c r="AG32" i="52"/>
  <c r="AD32" i="52"/>
  <c r="AE32" i="52" s="1"/>
  <c r="AC32" i="52"/>
  <c r="AA32" i="52"/>
  <c r="X32" i="52"/>
  <c r="Y32" i="52" s="1"/>
  <c r="W32" i="52"/>
  <c r="U32" i="52"/>
  <c r="R32" i="52"/>
  <c r="S32" i="52" s="1"/>
  <c r="Q32" i="52"/>
  <c r="O32" i="52"/>
  <c r="M32" i="52"/>
  <c r="J32" i="52"/>
  <c r="G32" i="52"/>
  <c r="C32" i="52"/>
  <c r="B32" i="52"/>
  <c r="AS31" i="52"/>
  <c r="AR31" i="52"/>
  <c r="AQ31" i="52"/>
  <c r="AO31" i="52"/>
  <c r="AM31" i="52"/>
  <c r="AJ31" i="52"/>
  <c r="AI31" i="52"/>
  <c r="AG31" i="52"/>
  <c r="AE31" i="52"/>
  <c r="AD31" i="52"/>
  <c r="AC31" i="52"/>
  <c r="AA31" i="52"/>
  <c r="Y31" i="52"/>
  <c r="X31" i="52"/>
  <c r="W31" i="52"/>
  <c r="U31" i="52"/>
  <c r="S31" i="52"/>
  <c r="R31" i="52"/>
  <c r="Q31" i="52"/>
  <c r="O31" i="52"/>
  <c r="M31" i="52"/>
  <c r="AK31" i="52" s="1"/>
  <c r="J31" i="52"/>
  <c r="G31" i="52"/>
  <c r="C31" i="52"/>
  <c r="B31" i="52"/>
  <c r="AR30" i="52"/>
  <c r="AQ30" i="52"/>
  <c r="AO30" i="52"/>
  <c r="AM30" i="52"/>
  <c r="AJ30" i="52"/>
  <c r="AK30" i="52" s="1"/>
  <c r="AI30" i="52"/>
  <c r="AG30" i="52"/>
  <c r="AD30" i="52"/>
  <c r="AE30" i="52" s="1"/>
  <c r="AC30" i="52"/>
  <c r="AA30" i="52"/>
  <c r="X30" i="52"/>
  <c r="Y30" i="52" s="1"/>
  <c r="W30" i="52"/>
  <c r="U30" i="52"/>
  <c r="R30" i="52"/>
  <c r="S30" i="52" s="1"/>
  <c r="Q30" i="52"/>
  <c r="O30" i="52"/>
  <c r="M30" i="52"/>
  <c r="J30" i="52"/>
  <c r="G30" i="52"/>
  <c r="C30" i="52"/>
  <c r="B30" i="52"/>
  <c r="AR29" i="52"/>
  <c r="AS29" i="52" s="1"/>
  <c r="AQ29" i="52"/>
  <c r="AO29" i="52"/>
  <c r="AM29" i="52"/>
  <c r="AJ29" i="52"/>
  <c r="AI29" i="52"/>
  <c r="AG29" i="52"/>
  <c r="AE29" i="52"/>
  <c r="AD29" i="52"/>
  <c r="AC29" i="52"/>
  <c r="AA29" i="52"/>
  <c r="Y29" i="52"/>
  <c r="X29" i="52"/>
  <c r="W29" i="52"/>
  <c r="U29" i="52"/>
  <c r="S29" i="52"/>
  <c r="R29" i="52"/>
  <c r="Q29" i="52"/>
  <c r="O29" i="52"/>
  <c r="M29" i="52"/>
  <c r="AK29" i="52" s="1"/>
  <c r="J29" i="52"/>
  <c r="G29" i="52"/>
  <c r="C29" i="52"/>
  <c r="B29" i="52"/>
  <c r="AS28" i="52"/>
  <c r="AR28" i="52"/>
  <c r="AQ28" i="52"/>
  <c r="AO28" i="52"/>
  <c r="AM28" i="52"/>
  <c r="AJ28" i="52"/>
  <c r="AK28" i="52" s="1"/>
  <c r="AI28" i="52"/>
  <c r="AG28" i="52"/>
  <c r="AD28" i="52"/>
  <c r="AE28" i="52" s="1"/>
  <c r="AC28" i="52"/>
  <c r="AA28" i="52"/>
  <c r="X28" i="52"/>
  <c r="Y28" i="52" s="1"/>
  <c r="W28" i="52"/>
  <c r="U28" i="52"/>
  <c r="R28" i="52"/>
  <c r="S28" i="52" s="1"/>
  <c r="Q28" i="52"/>
  <c r="O28" i="52"/>
  <c r="M28" i="52"/>
  <c r="J28" i="52"/>
  <c r="G28" i="52"/>
  <c r="C28" i="52"/>
  <c r="B28" i="52"/>
  <c r="AR27" i="52"/>
  <c r="AS27" i="52" s="1"/>
  <c r="AQ27" i="52"/>
  <c r="AO27" i="52"/>
  <c r="AM27" i="52"/>
  <c r="AJ27" i="52"/>
  <c r="AI27" i="52"/>
  <c r="AG27" i="52"/>
  <c r="AE27" i="52"/>
  <c r="AD27" i="52"/>
  <c r="AC27" i="52"/>
  <c r="AA27" i="52"/>
  <c r="Y27" i="52"/>
  <c r="X27" i="52"/>
  <c r="W27" i="52"/>
  <c r="U27" i="52"/>
  <c r="S27" i="52"/>
  <c r="R27" i="52"/>
  <c r="Q27" i="52"/>
  <c r="O27" i="52"/>
  <c r="M27" i="52"/>
  <c r="AK27" i="52" s="1"/>
  <c r="J27" i="52"/>
  <c r="G27" i="52"/>
  <c r="C27" i="52"/>
  <c r="B27" i="52"/>
  <c r="AR26" i="52"/>
  <c r="AS26" i="52" s="1"/>
  <c r="AQ26" i="52"/>
  <c r="AO26" i="52"/>
  <c r="AM26" i="52"/>
  <c r="AJ26" i="52"/>
  <c r="AI26" i="52"/>
  <c r="AG26" i="52"/>
  <c r="AE26" i="52"/>
  <c r="AD26" i="52"/>
  <c r="AC26" i="52"/>
  <c r="AA26" i="52"/>
  <c r="Y26" i="52"/>
  <c r="X26" i="52"/>
  <c r="W26" i="52"/>
  <c r="U26" i="52"/>
  <c r="S26" i="52"/>
  <c r="R26" i="52"/>
  <c r="Q26" i="52"/>
  <c r="O26" i="52"/>
  <c r="M26" i="52"/>
  <c r="AK26" i="52" s="1"/>
  <c r="J26" i="52"/>
  <c r="G26" i="52"/>
  <c r="C26" i="52"/>
  <c r="B26" i="52"/>
  <c r="AR25" i="52"/>
  <c r="AS25" i="52" s="1"/>
  <c r="AQ25" i="52"/>
  <c r="AO25" i="52"/>
  <c r="AM25" i="52"/>
  <c r="AJ25" i="52"/>
  <c r="AI25" i="52"/>
  <c r="AG25" i="52"/>
  <c r="AD25" i="52"/>
  <c r="AE25" i="52" s="1"/>
  <c r="AC25" i="52"/>
  <c r="AA25" i="52"/>
  <c r="X25" i="52"/>
  <c r="W25" i="52"/>
  <c r="U25" i="52"/>
  <c r="R25" i="52"/>
  <c r="S25" i="52" s="1"/>
  <c r="Q25" i="52"/>
  <c r="O25" i="52"/>
  <c r="M25" i="52"/>
  <c r="AK25" i="52" s="1"/>
  <c r="J25" i="52"/>
  <c r="G25" i="52"/>
  <c r="Y25" i="52" s="1"/>
  <c r="C25" i="52"/>
  <c r="B25" i="52"/>
  <c r="AS24" i="52"/>
  <c r="AR24" i="52"/>
  <c r="AQ24" i="52"/>
  <c r="AO24" i="52"/>
  <c r="AM24" i="52"/>
  <c r="AJ24" i="52"/>
  <c r="AI24" i="52"/>
  <c r="AG24" i="52"/>
  <c r="AE24" i="52"/>
  <c r="AD24" i="52"/>
  <c r="AC24" i="52"/>
  <c r="AA24" i="52"/>
  <c r="Y24" i="52"/>
  <c r="X24" i="52"/>
  <c r="W24" i="52"/>
  <c r="U24" i="52"/>
  <c r="S24" i="52"/>
  <c r="R24" i="52"/>
  <c r="Q24" i="52"/>
  <c r="O24" i="52"/>
  <c r="M24" i="52"/>
  <c r="AK24" i="52" s="1"/>
  <c r="J24" i="52"/>
  <c r="G24" i="52"/>
  <c r="C24" i="52"/>
  <c r="B24" i="52"/>
  <c r="AR23" i="52"/>
  <c r="AS23" i="52" s="1"/>
  <c r="AQ23" i="52"/>
  <c r="AO23" i="52"/>
  <c r="AM23" i="52"/>
  <c r="AJ23" i="52"/>
  <c r="AK23" i="52" s="1"/>
  <c r="AI23" i="52"/>
  <c r="AG23" i="52"/>
  <c r="AD23" i="52"/>
  <c r="AC23" i="52"/>
  <c r="AA23" i="52"/>
  <c r="X23" i="52"/>
  <c r="Y23" i="52" s="1"/>
  <c r="W23" i="52"/>
  <c r="U23" i="52"/>
  <c r="R23" i="52"/>
  <c r="Q23" i="52"/>
  <c r="O23" i="52"/>
  <c r="M23" i="52"/>
  <c r="J23" i="52"/>
  <c r="AE23" i="52" s="1"/>
  <c r="G23" i="52"/>
  <c r="S23" i="52" s="1"/>
  <c r="C23" i="52"/>
  <c r="B23" i="52"/>
  <c r="AR22" i="52"/>
  <c r="AQ22" i="52"/>
  <c r="AO22" i="52"/>
  <c r="AM22" i="52"/>
  <c r="AJ22" i="52"/>
  <c r="AI22" i="52"/>
  <c r="AG22" i="52"/>
  <c r="AE22" i="52"/>
  <c r="AD22" i="52"/>
  <c r="AC22" i="52"/>
  <c r="AA22" i="52"/>
  <c r="Y22" i="52"/>
  <c r="X22" i="52"/>
  <c r="W22" i="52"/>
  <c r="U22" i="52"/>
  <c r="S22" i="52"/>
  <c r="R22" i="52"/>
  <c r="Q22" i="52"/>
  <c r="O22" i="52"/>
  <c r="M22" i="52"/>
  <c r="AK22" i="52" s="1"/>
  <c r="J22" i="52"/>
  <c r="G22" i="52"/>
  <c r="C22" i="52"/>
  <c r="B22" i="52"/>
  <c r="AS21" i="52"/>
  <c r="AR21" i="52"/>
  <c r="AQ21" i="52"/>
  <c r="AO21" i="52"/>
  <c r="AM21" i="52"/>
  <c r="AJ21" i="52"/>
  <c r="AI21" i="52"/>
  <c r="AG21" i="52"/>
  <c r="AD21" i="52"/>
  <c r="AE21" i="52" s="1"/>
  <c r="AC21" i="52"/>
  <c r="AA21" i="52"/>
  <c r="X21" i="52"/>
  <c r="W21" i="52"/>
  <c r="U21" i="52"/>
  <c r="R21" i="52"/>
  <c r="S21" i="52" s="1"/>
  <c r="Q21" i="52"/>
  <c r="O21" i="52"/>
  <c r="M21" i="52"/>
  <c r="AK21" i="52" s="1"/>
  <c r="J21" i="52"/>
  <c r="G21" i="52"/>
  <c r="Y21" i="52" s="1"/>
  <c r="C21" i="52"/>
  <c r="B21" i="52"/>
  <c r="AR20" i="52"/>
  <c r="AS20" i="52" s="1"/>
  <c r="AQ20" i="52"/>
  <c r="AO20" i="52"/>
  <c r="AM20" i="52"/>
  <c r="AJ20" i="52"/>
  <c r="AI20" i="52"/>
  <c r="AG20" i="52"/>
  <c r="AE20" i="52"/>
  <c r="AD20" i="52"/>
  <c r="AC20" i="52"/>
  <c r="AA20" i="52"/>
  <c r="Y20" i="52"/>
  <c r="X20" i="52"/>
  <c r="W20" i="52"/>
  <c r="U20" i="52"/>
  <c r="S20" i="52"/>
  <c r="R20" i="52"/>
  <c r="Q20" i="52"/>
  <c r="O20" i="52"/>
  <c r="M20" i="52"/>
  <c r="AK20" i="52" s="1"/>
  <c r="J20" i="52"/>
  <c r="G20" i="52"/>
  <c r="C20" i="52"/>
  <c r="B20" i="52"/>
  <c r="AS19" i="52"/>
  <c r="AR19" i="52"/>
  <c r="AQ19" i="52"/>
  <c r="AO19" i="52"/>
  <c r="AM19" i="52"/>
  <c r="AJ19" i="52"/>
  <c r="AK19" i="52" s="1"/>
  <c r="AI19" i="52"/>
  <c r="AG19" i="52"/>
  <c r="AE19" i="52"/>
  <c r="AD19" i="52"/>
  <c r="AC19" i="52"/>
  <c r="AA19" i="52"/>
  <c r="X19" i="52"/>
  <c r="Y19" i="52" s="1"/>
  <c r="W19" i="52"/>
  <c r="U19" i="52"/>
  <c r="R19" i="52"/>
  <c r="Q19" i="52"/>
  <c r="O19" i="52"/>
  <c r="M19" i="52"/>
  <c r="J19" i="52"/>
  <c r="G19" i="52"/>
  <c r="S19" i="52" s="1"/>
  <c r="C19" i="52"/>
  <c r="B19" i="52"/>
  <c r="AR18" i="52"/>
  <c r="AS18" i="52" s="1"/>
  <c r="AQ18" i="52"/>
  <c r="AO18" i="52"/>
  <c r="AM18" i="52"/>
  <c r="AJ18" i="52"/>
  <c r="AK18" i="52" s="1"/>
  <c r="AI18" i="52"/>
  <c r="AG18" i="52"/>
  <c r="AD18" i="52"/>
  <c r="AE18" i="52" s="1"/>
  <c r="AC18" i="52"/>
  <c r="AA18" i="52"/>
  <c r="X18" i="52"/>
  <c r="Y18" i="52" s="1"/>
  <c r="W18" i="52"/>
  <c r="U18" i="52"/>
  <c r="R18" i="52"/>
  <c r="S18" i="52" s="1"/>
  <c r="Q18" i="52"/>
  <c r="O18" i="52"/>
  <c r="M18" i="52"/>
  <c r="J18" i="52"/>
  <c r="G18" i="52"/>
  <c r="C18" i="52"/>
  <c r="B18" i="52"/>
  <c r="AS17" i="52"/>
  <c r="AR17" i="52"/>
  <c r="AQ17" i="52"/>
  <c r="AO17" i="52"/>
  <c r="AM17" i="52"/>
  <c r="AJ17" i="52"/>
  <c r="AI17" i="52"/>
  <c r="AG17" i="52"/>
  <c r="AE17" i="52"/>
  <c r="AD17" i="52"/>
  <c r="AC17" i="52"/>
  <c r="AA17" i="52"/>
  <c r="Y17" i="52"/>
  <c r="X17" i="52"/>
  <c r="W17" i="52"/>
  <c r="U17" i="52"/>
  <c r="S17" i="52"/>
  <c r="R17" i="52"/>
  <c r="Q17" i="52"/>
  <c r="O17" i="52"/>
  <c r="M17" i="52"/>
  <c r="AK17" i="52" s="1"/>
  <c r="J17" i="52"/>
  <c r="G17" i="52"/>
  <c r="C17" i="52"/>
  <c r="B17" i="52"/>
  <c r="AR16" i="52"/>
  <c r="AS16" i="52" s="1"/>
  <c r="AQ16" i="52"/>
  <c r="AO16" i="52"/>
  <c r="AM16" i="52"/>
  <c r="AJ16" i="52"/>
  <c r="AK16" i="52" s="1"/>
  <c r="AI16" i="52"/>
  <c r="AG16" i="52"/>
  <c r="AD16" i="52"/>
  <c r="AE16" i="52" s="1"/>
  <c r="AC16" i="52"/>
  <c r="AA16" i="52"/>
  <c r="X16" i="52"/>
  <c r="Y16" i="52" s="1"/>
  <c r="W16" i="52"/>
  <c r="U16" i="52"/>
  <c r="R16" i="52"/>
  <c r="S16" i="52" s="1"/>
  <c r="Q16" i="52"/>
  <c r="O16" i="52"/>
  <c r="M16" i="52"/>
  <c r="J16" i="52"/>
  <c r="G16" i="52"/>
  <c r="C16" i="52"/>
  <c r="B16" i="52"/>
  <c r="AS15" i="52"/>
  <c r="AR15" i="52"/>
  <c r="AQ15" i="52"/>
  <c r="AO15" i="52"/>
  <c r="AM15" i="52"/>
  <c r="AJ15" i="52"/>
  <c r="AI15" i="52"/>
  <c r="AG15" i="52"/>
  <c r="AE15" i="52"/>
  <c r="AD15" i="52"/>
  <c r="AC15" i="52"/>
  <c r="AA15" i="52"/>
  <c r="Y15" i="52"/>
  <c r="X15" i="52"/>
  <c r="W15" i="52"/>
  <c r="U15" i="52"/>
  <c r="S15" i="52"/>
  <c r="R15" i="52"/>
  <c r="Q15" i="52"/>
  <c r="O15" i="52"/>
  <c r="M15" i="52"/>
  <c r="AK15" i="52" s="1"/>
  <c r="J15" i="52"/>
  <c r="G15" i="52"/>
  <c r="C15" i="52"/>
  <c r="B15" i="52"/>
  <c r="AR14" i="52"/>
  <c r="AS14" i="52" s="1"/>
  <c r="AQ14" i="52"/>
  <c r="AO14" i="52"/>
  <c r="AM14" i="52"/>
  <c r="AJ14" i="52"/>
  <c r="AK14" i="52" s="1"/>
  <c r="AI14" i="52"/>
  <c r="AG14" i="52"/>
  <c r="AD14" i="52"/>
  <c r="AE14" i="52" s="1"/>
  <c r="AC14" i="52"/>
  <c r="AA14" i="52"/>
  <c r="X14" i="52"/>
  <c r="X45" i="52" s="1"/>
  <c r="W14" i="52"/>
  <c r="U14" i="52"/>
  <c r="R14" i="52"/>
  <c r="S14" i="52" s="1"/>
  <c r="Q14" i="52"/>
  <c r="O14" i="52"/>
  <c r="M14" i="52"/>
  <c r="J14" i="52"/>
  <c r="J45" i="52" s="1"/>
  <c r="G14" i="52"/>
  <c r="C14" i="52"/>
  <c r="B14" i="52"/>
  <c r="AR13" i="52"/>
  <c r="AS13" i="52" s="1"/>
  <c r="AQ13" i="52"/>
  <c r="AO13" i="52"/>
  <c r="AM13" i="52"/>
  <c r="AJ13" i="52"/>
  <c r="AI13" i="52"/>
  <c r="AG13" i="52"/>
  <c r="AE13" i="52"/>
  <c r="AD13" i="52"/>
  <c r="AD45" i="52" s="1"/>
  <c r="AE45" i="52" s="1"/>
  <c r="AC13" i="52"/>
  <c r="AA13" i="52"/>
  <c r="Y13" i="52"/>
  <c r="X13" i="52"/>
  <c r="W13" i="52"/>
  <c r="U13" i="52"/>
  <c r="S13" i="52"/>
  <c r="R13" i="52"/>
  <c r="Q13" i="52"/>
  <c r="O13" i="52"/>
  <c r="M13" i="52"/>
  <c r="M45" i="52" s="1"/>
  <c r="J13" i="52"/>
  <c r="G13" i="52"/>
  <c r="C13" i="52"/>
  <c r="B13" i="52"/>
  <c r="Z6" i="52"/>
  <c r="Z5" i="52"/>
  <c r="W43" i="51"/>
  <c r="X43" i="51" s="1"/>
  <c r="V43" i="51"/>
  <c r="T43" i="51"/>
  <c r="U43" i="51" s="1"/>
  <c r="S43" i="51"/>
  <c r="R43" i="51"/>
  <c r="Q43" i="51"/>
  <c r="P43" i="51"/>
  <c r="N43" i="51"/>
  <c r="K43" i="51"/>
  <c r="H43" i="51"/>
  <c r="I43" i="51" s="1"/>
  <c r="G43" i="51"/>
  <c r="E43" i="51"/>
  <c r="F43" i="51" s="1"/>
  <c r="D43" i="51"/>
  <c r="X42" i="51"/>
  <c r="U42" i="51"/>
  <c r="R42" i="51"/>
  <c r="O42" i="51"/>
  <c r="L42" i="51"/>
  <c r="I42" i="51"/>
  <c r="F42" i="51"/>
  <c r="C42" i="51"/>
  <c r="B42" i="51"/>
  <c r="X41" i="51"/>
  <c r="U41" i="51"/>
  <c r="R41" i="51"/>
  <c r="O41" i="51"/>
  <c r="L41" i="51"/>
  <c r="I41" i="51"/>
  <c r="F41" i="51"/>
  <c r="C41" i="51"/>
  <c r="B41" i="51"/>
  <c r="X40" i="51"/>
  <c r="U40" i="51"/>
  <c r="R40" i="51"/>
  <c r="O40" i="51"/>
  <c r="L40" i="51"/>
  <c r="I40" i="51"/>
  <c r="F40" i="51"/>
  <c r="C40" i="51"/>
  <c r="B40" i="51"/>
  <c r="X39" i="51"/>
  <c r="U39" i="51"/>
  <c r="R39" i="51"/>
  <c r="O39" i="51"/>
  <c r="L39" i="51"/>
  <c r="I39" i="51"/>
  <c r="F39" i="51"/>
  <c r="C39" i="51"/>
  <c r="B39" i="51"/>
  <c r="X38" i="51"/>
  <c r="U38" i="51"/>
  <c r="R38" i="51"/>
  <c r="O38" i="51"/>
  <c r="L38" i="51"/>
  <c r="I38" i="51"/>
  <c r="F38" i="51"/>
  <c r="C38" i="51"/>
  <c r="B38" i="51"/>
  <c r="X37" i="51"/>
  <c r="U37" i="51"/>
  <c r="R37" i="51"/>
  <c r="O37" i="51"/>
  <c r="L37" i="51"/>
  <c r="I37" i="51"/>
  <c r="F37" i="51"/>
  <c r="C37" i="51"/>
  <c r="B37" i="51"/>
  <c r="X36" i="51"/>
  <c r="U36" i="51"/>
  <c r="R36" i="51"/>
  <c r="O36" i="51"/>
  <c r="L36" i="51"/>
  <c r="I36" i="51"/>
  <c r="F36" i="51"/>
  <c r="C36" i="51"/>
  <c r="B36" i="51"/>
  <c r="X35" i="51"/>
  <c r="U35" i="51"/>
  <c r="R35" i="51"/>
  <c r="O35" i="51"/>
  <c r="L35" i="51"/>
  <c r="I35" i="51"/>
  <c r="F35" i="51"/>
  <c r="C35" i="51"/>
  <c r="B35" i="51"/>
  <c r="X34" i="51"/>
  <c r="U34" i="51"/>
  <c r="R34" i="51"/>
  <c r="O34" i="51"/>
  <c r="L34" i="51"/>
  <c r="I34" i="51"/>
  <c r="F34" i="51"/>
  <c r="C34" i="51"/>
  <c r="B34" i="51"/>
  <c r="X33" i="51"/>
  <c r="U33" i="51"/>
  <c r="R33" i="51"/>
  <c r="O33" i="51"/>
  <c r="L33" i="51"/>
  <c r="I33" i="51"/>
  <c r="F33" i="51"/>
  <c r="C33" i="51"/>
  <c r="B33" i="51"/>
  <c r="X32" i="51"/>
  <c r="U32" i="51"/>
  <c r="R32" i="51"/>
  <c r="O32" i="51"/>
  <c r="L32" i="51"/>
  <c r="I32" i="51"/>
  <c r="F32" i="51"/>
  <c r="C32" i="51"/>
  <c r="B32" i="51"/>
  <c r="X31" i="51"/>
  <c r="U31" i="51"/>
  <c r="R31" i="51"/>
  <c r="O31" i="51"/>
  <c r="L31" i="51"/>
  <c r="I31" i="51"/>
  <c r="F31" i="51"/>
  <c r="C31" i="51"/>
  <c r="B31" i="51"/>
  <c r="X30" i="51"/>
  <c r="U30" i="51"/>
  <c r="R30" i="51"/>
  <c r="O30" i="51"/>
  <c r="L30" i="51"/>
  <c r="I30" i="51"/>
  <c r="F30" i="51"/>
  <c r="C30" i="51"/>
  <c r="B30" i="51"/>
  <c r="X29" i="51"/>
  <c r="U29" i="51"/>
  <c r="R29" i="51"/>
  <c r="O29" i="51"/>
  <c r="L29" i="51"/>
  <c r="I29" i="51"/>
  <c r="F29" i="51"/>
  <c r="C29" i="51"/>
  <c r="B29" i="51"/>
  <c r="X28" i="51"/>
  <c r="U28" i="51"/>
  <c r="R28" i="51"/>
  <c r="O28" i="51"/>
  <c r="L28" i="51"/>
  <c r="I28" i="51"/>
  <c r="F28" i="51"/>
  <c r="C28" i="51"/>
  <c r="B28" i="51"/>
  <c r="X27" i="51"/>
  <c r="U27" i="51"/>
  <c r="R27" i="51"/>
  <c r="O27" i="51"/>
  <c r="L27" i="51"/>
  <c r="I27" i="51"/>
  <c r="F27" i="51"/>
  <c r="C27" i="51"/>
  <c r="B27" i="51"/>
  <c r="X26" i="51"/>
  <c r="U26" i="51"/>
  <c r="R26" i="51"/>
  <c r="O26" i="51"/>
  <c r="L26" i="51"/>
  <c r="I26" i="51"/>
  <c r="F26" i="51"/>
  <c r="C26" i="51"/>
  <c r="B26" i="51"/>
  <c r="X25" i="51"/>
  <c r="U25" i="51"/>
  <c r="R25" i="51"/>
  <c r="O25" i="51"/>
  <c r="L25" i="51"/>
  <c r="I25" i="51"/>
  <c r="F25" i="51"/>
  <c r="C25" i="51"/>
  <c r="B25" i="51"/>
  <c r="X24" i="51"/>
  <c r="U24" i="51"/>
  <c r="R24" i="51"/>
  <c r="O24" i="51"/>
  <c r="L24" i="51"/>
  <c r="I24" i="51"/>
  <c r="F24" i="51"/>
  <c r="C24" i="51"/>
  <c r="B24" i="51"/>
  <c r="X23" i="51"/>
  <c r="U23" i="51"/>
  <c r="R23" i="51"/>
  <c r="O23" i="51"/>
  <c r="L23" i="51"/>
  <c r="I23" i="51"/>
  <c r="F23" i="51"/>
  <c r="C23" i="51"/>
  <c r="B23" i="51"/>
  <c r="X22" i="51"/>
  <c r="U22" i="51"/>
  <c r="R22" i="51"/>
  <c r="O22" i="51"/>
  <c r="L22" i="51"/>
  <c r="I22" i="51"/>
  <c r="F22" i="51"/>
  <c r="C22" i="51"/>
  <c r="B22" i="51"/>
  <c r="X21" i="51"/>
  <c r="U21" i="51"/>
  <c r="R21" i="51"/>
  <c r="O21" i="51"/>
  <c r="L21" i="51"/>
  <c r="I21" i="51"/>
  <c r="F21" i="51"/>
  <c r="C21" i="51"/>
  <c r="B21" i="51"/>
  <c r="X20" i="51"/>
  <c r="U20" i="51"/>
  <c r="R20" i="51"/>
  <c r="O20" i="51"/>
  <c r="L20" i="51"/>
  <c r="I20" i="51"/>
  <c r="F20" i="51"/>
  <c r="C20" i="51"/>
  <c r="B20" i="51"/>
  <c r="X19" i="51"/>
  <c r="U19" i="51"/>
  <c r="R19" i="51"/>
  <c r="O19" i="51"/>
  <c r="L19" i="51"/>
  <c r="I19" i="51"/>
  <c r="F19" i="51"/>
  <c r="C19" i="51"/>
  <c r="B19" i="51"/>
  <c r="X18" i="51"/>
  <c r="U18" i="51"/>
  <c r="R18" i="51"/>
  <c r="O18" i="51"/>
  <c r="L18" i="51"/>
  <c r="I18" i="51"/>
  <c r="F18" i="51"/>
  <c r="C18" i="51"/>
  <c r="B18" i="51"/>
  <c r="X17" i="51"/>
  <c r="U17" i="51"/>
  <c r="R17" i="51"/>
  <c r="O17" i="51"/>
  <c r="L17" i="51"/>
  <c r="I17" i="51"/>
  <c r="F17" i="51"/>
  <c r="C17" i="51"/>
  <c r="B17" i="51"/>
  <c r="X16" i="51"/>
  <c r="U16" i="51"/>
  <c r="R16" i="51"/>
  <c r="O16" i="51"/>
  <c r="L16" i="51"/>
  <c r="I16" i="51"/>
  <c r="F16" i="51"/>
  <c r="C16" i="51"/>
  <c r="B16" i="51"/>
  <c r="X15" i="51"/>
  <c r="U15" i="51"/>
  <c r="R15" i="51"/>
  <c r="O15" i="51"/>
  <c r="M15" i="51"/>
  <c r="M43" i="51" s="1"/>
  <c r="O43" i="51" s="1"/>
  <c r="J15" i="51"/>
  <c r="L15" i="51" s="1"/>
  <c r="I15" i="51"/>
  <c r="G15" i="51"/>
  <c r="F15" i="51"/>
  <c r="D15" i="51"/>
  <c r="C15" i="51"/>
  <c r="B15" i="51"/>
  <c r="X14" i="51"/>
  <c r="U14" i="51"/>
  <c r="R14" i="51"/>
  <c r="O14" i="51"/>
  <c r="L14" i="51"/>
  <c r="I14" i="51"/>
  <c r="F14" i="51"/>
  <c r="C14" i="51"/>
  <c r="B14" i="51"/>
  <c r="X13" i="51"/>
  <c r="U13" i="51"/>
  <c r="R13" i="51"/>
  <c r="O13" i="51"/>
  <c r="L13" i="51"/>
  <c r="I13" i="51"/>
  <c r="F13" i="51"/>
  <c r="C13" i="51"/>
  <c r="B13" i="51"/>
  <c r="X12" i="51"/>
  <c r="U12" i="51"/>
  <c r="R12" i="51"/>
  <c r="O12" i="51"/>
  <c r="L12" i="51"/>
  <c r="I12" i="51"/>
  <c r="F12" i="51"/>
  <c r="C12" i="51"/>
  <c r="B12" i="51"/>
  <c r="X11" i="51"/>
  <c r="U11" i="51"/>
  <c r="R11" i="51"/>
  <c r="O11" i="51"/>
  <c r="L11" i="51"/>
  <c r="I11" i="51"/>
  <c r="F11" i="51"/>
  <c r="C11" i="51"/>
  <c r="B11" i="51"/>
  <c r="L5" i="51"/>
  <c r="L4" i="51"/>
  <c r="T43" i="50"/>
  <c r="S43" i="50"/>
  <c r="R43" i="50"/>
  <c r="Q43" i="50"/>
  <c r="P43" i="50"/>
  <c r="O43" i="50"/>
  <c r="M43" i="50"/>
  <c r="L43" i="50"/>
  <c r="K43" i="50"/>
  <c r="J43" i="50"/>
  <c r="N43" i="50" s="1"/>
  <c r="I43" i="50"/>
  <c r="H43" i="50"/>
  <c r="G43" i="50"/>
  <c r="E43" i="50"/>
  <c r="T42" i="50"/>
  <c r="Q42" i="50"/>
  <c r="N42" i="50"/>
  <c r="L42" i="50"/>
  <c r="I42" i="50"/>
  <c r="C42" i="50"/>
  <c r="B42" i="50"/>
  <c r="T41" i="50"/>
  <c r="Q41" i="50"/>
  <c r="N41" i="50"/>
  <c r="L41" i="50"/>
  <c r="I41" i="50"/>
  <c r="C41" i="50"/>
  <c r="B41" i="50"/>
  <c r="T40" i="50"/>
  <c r="Q40" i="50"/>
  <c r="N40" i="50"/>
  <c r="L40" i="50"/>
  <c r="I40" i="50"/>
  <c r="D40" i="50"/>
  <c r="F40" i="50" s="1"/>
  <c r="C40" i="50"/>
  <c r="B40" i="50"/>
  <c r="T39" i="50"/>
  <c r="Q39" i="50"/>
  <c r="N39" i="50"/>
  <c r="L39" i="50"/>
  <c r="I39" i="50"/>
  <c r="C39" i="50"/>
  <c r="B39" i="50"/>
  <c r="T38" i="50"/>
  <c r="Q38" i="50"/>
  <c r="N38" i="50"/>
  <c r="L38" i="50"/>
  <c r="I38" i="50"/>
  <c r="C38" i="50"/>
  <c r="B38" i="50"/>
  <c r="T37" i="50"/>
  <c r="Q37" i="50"/>
  <c r="N37" i="50"/>
  <c r="L37" i="50"/>
  <c r="I37" i="50"/>
  <c r="C37" i="50"/>
  <c r="B37" i="50"/>
  <c r="T36" i="50"/>
  <c r="Q36" i="50"/>
  <c r="N36" i="50"/>
  <c r="L36" i="50"/>
  <c r="I36" i="50"/>
  <c r="D36" i="50"/>
  <c r="F36" i="50" s="1"/>
  <c r="C36" i="50"/>
  <c r="B36" i="50"/>
  <c r="T35" i="50"/>
  <c r="Q35" i="50"/>
  <c r="N35" i="50"/>
  <c r="L35" i="50"/>
  <c r="I35" i="50"/>
  <c r="F35" i="50"/>
  <c r="D35" i="50"/>
  <c r="C35" i="50"/>
  <c r="B35" i="50"/>
  <c r="T34" i="50"/>
  <c r="Q34" i="50"/>
  <c r="N34" i="50"/>
  <c r="L34" i="50"/>
  <c r="I34" i="50"/>
  <c r="C34" i="50"/>
  <c r="B34" i="50"/>
  <c r="T33" i="50"/>
  <c r="Q33" i="50"/>
  <c r="N33" i="50"/>
  <c r="L33" i="50"/>
  <c r="I33" i="50"/>
  <c r="C33" i="50"/>
  <c r="B33" i="50"/>
  <c r="T32" i="50"/>
  <c r="Q32" i="50"/>
  <c r="N32" i="50"/>
  <c r="L32" i="50"/>
  <c r="I32" i="50"/>
  <c r="C32" i="50"/>
  <c r="B32" i="50"/>
  <c r="T31" i="50"/>
  <c r="Q31" i="50"/>
  <c r="N31" i="50"/>
  <c r="L31" i="50"/>
  <c r="I31" i="50"/>
  <c r="C31" i="50"/>
  <c r="B31" i="50"/>
  <c r="T30" i="50"/>
  <c r="Q30" i="50"/>
  <c r="N30" i="50"/>
  <c r="L30" i="50"/>
  <c r="I30" i="50"/>
  <c r="D30" i="50"/>
  <c r="F30" i="50" s="1"/>
  <c r="C30" i="50"/>
  <c r="B30" i="50"/>
  <c r="T29" i="50"/>
  <c r="Q29" i="50"/>
  <c r="N29" i="50"/>
  <c r="L29" i="50"/>
  <c r="I29" i="50"/>
  <c r="C29" i="50"/>
  <c r="B29" i="50"/>
  <c r="T28" i="50"/>
  <c r="Q28" i="50"/>
  <c r="N28" i="50"/>
  <c r="L28" i="50"/>
  <c r="I28" i="50"/>
  <c r="F28" i="50"/>
  <c r="D28" i="50"/>
  <c r="C28" i="50"/>
  <c r="B28" i="50"/>
  <c r="T27" i="50"/>
  <c r="Q27" i="50"/>
  <c r="N27" i="50"/>
  <c r="L27" i="50"/>
  <c r="I27" i="50"/>
  <c r="C27" i="50"/>
  <c r="B27" i="50"/>
  <c r="T26" i="50"/>
  <c r="Q26" i="50"/>
  <c r="N26" i="50"/>
  <c r="L26" i="50"/>
  <c r="I26" i="50"/>
  <c r="C26" i="50"/>
  <c r="B26" i="50"/>
  <c r="T25" i="50"/>
  <c r="Q25" i="50"/>
  <c r="N25" i="50"/>
  <c r="L25" i="50"/>
  <c r="I25" i="50"/>
  <c r="C25" i="50"/>
  <c r="B25" i="50"/>
  <c r="T24" i="50"/>
  <c r="Q24" i="50"/>
  <c r="N24" i="50"/>
  <c r="L24" i="50"/>
  <c r="I24" i="50"/>
  <c r="D24" i="50"/>
  <c r="F24" i="50" s="1"/>
  <c r="C24" i="50"/>
  <c r="B24" i="50"/>
  <c r="T23" i="50"/>
  <c r="Q23" i="50"/>
  <c r="N23" i="50"/>
  <c r="L23" i="50"/>
  <c r="I23" i="50"/>
  <c r="D23" i="50"/>
  <c r="F23" i="50" s="1"/>
  <c r="C23" i="50"/>
  <c r="B23" i="50"/>
  <c r="T22" i="50"/>
  <c r="Q22" i="50"/>
  <c r="N22" i="50"/>
  <c r="L22" i="50"/>
  <c r="I22" i="50"/>
  <c r="C22" i="50"/>
  <c r="B22" i="50"/>
  <c r="T21" i="50"/>
  <c r="Q21" i="50"/>
  <c r="N21" i="50"/>
  <c r="L21" i="50"/>
  <c r="I21" i="50"/>
  <c r="C21" i="50"/>
  <c r="B21" i="50"/>
  <c r="T20" i="50"/>
  <c r="Q20" i="50"/>
  <c r="N20" i="50"/>
  <c r="L20" i="50"/>
  <c r="I20" i="50"/>
  <c r="D20" i="50"/>
  <c r="F20" i="50" s="1"/>
  <c r="C20" i="50"/>
  <c r="B20" i="50"/>
  <c r="T19" i="50"/>
  <c r="Q19" i="50"/>
  <c r="N19" i="50"/>
  <c r="L19" i="50"/>
  <c r="I19" i="50"/>
  <c r="C19" i="50"/>
  <c r="B19" i="50"/>
  <c r="T18" i="50"/>
  <c r="Q18" i="50"/>
  <c r="N18" i="50"/>
  <c r="L18" i="50"/>
  <c r="I18" i="50"/>
  <c r="C18" i="50"/>
  <c r="B18" i="50"/>
  <c r="T17" i="50"/>
  <c r="Q17" i="50"/>
  <c r="N17" i="50"/>
  <c r="L17" i="50"/>
  <c r="I17" i="50"/>
  <c r="C17" i="50"/>
  <c r="B17" i="50"/>
  <c r="T16" i="50"/>
  <c r="Q16" i="50"/>
  <c r="N16" i="50"/>
  <c r="L16" i="50"/>
  <c r="I16" i="50"/>
  <c r="C16" i="50"/>
  <c r="B16" i="50"/>
  <c r="T15" i="50"/>
  <c r="Q15" i="50"/>
  <c r="N15" i="50"/>
  <c r="L15" i="50"/>
  <c r="I15" i="50"/>
  <c r="C15" i="50"/>
  <c r="B15" i="50"/>
  <c r="T14" i="50"/>
  <c r="Q14" i="50"/>
  <c r="N14" i="50"/>
  <c r="L14" i="50"/>
  <c r="I14" i="50"/>
  <c r="D14" i="50"/>
  <c r="F14" i="50" s="1"/>
  <c r="C14" i="50"/>
  <c r="B14" i="50"/>
  <c r="T13" i="50"/>
  <c r="Q13" i="50"/>
  <c r="N13" i="50"/>
  <c r="L13" i="50"/>
  <c r="I13" i="50"/>
  <c r="D13" i="50"/>
  <c r="F13" i="50" s="1"/>
  <c r="C13" i="50"/>
  <c r="B13" i="50"/>
  <c r="T12" i="50"/>
  <c r="Q12" i="50"/>
  <c r="N12" i="50"/>
  <c r="L12" i="50"/>
  <c r="I12" i="50"/>
  <c r="F12" i="50"/>
  <c r="D12" i="50"/>
  <c r="C12" i="50"/>
  <c r="B12" i="50"/>
  <c r="T11" i="50"/>
  <c r="Q11" i="50"/>
  <c r="N11" i="50"/>
  <c r="L11" i="50"/>
  <c r="I11" i="50"/>
  <c r="C11" i="50"/>
  <c r="B11" i="50"/>
  <c r="K5" i="50"/>
  <c r="J5" i="50"/>
  <c r="K4" i="50"/>
  <c r="J4" i="50"/>
  <c r="H44" i="49"/>
  <c r="K44" i="49" s="1"/>
  <c r="G44" i="49"/>
  <c r="E44" i="49"/>
  <c r="D44" i="49"/>
  <c r="K43" i="49"/>
  <c r="J43" i="49"/>
  <c r="I43" i="49"/>
  <c r="D42" i="50" s="1"/>
  <c r="F42" i="50" s="1"/>
  <c r="F43" i="49"/>
  <c r="L42" i="49"/>
  <c r="K42" i="49"/>
  <c r="J42" i="49"/>
  <c r="I42" i="49"/>
  <c r="D41" i="50" s="1"/>
  <c r="F41" i="50" s="1"/>
  <c r="F42" i="49"/>
  <c r="L41" i="49"/>
  <c r="K41" i="49"/>
  <c r="J41" i="49"/>
  <c r="I41" i="49"/>
  <c r="F41" i="49"/>
  <c r="K40" i="49"/>
  <c r="J40" i="49"/>
  <c r="I40" i="49"/>
  <c r="L40" i="49" s="1"/>
  <c r="F40" i="49"/>
  <c r="K39" i="49"/>
  <c r="J39" i="49"/>
  <c r="I39" i="49"/>
  <c r="D38" i="50" s="1"/>
  <c r="F38" i="50" s="1"/>
  <c r="F39" i="49"/>
  <c r="K38" i="49"/>
  <c r="J38" i="49"/>
  <c r="I38" i="49"/>
  <c r="L38" i="49" s="1"/>
  <c r="F38" i="49"/>
  <c r="L37" i="49"/>
  <c r="K37" i="49"/>
  <c r="J37" i="49"/>
  <c r="I37" i="49"/>
  <c r="F37" i="49"/>
  <c r="L36" i="49"/>
  <c r="K36" i="49"/>
  <c r="J36" i="49"/>
  <c r="I36" i="49"/>
  <c r="F36" i="49"/>
  <c r="K35" i="49"/>
  <c r="J35" i="49"/>
  <c r="I35" i="49"/>
  <c r="D34" i="50" s="1"/>
  <c r="F34" i="50" s="1"/>
  <c r="F35" i="49"/>
  <c r="K34" i="49"/>
  <c r="J34" i="49"/>
  <c r="I34" i="49"/>
  <c r="D33" i="50" s="1"/>
  <c r="F33" i="50" s="1"/>
  <c r="F34" i="49"/>
  <c r="K33" i="49"/>
  <c r="J33" i="49"/>
  <c r="I33" i="49"/>
  <c r="D32" i="50" s="1"/>
  <c r="F32" i="50" s="1"/>
  <c r="F33" i="49"/>
  <c r="K32" i="49"/>
  <c r="J32" i="49"/>
  <c r="I32" i="49"/>
  <c r="D31" i="50" s="1"/>
  <c r="F31" i="50" s="1"/>
  <c r="F32" i="49"/>
  <c r="L32" i="49" s="1"/>
  <c r="K31" i="49"/>
  <c r="J31" i="49"/>
  <c r="I31" i="49"/>
  <c r="L31" i="49" s="1"/>
  <c r="F31" i="49"/>
  <c r="K30" i="49"/>
  <c r="J30" i="49"/>
  <c r="I30" i="49"/>
  <c r="D29" i="50" s="1"/>
  <c r="F29" i="50" s="1"/>
  <c r="F30" i="49"/>
  <c r="L29" i="49"/>
  <c r="K29" i="49"/>
  <c r="J29" i="49"/>
  <c r="I29" i="49"/>
  <c r="F29" i="49"/>
  <c r="K28" i="49"/>
  <c r="J28" i="49"/>
  <c r="I28" i="49"/>
  <c r="F28" i="49"/>
  <c r="K27" i="49"/>
  <c r="J27" i="49"/>
  <c r="I27" i="49"/>
  <c r="F27" i="49"/>
  <c r="K26" i="49"/>
  <c r="J26" i="49"/>
  <c r="I26" i="49"/>
  <c r="L26" i="49" s="1"/>
  <c r="F26" i="49"/>
  <c r="K25" i="49"/>
  <c r="J25" i="49"/>
  <c r="I25" i="49"/>
  <c r="F25" i="49"/>
  <c r="L24" i="49"/>
  <c r="K24" i="49"/>
  <c r="J24" i="49"/>
  <c r="I24" i="49"/>
  <c r="F24" i="49"/>
  <c r="L23" i="49"/>
  <c r="K23" i="49"/>
  <c r="J23" i="49"/>
  <c r="I23" i="49"/>
  <c r="D22" i="50" s="1"/>
  <c r="F22" i="50" s="1"/>
  <c r="F23" i="49"/>
  <c r="K22" i="49"/>
  <c r="J22" i="49"/>
  <c r="I22" i="49"/>
  <c r="F22" i="49"/>
  <c r="K21" i="49"/>
  <c r="J21" i="49"/>
  <c r="I21" i="49"/>
  <c r="F21" i="49"/>
  <c r="L21" i="49" s="1"/>
  <c r="K20" i="49"/>
  <c r="J20" i="49"/>
  <c r="I20" i="49"/>
  <c r="F20" i="49"/>
  <c r="L19" i="49"/>
  <c r="K19" i="49"/>
  <c r="J19" i="49"/>
  <c r="I19" i="49"/>
  <c r="F19" i="49"/>
  <c r="L18" i="49"/>
  <c r="K18" i="49"/>
  <c r="J18" i="49"/>
  <c r="I18" i="49"/>
  <c r="D17" i="50" s="1"/>
  <c r="F17" i="50" s="1"/>
  <c r="F18" i="49"/>
  <c r="K17" i="49"/>
  <c r="J17" i="49"/>
  <c r="I17" i="49"/>
  <c r="F17" i="49"/>
  <c r="K16" i="49"/>
  <c r="J16" i="49"/>
  <c r="I16" i="49"/>
  <c r="L16" i="49" s="1"/>
  <c r="F16" i="49"/>
  <c r="K15" i="49"/>
  <c r="J15" i="49"/>
  <c r="I15" i="49"/>
  <c r="F15" i="49"/>
  <c r="K14" i="49"/>
  <c r="J14" i="49"/>
  <c r="I14" i="49"/>
  <c r="F14" i="49"/>
  <c r="L13" i="49"/>
  <c r="K13" i="49"/>
  <c r="J13" i="49"/>
  <c r="I13" i="49"/>
  <c r="F13" i="49"/>
  <c r="K12" i="49"/>
  <c r="J12" i="49"/>
  <c r="I12" i="49"/>
  <c r="F12" i="49"/>
  <c r="F5" i="49"/>
  <c r="F4" i="49"/>
  <c r="O43" i="48"/>
  <c r="P43" i="48" s="1"/>
  <c r="N43" i="48"/>
  <c r="M43" i="48"/>
  <c r="L43" i="48"/>
  <c r="K43" i="48"/>
  <c r="J43" i="48"/>
  <c r="H43" i="48"/>
  <c r="I43" i="48" s="1"/>
  <c r="F43" i="48"/>
  <c r="G43" i="48" s="1"/>
  <c r="E43" i="48"/>
  <c r="D43" i="48"/>
  <c r="P42" i="48"/>
  <c r="K42" i="48"/>
  <c r="I42" i="48"/>
  <c r="G42" i="48"/>
  <c r="C42" i="48"/>
  <c r="B42" i="48"/>
  <c r="P41" i="48"/>
  <c r="K41" i="48"/>
  <c r="I41" i="48"/>
  <c r="G41" i="48"/>
  <c r="C41" i="48"/>
  <c r="B41" i="48"/>
  <c r="P40" i="48"/>
  <c r="K40" i="48"/>
  <c r="I40" i="48"/>
  <c r="G40" i="48"/>
  <c r="C40" i="48"/>
  <c r="B40" i="48"/>
  <c r="P39" i="48"/>
  <c r="K39" i="48"/>
  <c r="I39" i="48"/>
  <c r="G39" i="48"/>
  <c r="C39" i="48"/>
  <c r="B39" i="48"/>
  <c r="P38" i="48"/>
  <c r="K38" i="48"/>
  <c r="I38" i="48"/>
  <c r="G38" i="48"/>
  <c r="C38" i="48"/>
  <c r="B38" i="48"/>
  <c r="P37" i="48"/>
  <c r="K37" i="48"/>
  <c r="I37" i="48"/>
  <c r="G37" i="48"/>
  <c r="C37" i="48"/>
  <c r="B37" i="48"/>
  <c r="P36" i="48"/>
  <c r="K36" i="48"/>
  <c r="I36" i="48"/>
  <c r="G36" i="48"/>
  <c r="C36" i="48"/>
  <c r="B36" i="48"/>
  <c r="P35" i="48"/>
  <c r="K35" i="48"/>
  <c r="I35" i="48"/>
  <c r="G35" i="48"/>
  <c r="C35" i="48"/>
  <c r="B35" i="48"/>
  <c r="P34" i="48"/>
  <c r="K34" i="48"/>
  <c r="I34" i="48"/>
  <c r="G34" i="48"/>
  <c r="C34" i="48"/>
  <c r="B34" i="48"/>
  <c r="P33" i="48"/>
  <c r="K33" i="48"/>
  <c r="I33" i="48"/>
  <c r="G33" i="48"/>
  <c r="C33" i="48"/>
  <c r="B33" i="48"/>
  <c r="P32" i="48"/>
  <c r="K32" i="48"/>
  <c r="I32" i="48"/>
  <c r="G32" i="48"/>
  <c r="C32" i="48"/>
  <c r="B32" i="48"/>
  <c r="P31" i="48"/>
  <c r="K31" i="48"/>
  <c r="I31" i="48"/>
  <c r="G31" i="48"/>
  <c r="C31" i="48"/>
  <c r="B31" i="48"/>
  <c r="P30" i="48"/>
  <c r="K30" i="48"/>
  <c r="I30" i="48"/>
  <c r="G30" i="48"/>
  <c r="C30" i="48"/>
  <c r="B30" i="48"/>
  <c r="P29" i="48"/>
  <c r="K29" i="48"/>
  <c r="I29" i="48"/>
  <c r="G29" i="48"/>
  <c r="C29" i="48"/>
  <c r="B29" i="48"/>
  <c r="P28" i="48"/>
  <c r="K28" i="48"/>
  <c r="I28" i="48"/>
  <c r="G28" i="48"/>
  <c r="C28" i="48"/>
  <c r="B28" i="48"/>
  <c r="P27" i="48"/>
  <c r="K27" i="48"/>
  <c r="I27" i="48"/>
  <c r="G27" i="48"/>
  <c r="C27" i="48"/>
  <c r="B27" i="48"/>
  <c r="P26" i="48"/>
  <c r="K26" i="48"/>
  <c r="I26" i="48"/>
  <c r="G26" i="48"/>
  <c r="C26" i="48"/>
  <c r="B26" i="48"/>
  <c r="P25" i="48"/>
  <c r="K25" i="48"/>
  <c r="I25" i="48"/>
  <c r="G25" i="48"/>
  <c r="C25" i="48"/>
  <c r="B25" i="48"/>
  <c r="P24" i="48"/>
  <c r="K24" i="48"/>
  <c r="I24" i="48"/>
  <c r="G24" i="48"/>
  <c r="C24" i="48"/>
  <c r="B24" i="48"/>
  <c r="P23" i="48"/>
  <c r="K23" i="48"/>
  <c r="I23" i="48"/>
  <c r="G23" i="48"/>
  <c r="C23" i="48"/>
  <c r="B23" i="48"/>
  <c r="P22" i="48"/>
  <c r="K22" i="48"/>
  <c r="I22" i="48"/>
  <c r="G22" i="48"/>
  <c r="C22" i="48"/>
  <c r="B22" i="48"/>
  <c r="P21" i="48"/>
  <c r="K21" i="48"/>
  <c r="I21" i="48"/>
  <c r="G21" i="48"/>
  <c r="C21" i="48"/>
  <c r="B21" i="48"/>
  <c r="P20" i="48"/>
  <c r="K20" i="48"/>
  <c r="I20" i="48"/>
  <c r="G20" i="48"/>
  <c r="C20" i="48"/>
  <c r="B20" i="48"/>
  <c r="P19" i="48"/>
  <c r="K19" i="48"/>
  <c r="I19" i="48"/>
  <c r="G19" i="48"/>
  <c r="C19" i="48"/>
  <c r="B19" i="48"/>
  <c r="P18" i="48"/>
  <c r="K18" i="48"/>
  <c r="I18" i="48"/>
  <c r="G18" i="48"/>
  <c r="C18" i="48"/>
  <c r="B18" i="48"/>
  <c r="P17" i="48"/>
  <c r="K17" i="48"/>
  <c r="I17" i="48"/>
  <c r="G17" i="48"/>
  <c r="C17" i="48"/>
  <c r="B17" i="48"/>
  <c r="P16" i="48"/>
  <c r="K16" i="48"/>
  <c r="I16" i="48"/>
  <c r="G16" i="48"/>
  <c r="C16" i="48"/>
  <c r="B16" i="48"/>
  <c r="P15" i="48"/>
  <c r="K15" i="48"/>
  <c r="I15" i="48"/>
  <c r="G15" i="48"/>
  <c r="C15" i="48"/>
  <c r="B15" i="48"/>
  <c r="P14" i="48"/>
  <c r="K14" i="48"/>
  <c r="I14" i="48"/>
  <c r="G14" i="48"/>
  <c r="C14" i="48"/>
  <c r="B14" i="48"/>
  <c r="P13" i="48"/>
  <c r="K13" i="48"/>
  <c r="I13" i="48"/>
  <c r="G13" i="48"/>
  <c r="C13" i="48"/>
  <c r="B13" i="48"/>
  <c r="P12" i="48"/>
  <c r="K12" i="48"/>
  <c r="I12" i="48"/>
  <c r="G12" i="48"/>
  <c r="C12" i="48"/>
  <c r="B12" i="48"/>
  <c r="P11" i="48"/>
  <c r="K11" i="48"/>
  <c r="I11" i="48"/>
  <c r="G11" i="48"/>
  <c r="C11" i="48"/>
  <c r="B11" i="48"/>
  <c r="I5" i="48"/>
  <c r="I4" i="48"/>
  <c r="H43" i="47"/>
  <c r="I43" i="47" s="1"/>
  <c r="G43" i="47"/>
  <c r="E43" i="47"/>
  <c r="F43" i="47" s="1"/>
  <c r="D43" i="47"/>
  <c r="K42" i="47"/>
  <c r="L42" i="47" s="1"/>
  <c r="J42" i="47"/>
  <c r="I42" i="47"/>
  <c r="F42" i="47"/>
  <c r="C42" i="47"/>
  <c r="B42" i="47"/>
  <c r="K41" i="47"/>
  <c r="L41" i="47" s="1"/>
  <c r="J41" i="47"/>
  <c r="I41" i="47"/>
  <c r="F41" i="47"/>
  <c r="C41" i="47"/>
  <c r="B41" i="47"/>
  <c r="K40" i="47"/>
  <c r="J40" i="47"/>
  <c r="L40" i="47" s="1"/>
  <c r="I40" i="47"/>
  <c r="F40" i="47"/>
  <c r="C40" i="47"/>
  <c r="B40" i="47"/>
  <c r="L39" i="47"/>
  <c r="K39" i="47"/>
  <c r="J39" i="47"/>
  <c r="I39" i="47"/>
  <c r="F39" i="47"/>
  <c r="C39" i="47"/>
  <c r="B39" i="47"/>
  <c r="L38" i="47"/>
  <c r="K38" i="47"/>
  <c r="J38" i="47"/>
  <c r="I38" i="47"/>
  <c r="F38" i="47"/>
  <c r="C38" i="47"/>
  <c r="B38" i="47"/>
  <c r="K37" i="47"/>
  <c r="L37" i="47" s="1"/>
  <c r="J37" i="47"/>
  <c r="I37" i="47"/>
  <c r="F37" i="47"/>
  <c r="C37" i="47"/>
  <c r="B37" i="47"/>
  <c r="K36" i="47"/>
  <c r="L36" i="47" s="1"/>
  <c r="J36" i="47"/>
  <c r="I36" i="47"/>
  <c r="F36" i="47"/>
  <c r="C36" i="47"/>
  <c r="B36" i="47"/>
  <c r="K35" i="47"/>
  <c r="L35" i="47" s="1"/>
  <c r="J35" i="47"/>
  <c r="I35" i="47"/>
  <c r="F35" i="47"/>
  <c r="C35" i="47"/>
  <c r="B35" i="47"/>
  <c r="K34" i="47"/>
  <c r="J34" i="47"/>
  <c r="L34" i="47" s="1"/>
  <c r="I34" i="47"/>
  <c r="F34" i="47"/>
  <c r="C34" i="47"/>
  <c r="B34" i="47"/>
  <c r="K33" i="47"/>
  <c r="L33" i="47" s="1"/>
  <c r="J33" i="47"/>
  <c r="I33" i="47"/>
  <c r="F33" i="47"/>
  <c r="C33" i="47"/>
  <c r="B33" i="47"/>
  <c r="K32" i="47"/>
  <c r="J32" i="47"/>
  <c r="L32" i="47" s="1"/>
  <c r="I32" i="47"/>
  <c r="F32" i="47"/>
  <c r="C32" i="47"/>
  <c r="B32" i="47"/>
  <c r="L31" i="47"/>
  <c r="K31" i="47"/>
  <c r="J31" i="47"/>
  <c r="I31" i="47"/>
  <c r="F31" i="47"/>
  <c r="C31" i="47"/>
  <c r="B31" i="47"/>
  <c r="K30" i="47"/>
  <c r="L30" i="47" s="1"/>
  <c r="J30" i="47"/>
  <c r="I30" i="47"/>
  <c r="F30" i="47"/>
  <c r="C30" i="47"/>
  <c r="B30" i="47"/>
  <c r="K29" i="47"/>
  <c r="L29" i="47" s="1"/>
  <c r="J29" i="47"/>
  <c r="I29" i="47"/>
  <c r="F29" i="47"/>
  <c r="C29" i="47"/>
  <c r="B29" i="47"/>
  <c r="K28" i="47"/>
  <c r="L28" i="47" s="1"/>
  <c r="J28" i="47"/>
  <c r="I28" i="47"/>
  <c r="F28" i="47"/>
  <c r="C28" i="47"/>
  <c r="B28" i="47"/>
  <c r="K27" i="47"/>
  <c r="J27" i="47"/>
  <c r="L27" i="47" s="1"/>
  <c r="I27" i="47"/>
  <c r="F27" i="47"/>
  <c r="C27" i="47"/>
  <c r="B27" i="47"/>
  <c r="L26" i="47"/>
  <c r="K26" i="47"/>
  <c r="J26" i="47"/>
  <c r="I26" i="47"/>
  <c r="F26" i="47"/>
  <c r="C26" i="47"/>
  <c r="B26" i="47"/>
  <c r="K25" i="47"/>
  <c r="J25" i="47"/>
  <c r="I25" i="47"/>
  <c r="F25" i="47"/>
  <c r="C25" i="47"/>
  <c r="B25" i="47"/>
  <c r="L24" i="47"/>
  <c r="K24" i="47"/>
  <c r="J24" i="47"/>
  <c r="I24" i="47"/>
  <c r="F24" i="47"/>
  <c r="C24" i="47"/>
  <c r="B24" i="47"/>
  <c r="K23" i="47"/>
  <c r="L23" i="47" s="1"/>
  <c r="J23" i="47"/>
  <c r="I23" i="47"/>
  <c r="F23" i="47"/>
  <c r="C23" i="47"/>
  <c r="B23" i="47"/>
  <c r="K22" i="47"/>
  <c r="L22" i="47" s="1"/>
  <c r="J22" i="47"/>
  <c r="I22" i="47"/>
  <c r="F22" i="47"/>
  <c r="C22" i="47"/>
  <c r="B22" i="47"/>
  <c r="K21" i="47"/>
  <c r="L21" i="47" s="1"/>
  <c r="J21" i="47"/>
  <c r="I21" i="47"/>
  <c r="F21" i="47"/>
  <c r="C21" i="47"/>
  <c r="B21" i="47"/>
  <c r="K20" i="47"/>
  <c r="J20" i="47"/>
  <c r="L20" i="47" s="1"/>
  <c r="I20" i="47"/>
  <c r="F20" i="47"/>
  <c r="C20" i="47"/>
  <c r="B20" i="47"/>
  <c r="L19" i="47"/>
  <c r="K19" i="47"/>
  <c r="J19" i="47"/>
  <c r="I19" i="47"/>
  <c r="F19" i="47"/>
  <c r="C19" i="47"/>
  <c r="B19" i="47"/>
  <c r="K18" i="47"/>
  <c r="L18" i="47" s="1"/>
  <c r="J18" i="47"/>
  <c r="I18" i="47"/>
  <c r="F18" i="47"/>
  <c r="C18" i="47"/>
  <c r="B18" i="47"/>
  <c r="K17" i="47"/>
  <c r="L17" i="47" s="1"/>
  <c r="J17" i="47"/>
  <c r="I17" i="47"/>
  <c r="F17" i="47"/>
  <c r="C17" i="47"/>
  <c r="B17" i="47"/>
  <c r="L16" i="47"/>
  <c r="K16" i="47"/>
  <c r="J16" i="47"/>
  <c r="I16" i="47"/>
  <c r="F16" i="47"/>
  <c r="C16" i="47"/>
  <c r="B16" i="47"/>
  <c r="K15" i="47"/>
  <c r="L15" i="47" s="1"/>
  <c r="J15" i="47"/>
  <c r="I15" i="47"/>
  <c r="F15" i="47"/>
  <c r="C15" i="47"/>
  <c r="B15" i="47"/>
  <c r="K14" i="47"/>
  <c r="L14" i="47" s="1"/>
  <c r="J14" i="47"/>
  <c r="I14" i="47"/>
  <c r="F14" i="47"/>
  <c r="C14" i="47"/>
  <c r="B14" i="47"/>
  <c r="K13" i="47"/>
  <c r="J13" i="47"/>
  <c r="L13" i="47" s="1"/>
  <c r="I13" i="47"/>
  <c r="F13" i="47"/>
  <c r="C13" i="47"/>
  <c r="B13" i="47"/>
  <c r="L12" i="47"/>
  <c r="K12" i="47"/>
  <c r="J12" i="47"/>
  <c r="I12" i="47"/>
  <c r="F12" i="47"/>
  <c r="C12" i="47"/>
  <c r="B12" i="47"/>
  <c r="K11" i="47"/>
  <c r="J11" i="47"/>
  <c r="J43" i="47" s="1"/>
  <c r="I11" i="47"/>
  <c r="F11" i="47"/>
  <c r="C11" i="47"/>
  <c r="B11" i="47"/>
  <c r="G5" i="47"/>
  <c r="G4" i="47"/>
  <c r="O45" i="46"/>
  <c r="P45" i="46" s="1"/>
  <c r="N45" i="46"/>
  <c r="M45" i="46"/>
  <c r="J45" i="46"/>
  <c r="I45" i="46"/>
  <c r="G45" i="46"/>
  <c r="H45" i="46" s="1"/>
  <c r="E45" i="46"/>
  <c r="D45" i="46"/>
  <c r="Q44" i="46"/>
  <c r="R44" i="46" s="1"/>
  <c r="P44" i="46"/>
  <c r="N44" i="46"/>
  <c r="K44" i="46"/>
  <c r="L44" i="46" s="1"/>
  <c r="J44" i="46"/>
  <c r="H44" i="46"/>
  <c r="F44" i="46"/>
  <c r="C44" i="46"/>
  <c r="B44" i="46"/>
  <c r="Q43" i="46"/>
  <c r="R43" i="46" s="1"/>
  <c r="P43" i="46"/>
  <c r="N43" i="46"/>
  <c r="L43" i="46"/>
  <c r="K43" i="46"/>
  <c r="J43" i="46"/>
  <c r="H43" i="46"/>
  <c r="F43" i="46"/>
  <c r="C43" i="46"/>
  <c r="B43" i="46"/>
  <c r="Q42" i="46"/>
  <c r="R42" i="46" s="1"/>
  <c r="P42" i="46"/>
  <c r="N42" i="46"/>
  <c r="L42" i="46"/>
  <c r="K42" i="46"/>
  <c r="J42" i="46"/>
  <c r="H42" i="46"/>
  <c r="F42" i="46"/>
  <c r="C42" i="46"/>
  <c r="B42" i="46"/>
  <c r="Q41" i="46"/>
  <c r="R41" i="46" s="1"/>
  <c r="P41" i="46"/>
  <c r="N41" i="46"/>
  <c r="L41" i="46"/>
  <c r="K41" i="46"/>
  <c r="J41" i="46"/>
  <c r="H41" i="46"/>
  <c r="F41" i="46"/>
  <c r="C41" i="46"/>
  <c r="B41" i="46"/>
  <c r="Q40" i="46"/>
  <c r="R40" i="46" s="1"/>
  <c r="P40" i="46"/>
  <c r="N40" i="46"/>
  <c r="L40" i="46"/>
  <c r="K40" i="46"/>
  <c r="J40" i="46"/>
  <c r="H40" i="46"/>
  <c r="F40" i="46"/>
  <c r="C40" i="46"/>
  <c r="B40" i="46"/>
  <c r="Q39" i="46"/>
  <c r="P39" i="46"/>
  <c r="N39" i="46"/>
  <c r="K39" i="46"/>
  <c r="J39" i="46"/>
  <c r="H39" i="46"/>
  <c r="F39" i="46"/>
  <c r="R39" i="46" s="1"/>
  <c r="C39" i="46"/>
  <c r="B39" i="46"/>
  <c r="R38" i="46"/>
  <c r="Q38" i="46"/>
  <c r="P38" i="46"/>
  <c r="N38" i="46"/>
  <c r="K38" i="46"/>
  <c r="L38" i="46" s="1"/>
  <c r="J38" i="46"/>
  <c r="H38" i="46"/>
  <c r="F38" i="46"/>
  <c r="C38" i="46"/>
  <c r="B38" i="46"/>
  <c r="Q37" i="46"/>
  <c r="P37" i="46"/>
  <c r="N37" i="46"/>
  <c r="L37" i="46"/>
  <c r="K37" i="46"/>
  <c r="J37" i="46"/>
  <c r="H37" i="46"/>
  <c r="F37" i="46"/>
  <c r="R37" i="46" s="1"/>
  <c r="C37" i="46"/>
  <c r="B37" i="46"/>
  <c r="Q36" i="46"/>
  <c r="P36" i="46"/>
  <c r="N36" i="46"/>
  <c r="K36" i="46"/>
  <c r="J36" i="46"/>
  <c r="H36" i="46"/>
  <c r="F36" i="46"/>
  <c r="R36" i="46" s="1"/>
  <c r="C36" i="46"/>
  <c r="B36" i="46"/>
  <c r="R35" i="46"/>
  <c r="Q35" i="46"/>
  <c r="P35" i="46"/>
  <c r="N35" i="46"/>
  <c r="K35" i="46"/>
  <c r="L35" i="46" s="1"/>
  <c r="J35" i="46"/>
  <c r="H35" i="46"/>
  <c r="F35" i="46"/>
  <c r="C35" i="46"/>
  <c r="B35" i="46"/>
  <c r="Q34" i="46"/>
  <c r="R34" i="46" s="1"/>
  <c r="P34" i="46"/>
  <c r="N34" i="46"/>
  <c r="L34" i="46"/>
  <c r="K34" i="46"/>
  <c r="J34" i="46"/>
  <c r="H34" i="46"/>
  <c r="F34" i="46"/>
  <c r="C34" i="46"/>
  <c r="B34" i="46"/>
  <c r="Q33" i="46"/>
  <c r="P33" i="46"/>
  <c r="N33" i="46"/>
  <c r="K33" i="46"/>
  <c r="J33" i="46"/>
  <c r="H33" i="46"/>
  <c r="F33" i="46"/>
  <c r="R33" i="46" s="1"/>
  <c r="C33" i="46"/>
  <c r="B33" i="46"/>
  <c r="Q32" i="46"/>
  <c r="P32" i="46"/>
  <c r="N32" i="46"/>
  <c r="K32" i="46"/>
  <c r="J32" i="46"/>
  <c r="H32" i="46"/>
  <c r="F32" i="46"/>
  <c r="R32" i="46" s="1"/>
  <c r="C32" i="46"/>
  <c r="B32" i="46"/>
  <c r="Q31" i="46"/>
  <c r="R31" i="46" s="1"/>
  <c r="P31" i="46"/>
  <c r="N31" i="46"/>
  <c r="K31" i="46"/>
  <c r="L31" i="46" s="1"/>
  <c r="J31" i="46"/>
  <c r="H31" i="46"/>
  <c r="F31" i="46"/>
  <c r="C31" i="46"/>
  <c r="B31" i="46"/>
  <c r="Q30" i="46"/>
  <c r="P30" i="46"/>
  <c r="N30" i="46"/>
  <c r="K30" i="46"/>
  <c r="J30" i="46"/>
  <c r="H30" i="46"/>
  <c r="F30" i="46"/>
  <c r="R30" i="46" s="1"/>
  <c r="C30" i="46"/>
  <c r="B30" i="46"/>
  <c r="Q29" i="46"/>
  <c r="P29" i="46"/>
  <c r="N29" i="46"/>
  <c r="K29" i="46"/>
  <c r="J29" i="46"/>
  <c r="H29" i="46"/>
  <c r="F29" i="46"/>
  <c r="R29" i="46" s="1"/>
  <c r="C29" i="46"/>
  <c r="B29" i="46"/>
  <c r="Q28" i="46"/>
  <c r="R28" i="46" s="1"/>
  <c r="P28" i="46"/>
  <c r="N28" i="46"/>
  <c r="K28" i="46"/>
  <c r="L28" i="46" s="1"/>
  <c r="J28" i="46"/>
  <c r="H28" i="46"/>
  <c r="F28" i="46"/>
  <c r="C28" i="46"/>
  <c r="B28" i="46"/>
  <c r="Q27" i="46"/>
  <c r="R27" i="46" s="1"/>
  <c r="P27" i="46"/>
  <c r="N27" i="46"/>
  <c r="K27" i="46"/>
  <c r="L27" i="46" s="1"/>
  <c r="J27" i="46"/>
  <c r="H27" i="46"/>
  <c r="F27" i="46"/>
  <c r="C27" i="46"/>
  <c r="B27" i="46"/>
  <c r="Q26" i="46"/>
  <c r="R26" i="46" s="1"/>
  <c r="P26" i="46"/>
  <c r="N26" i="46"/>
  <c r="K26" i="46"/>
  <c r="L26" i="46" s="1"/>
  <c r="J26" i="46"/>
  <c r="H26" i="46"/>
  <c r="F26" i="46"/>
  <c r="C26" i="46"/>
  <c r="B26" i="46"/>
  <c r="Q25" i="46"/>
  <c r="R25" i="46" s="1"/>
  <c r="P25" i="46"/>
  <c r="N25" i="46"/>
  <c r="L25" i="46"/>
  <c r="K25" i="46"/>
  <c r="J25" i="46"/>
  <c r="H25" i="46"/>
  <c r="F25" i="46"/>
  <c r="C25" i="46"/>
  <c r="B25" i="46"/>
  <c r="Q24" i="46"/>
  <c r="R24" i="46" s="1"/>
  <c r="P24" i="46"/>
  <c r="N24" i="46"/>
  <c r="K24" i="46"/>
  <c r="L24" i="46" s="1"/>
  <c r="J24" i="46"/>
  <c r="H24" i="46"/>
  <c r="F24" i="46"/>
  <c r="C24" i="46"/>
  <c r="B24" i="46"/>
  <c r="Q23" i="46"/>
  <c r="P23" i="46"/>
  <c r="N23" i="46"/>
  <c r="L23" i="46"/>
  <c r="K23" i="46"/>
  <c r="J23" i="46"/>
  <c r="H23" i="46"/>
  <c r="F23" i="46"/>
  <c r="C23" i="46"/>
  <c r="B23" i="46"/>
  <c r="Q22" i="46"/>
  <c r="R22" i="46" s="1"/>
  <c r="P22" i="46"/>
  <c r="N22" i="46"/>
  <c r="K22" i="46"/>
  <c r="L22" i="46" s="1"/>
  <c r="J22" i="46"/>
  <c r="H22" i="46"/>
  <c r="F22" i="46"/>
  <c r="C22" i="46"/>
  <c r="B22" i="46"/>
  <c r="Q21" i="46"/>
  <c r="P21" i="46"/>
  <c r="N21" i="46"/>
  <c r="K21" i="46"/>
  <c r="L21" i="46" s="1"/>
  <c r="J21" i="46"/>
  <c r="H21" i="46"/>
  <c r="F21" i="46"/>
  <c r="C21" i="46"/>
  <c r="B21" i="46"/>
  <c r="Q20" i="46"/>
  <c r="P20" i="46"/>
  <c r="N20" i="46"/>
  <c r="L20" i="46"/>
  <c r="K20" i="46"/>
  <c r="J20" i="46"/>
  <c r="H20" i="46"/>
  <c r="F20" i="46"/>
  <c r="C20" i="46"/>
  <c r="B20" i="46"/>
  <c r="Q19" i="46"/>
  <c r="R19" i="46" s="1"/>
  <c r="P19" i="46"/>
  <c r="N19" i="46"/>
  <c r="L19" i="46"/>
  <c r="K19" i="46"/>
  <c r="J19" i="46"/>
  <c r="H19" i="46"/>
  <c r="F19" i="46"/>
  <c r="C19" i="46"/>
  <c r="B19" i="46"/>
  <c r="Q18" i="46"/>
  <c r="R18" i="46" s="1"/>
  <c r="P18" i="46"/>
  <c r="N18" i="46"/>
  <c r="K18" i="46"/>
  <c r="L18" i="46" s="1"/>
  <c r="J18" i="46"/>
  <c r="H18" i="46"/>
  <c r="F18" i="46"/>
  <c r="C18" i="46"/>
  <c r="B18" i="46"/>
  <c r="Q17" i="46"/>
  <c r="P17" i="46"/>
  <c r="N17" i="46"/>
  <c r="L17" i="46"/>
  <c r="K17" i="46"/>
  <c r="J17" i="46"/>
  <c r="H17" i="46"/>
  <c r="F17" i="46"/>
  <c r="C17" i="46"/>
  <c r="B17" i="46"/>
  <c r="Q16" i="46"/>
  <c r="R16" i="46" s="1"/>
  <c r="P16" i="46"/>
  <c r="N16" i="46"/>
  <c r="L16" i="46"/>
  <c r="K16" i="46"/>
  <c r="J16" i="46"/>
  <c r="H16" i="46"/>
  <c r="F16" i="46"/>
  <c r="C16" i="46"/>
  <c r="B16" i="46"/>
  <c r="Q15" i="46"/>
  <c r="R15" i="46" s="1"/>
  <c r="P15" i="46"/>
  <c r="N15" i="46"/>
  <c r="K15" i="46"/>
  <c r="L15" i="46" s="1"/>
  <c r="J15" i="46"/>
  <c r="H15" i="46"/>
  <c r="F15" i="46"/>
  <c r="C15" i="46"/>
  <c r="B15" i="46"/>
  <c r="Q14" i="46"/>
  <c r="P14" i="46"/>
  <c r="N14" i="46"/>
  <c r="K14" i="46"/>
  <c r="J14" i="46"/>
  <c r="H14" i="46"/>
  <c r="F14" i="46"/>
  <c r="C14" i="46"/>
  <c r="B14" i="46"/>
  <c r="Q13" i="46"/>
  <c r="P13" i="46"/>
  <c r="N13" i="46"/>
  <c r="L13" i="46"/>
  <c r="K13" i="46"/>
  <c r="J13" i="46"/>
  <c r="H13" i="46"/>
  <c r="F13" i="46"/>
  <c r="C13" i="46"/>
  <c r="B13" i="46"/>
  <c r="I6" i="46"/>
  <c r="I5" i="46"/>
  <c r="U44" i="45"/>
  <c r="S44" i="45"/>
  <c r="O44" i="45"/>
  <c r="M44" i="45"/>
  <c r="I44" i="45"/>
  <c r="G44" i="45"/>
  <c r="W43" i="45"/>
  <c r="V43" i="45"/>
  <c r="Q43" i="45"/>
  <c r="K43" i="45"/>
  <c r="J43" i="45"/>
  <c r="E43" i="45"/>
  <c r="P43" i="45" s="1"/>
  <c r="D43" i="45"/>
  <c r="C43" i="45"/>
  <c r="B43" i="45"/>
  <c r="W42" i="45"/>
  <c r="V42" i="45"/>
  <c r="T42" i="45"/>
  <c r="Q42" i="45"/>
  <c r="N42" i="45"/>
  <c r="K42" i="45"/>
  <c r="J42" i="45"/>
  <c r="H42" i="45"/>
  <c r="E42" i="45"/>
  <c r="P42" i="45" s="1"/>
  <c r="D42" i="45"/>
  <c r="C42" i="45"/>
  <c r="B42" i="45"/>
  <c r="W41" i="45"/>
  <c r="X41" i="45" s="1"/>
  <c r="V41" i="45"/>
  <c r="Q41" i="45"/>
  <c r="P41" i="45"/>
  <c r="K41" i="45"/>
  <c r="L41" i="45" s="1"/>
  <c r="J41" i="45"/>
  <c r="F41" i="45"/>
  <c r="R41" i="45" s="1"/>
  <c r="E41" i="45"/>
  <c r="D41" i="45"/>
  <c r="T41" i="45" s="1"/>
  <c r="C41" i="45"/>
  <c r="B41" i="45"/>
  <c r="W40" i="45"/>
  <c r="Q40" i="45"/>
  <c r="K40" i="45"/>
  <c r="J40" i="45"/>
  <c r="E40" i="45"/>
  <c r="V40" i="45" s="1"/>
  <c r="D40" i="45"/>
  <c r="C40" i="45"/>
  <c r="B40" i="45"/>
  <c r="W39" i="45"/>
  <c r="X39" i="45" s="1"/>
  <c r="V39" i="45"/>
  <c r="Q39" i="45"/>
  <c r="R39" i="45" s="1"/>
  <c r="P39" i="45"/>
  <c r="K39" i="45"/>
  <c r="L39" i="45" s="1"/>
  <c r="J39" i="45"/>
  <c r="F39" i="45"/>
  <c r="E39" i="45"/>
  <c r="D39" i="45"/>
  <c r="N39" i="45" s="1"/>
  <c r="C39" i="45"/>
  <c r="B39" i="45"/>
  <c r="W38" i="45"/>
  <c r="T38" i="45"/>
  <c r="Q38" i="45"/>
  <c r="N38" i="45"/>
  <c r="K38" i="45"/>
  <c r="E38" i="45"/>
  <c r="P38" i="45" s="1"/>
  <c r="D38" i="45"/>
  <c r="H38" i="45" s="1"/>
  <c r="C38" i="45"/>
  <c r="B38" i="45"/>
  <c r="W37" i="45"/>
  <c r="T37" i="45"/>
  <c r="Q37" i="45"/>
  <c r="P37" i="45"/>
  <c r="N37" i="45"/>
  <c r="K37" i="45"/>
  <c r="H37" i="45"/>
  <c r="F37" i="45"/>
  <c r="R37" i="45" s="1"/>
  <c r="E37" i="45"/>
  <c r="V37" i="45" s="1"/>
  <c r="D37" i="45"/>
  <c r="C37" i="45"/>
  <c r="B37" i="45"/>
  <c r="W36" i="45"/>
  <c r="T36" i="45"/>
  <c r="Q36" i="45"/>
  <c r="N36" i="45"/>
  <c r="K36" i="45"/>
  <c r="E36" i="45"/>
  <c r="V36" i="45" s="1"/>
  <c r="D36" i="45"/>
  <c r="H36" i="45" s="1"/>
  <c r="C36" i="45"/>
  <c r="B36" i="45"/>
  <c r="W35" i="45"/>
  <c r="T35" i="45"/>
  <c r="Q35" i="45"/>
  <c r="K35" i="45"/>
  <c r="E35" i="45"/>
  <c r="V35" i="45" s="1"/>
  <c r="D35" i="45"/>
  <c r="N35" i="45" s="1"/>
  <c r="C35" i="45"/>
  <c r="B35" i="45"/>
  <c r="W34" i="45"/>
  <c r="T34" i="45"/>
  <c r="Q34" i="45"/>
  <c r="N34" i="45"/>
  <c r="K34" i="45"/>
  <c r="H34" i="45"/>
  <c r="E34" i="45"/>
  <c r="P34" i="45" s="1"/>
  <c r="D34" i="45"/>
  <c r="C34" i="45"/>
  <c r="B34" i="45"/>
  <c r="W33" i="45"/>
  <c r="V33" i="45"/>
  <c r="T33" i="45"/>
  <c r="Q33" i="45"/>
  <c r="P33" i="45"/>
  <c r="N33" i="45"/>
  <c r="K33" i="45"/>
  <c r="J33" i="45"/>
  <c r="H33" i="45"/>
  <c r="F33" i="45"/>
  <c r="R33" i="45" s="1"/>
  <c r="E33" i="45"/>
  <c r="D33" i="45"/>
  <c r="C33" i="45"/>
  <c r="B33" i="45"/>
  <c r="W32" i="45"/>
  <c r="T32" i="45"/>
  <c r="Q32" i="45"/>
  <c r="N32" i="45"/>
  <c r="K32" i="45"/>
  <c r="H32" i="45"/>
  <c r="E32" i="45"/>
  <c r="J32" i="45" s="1"/>
  <c r="D32" i="45"/>
  <c r="C32" i="45"/>
  <c r="B32" i="45"/>
  <c r="W31" i="45"/>
  <c r="Q31" i="45"/>
  <c r="K31" i="45"/>
  <c r="E31" i="45"/>
  <c r="V31" i="45" s="1"/>
  <c r="D31" i="45"/>
  <c r="N31" i="45" s="1"/>
  <c r="C31" i="45"/>
  <c r="B31" i="45"/>
  <c r="W30" i="45"/>
  <c r="Q30" i="45"/>
  <c r="P30" i="45"/>
  <c r="K30" i="45"/>
  <c r="E30" i="45"/>
  <c r="D30" i="45"/>
  <c r="N30" i="45" s="1"/>
  <c r="C30" i="45"/>
  <c r="B30" i="45"/>
  <c r="W29" i="45"/>
  <c r="Q29" i="45"/>
  <c r="P29" i="45"/>
  <c r="K29" i="45"/>
  <c r="E29" i="45"/>
  <c r="V29" i="45" s="1"/>
  <c r="D29" i="45"/>
  <c r="F29" i="45" s="1"/>
  <c r="C29" i="45"/>
  <c r="B29" i="45"/>
  <c r="W28" i="45"/>
  <c r="V28" i="45"/>
  <c r="Q28" i="45"/>
  <c r="P28" i="45"/>
  <c r="K28" i="45"/>
  <c r="J28" i="45"/>
  <c r="E28" i="45"/>
  <c r="D28" i="45"/>
  <c r="N28" i="45" s="1"/>
  <c r="C28" i="45"/>
  <c r="B28" i="45"/>
  <c r="W27" i="45"/>
  <c r="V27" i="45"/>
  <c r="Q27" i="45"/>
  <c r="P27" i="45"/>
  <c r="K27" i="45"/>
  <c r="J27" i="45"/>
  <c r="E27" i="45"/>
  <c r="D27" i="45"/>
  <c r="N27" i="45" s="1"/>
  <c r="C27" i="45"/>
  <c r="B27" i="45"/>
  <c r="W26" i="45"/>
  <c r="V26" i="45"/>
  <c r="T26" i="45"/>
  <c r="Q26" i="45"/>
  <c r="N26" i="45"/>
  <c r="K26" i="45"/>
  <c r="J26" i="45"/>
  <c r="H26" i="45"/>
  <c r="E26" i="45"/>
  <c r="P26" i="45" s="1"/>
  <c r="D26" i="45"/>
  <c r="C26" i="45"/>
  <c r="B26" i="45"/>
  <c r="W25" i="45"/>
  <c r="V25" i="45"/>
  <c r="Q25" i="45"/>
  <c r="P25" i="45"/>
  <c r="K25" i="45"/>
  <c r="J25" i="45"/>
  <c r="E25" i="45"/>
  <c r="D25" i="45"/>
  <c r="F25" i="45" s="1"/>
  <c r="R25" i="45" s="1"/>
  <c r="C25" i="45"/>
  <c r="B25" i="45"/>
  <c r="X24" i="45"/>
  <c r="W24" i="45"/>
  <c r="Q24" i="45"/>
  <c r="P24" i="45"/>
  <c r="K24" i="45"/>
  <c r="L24" i="45" s="1"/>
  <c r="J24" i="45"/>
  <c r="E24" i="45"/>
  <c r="V24" i="45" s="1"/>
  <c r="D24" i="45"/>
  <c r="F24" i="45" s="1"/>
  <c r="C24" i="45"/>
  <c r="B24" i="45"/>
  <c r="W23" i="45"/>
  <c r="X23" i="45" s="1"/>
  <c r="V23" i="45"/>
  <c r="Q23" i="45"/>
  <c r="R23" i="45" s="1"/>
  <c r="P23" i="45"/>
  <c r="N23" i="45"/>
  <c r="K23" i="45"/>
  <c r="L23" i="45" s="1"/>
  <c r="J23" i="45"/>
  <c r="F23" i="45"/>
  <c r="E23" i="45"/>
  <c r="D23" i="45"/>
  <c r="C23" i="45"/>
  <c r="B23" i="45"/>
  <c r="W22" i="45"/>
  <c r="X22" i="45" s="1"/>
  <c r="T22" i="45"/>
  <c r="Q22" i="45"/>
  <c r="N22" i="45"/>
  <c r="K22" i="45"/>
  <c r="H22" i="45"/>
  <c r="F22" i="45"/>
  <c r="E22" i="45"/>
  <c r="D22" i="45"/>
  <c r="C22" i="45"/>
  <c r="B22" i="45"/>
  <c r="X21" i="45"/>
  <c r="W21" i="45"/>
  <c r="V21" i="45"/>
  <c r="T21" i="45"/>
  <c r="Q21" i="45"/>
  <c r="P21" i="45"/>
  <c r="N21" i="45"/>
  <c r="L21" i="45"/>
  <c r="K21" i="45"/>
  <c r="J21" i="45"/>
  <c r="H21" i="45"/>
  <c r="F21" i="45"/>
  <c r="R21" i="45" s="1"/>
  <c r="E21" i="45"/>
  <c r="D21" i="45"/>
  <c r="C21" i="45"/>
  <c r="B21" i="45"/>
  <c r="W20" i="45"/>
  <c r="V20" i="45"/>
  <c r="T20" i="45"/>
  <c r="Q20" i="45"/>
  <c r="N20" i="45"/>
  <c r="K20" i="45"/>
  <c r="H20" i="45"/>
  <c r="F20" i="45"/>
  <c r="R20" i="45" s="1"/>
  <c r="E20" i="45"/>
  <c r="P20" i="45" s="1"/>
  <c r="D20" i="45"/>
  <c r="C20" i="45"/>
  <c r="B20" i="45"/>
  <c r="W19" i="45"/>
  <c r="V19" i="45"/>
  <c r="T19" i="45"/>
  <c r="Q19" i="45"/>
  <c r="K19" i="45"/>
  <c r="H19" i="45"/>
  <c r="F19" i="45"/>
  <c r="E19" i="45"/>
  <c r="P19" i="45" s="1"/>
  <c r="D19" i="45"/>
  <c r="N19" i="45" s="1"/>
  <c r="C19" i="45"/>
  <c r="B19" i="45"/>
  <c r="W18" i="45"/>
  <c r="V18" i="45"/>
  <c r="T18" i="45"/>
  <c r="Q18" i="45"/>
  <c r="N18" i="45"/>
  <c r="K18" i="45"/>
  <c r="L18" i="45" s="1"/>
  <c r="H18" i="45"/>
  <c r="F18" i="45"/>
  <c r="E18" i="45"/>
  <c r="P18" i="45" s="1"/>
  <c r="D18" i="45"/>
  <c r="C18" i="45"/>
  <c r="B18" i="45"/>
  <c r="X17" i="45"/>
  <c r="W17" i="45"/>
  <c r="V17" i="45"/>
  <c r="T17" i="45"/>
  <c r="Q17" i="45"/>
  <c r="P17" i="45"/>
  <c r="N17" i="45"/>
  <c r="L17" i="45"/>
  <c r="K17" i="45"/>
  <c r="J17" i="45"/>
  <c r="H17" i="45"/>
  <c r="F17" i="45"/>
  <c r="R17" i="45" s="1"/>
  <c r="E17" i="45"/>
  <c r="D17" i="45"/>
  <c r="C17" i="45"/>
  <c r="B17" i="45"/>
  <c r="W16" i="45"/>
  <c r="V16" i="45"/>
  <c r="T16" i="45"/>
  <c r="Q16" i="45"/>
  <c r="N16" i="45"/>
  <c r="K16" i="45"/>
  <c r="J16" i="45"/>
  <c r="H16" i="45"/>
  <c r="E16" i="45"/>
  <c r="P16" i="45" s="1"/>
  <c r="D16" i="45"/>
  <c r="C16" i="45"/>
  <c r="B16" i="45"/>
  <c r="W15" i="45"/>
  <c r="Q15" i="45"/>
  <c r="K15" i="45"/>
  <c r="E15" i="45"/>
  <c r="D15" i="45"/>
  <c r="C15" i="45"/>
  <c r="B15" i="45"/>
  <c r="W14" i="45"/>
  <c r="Q14" i="45"/>
  <c r="K14" i="45"/>
  <c r="E14" i="45"/>
  <c r="P14" i="45" s="1"/>
  <c r="D14" i="45"/>
  <c r="C14" i="45"/>
  <c r="B14" i="45"/>
  <c r="W13" i="45"/>
  <c r="Q13" i="45"/>
  <c r="K13" i="45"/>
  <c r="E13" i="45"/>
  <c r="D13" i="45"/>
  <c r="T13" i="45" s="1"/>
  <c r="C13" i="45"/>
  <c r="B13" i="45"/>
  <c r="W12" i="45"/>
  <c r="W44" i="45" s="1"/>
  <c r="V12" i="45"/>
  <c r="Q12" i="45"/>
  <c r="K12" i="45"/>
  <c r="K44" i="45" s="1"/>
  <c r="J12" i="45"/>
  <c r="E12" i="45"/>
  <c r="P12" i="45" s="1"/>
  <c r="D12" i="45"/>
  <c r="C12" i="45"/>
  <c r="B12" i="45"/>
  <c r="K5" i="45"/>
  <c r="K4" i="45"/>
  <c r="AA44" i="44"/>
  <c r="Y44" i="44"/>
  <c r="U44" i="44"/>
  <c r="S44" i="44"/>
  <c r="O44" i="44"/>
  <c r="M44" i="44"/>
  <c r="I44" i="44"/>
  <c r="G44" i="44"/>
  <c r="AC43" i="44"/>
  <c r="AD43" i="44" s="1"/>
  <c r="Z43" i="44"/>
  <c r="W43" i="44"/>
  <c r="X43" i="44" s="1"/>
  <c r="V43" i="44"/>
  <c r="T43" i="44"/>
  <c r="Q43" i="44"/>
  <c r="R43" i="44" s="1"/>
  <c r="N43" i="44"/>
  <c r="K43" i="44"/>
  <c r="J43" i="44"/>
  <c r="H43" i="44"/>
  <c r="F43" i="44"/>
  <c r="L43" i="44" s="1"/>
  <c r="E43" i="44"/>
  <c r="D43" i="44"/>
  <c r="C43" i="44"/>
  <c r="B43" i="44"/>
  <c r="AC42" i="44"/>
  <c r="AB42" i="44"/>
  <c r="Z42" i="44"/>
  <c r="W42" i="44"/>
  <c r="V42" i="44"/>
  <c r="Q42" i="44"/>
  <c r="P42" i="44"/>
  <c r="N42" i="44"/>
  <c r="K42" i="44"/>
  <c r="J42" i="44"/>
  <c r="E42" i="44"/>
  <c r="D42" i="44"/>
  <c r="T42" i="44" s="1"/>
  <c r="C42" i="44"/>
  <c r="B42" i="44"/>
  <c r="AC41" i="44"/>
  <c r="AB41" i="44"/>
  <c r="W41" i="44"/>
  <c r="V41" i="44"/>
  <c r="Q41" i="44"/>
  <c r="P41" i="44"/>
  <c r="K41" i="44"/>
  <c r="J41" i="44"/>
  <c r="E41" i="44"/>
  <c r="D41" i="44"/>
  <c r="C41" i="44"/>
  <c r="B41" i="44"/>
  <c r="AC40" i="44"/>
  <c r="AD40" i="44" s="1"/>
  <c r="AB40" i="44"/>
  <c r="W40" i="44"/>
  <c r="X40" i="44" s="1"/>
  <c r="Q40" i="44"/>
  <c r="P40" i="44"/>
  <c r="K40" i="44"/>
  <c r="E40" i="44"/>
  <c r="V40" i="44" s="1"/>
  <c r="D40" i="44"/>
  <c r="F40" i="44" s="1"/>
  <c r="C40" i="44"/>
  <c r="B40" i="44"/>
  <c r="AD39" i="44"/>
  <c r="AC39" i="44"/>
  <c r="Z39" i="44"/>
  <c r="W39" i="44"/>
  <c r="T39" i="44"/>
  <c r="Q39" i="44"/>
  <c r="N39" i="44"/>
  <c r="K39" i="44"/>
  <c r="L39" i="44" s="1"/>
  <c r="H39" i="44"/>
  <c r="F39" i="44"/>
  <c r="R39" i="44" s="1"/>
  <c r="E39" i="44"/>
  <c r="V39" i="44" s="1"/>
  <c r="D39" i="44"/>
  <c r="C39" i="44"/>
  <c r="B39" i="44"/>
  <c r="AC38" i="44"/>
  <c r="AB38" i="44"/>
  <c r="Z38" i="44"/>
  <c r="W38" i="44"/>
  <c r="V38" i="44"/>
  <c r="T38" i="44"/>
  <c r="Q38" i="44"/>
  <c r="P38" i="44"/>
  <c r="N38" i="44"/>
  <c r="K38" i="44"/>
  <c r="J38" i="44"/>
  <c r="H38" i="44"/>
  <c r="F38" i="44"/>
  <c r="AD38" i="44" s="1"/>
  <c r="E38" i="44"/>
  <c r="D38" i="44"/>
  <c r="C38" i="44"/>
  <c r="B38" i="44"/>
  <c r="AC37" i="44"/>
  <c r="AB37" i="44"/>
  <c r="Z37" i="44"/>
  <c r="W37" i="44"/>
  <c r="V37" i="44"/>
  <c r="Q37" i="44"/>
  <c r="P37" i="44"/>
  <c r="N37" i="44"/>
  <c r="K37" i="44"/>
  <c r="J37" i="44"/>
  <c r="E37" i="44"/>
  <c r="D37" i="44"/>
  <c r="T37" i="44" s="1"/>
  <c r="C37" i="44"/>
  <c r="B37" i="44"/>
  <c r="AC36" i="44"/>
  <c r="W36" i="44"/>
  <c r="Q36" i="44"/>
  <c r="K36" i="44"/>
  <c r="E36" i="44"/>
  <c r="D36" i="44"/>
  <c r="T36" i="44" s="1"/>
  <c r="C36" i="44"/>
  <c r="B36" i="44"/>
  <c r="AC35" i="44"/>
  <c r="Z35" i="44"/>
  <c r="W35" i="44"/>
  <c r="T35" i="44"/>
  <c r="Q35" i="44"/>
  <c r="N35" i="44"/>
  <c r="K35" i="44"/>
  <c r="H35" i="44"/>
  <c r="E35" i="44"/>
  <c r="F35" i="44" s="1"/>
  <c r="L35" i="44" s="1"/>
  <c r="D35" i="44"/>
  <c r="C35" i="44"/>
  <c r="B35" i="44"/>
  <c r="AC34" i="44"/>
  <c r="AB34" i="44"/>
  <c r="Z34" i="44"/>
  <c r="W34" i="44"/>
  <c r="V34" i="44"/>
  <c r="T34" i="44"/>
  <c r="Q34" i="44"/>
  <c r="P34" i="44"/>
  <c r="N34" i="44"/>
  <c r="K34" i="44"/>
  <c r="J34" i="44"/>
  <c r="H34" i="44"/>
  <c r="E34" i="44"/>
  <c r="D34" i="44"/>
  <c r="F34" i="44" s="1"/>
  <c r="C34" i="44"/>
  <c r="B34" i="44"/>
  <c r="AC33" i="44"/>
  <c r="AB33" i="44"/>
  <c r="W33" i="44"/>
  <c r="V33" i="44"/>
  <c r="Q33" i="44"/>
  <c r="P33" i="44"/>
  <c r="K33" i="44"/>
  <c r="J33" i="44"/>
  <c r="E33" i="44"/>
  <c r="D33" i="44"/>
  <c r="C33" i="44"/>
  <c r="B33" i="44"/>
  <c r="AC32" i="44"/>
  <c r="AD32" i="44" s="1"/>
  <c r="AB32" i="44"/>
  <c r="W32" i="44"/>
  <c r="X32" i="44" s="1"/>
  <c r="Q32" i="44"/>
  <c r="R32" i="44" s="1"/>
  <c r="P32" i="44"/>
  <c r="K32" i="44"/>
  <c r="L32" i="44" s="1"/>
  <c r="E32" i="44"/>
  <c r="V32" i="44" s="1"/>
  <c r="D32" i="44"/>
  <c r="F32" i="44" s="1"/>
  <c r="C32" i="44"/>
  <c r="B32" i="44"/>
  <c r="AC31" i="44"/>
  <c r="Z31" i="44"/>
  <c r="W31" i="44"/>
  <c r="T31" i="44"/>
  <c r="Q31" i="44"/>
  <c r="N31" i="44"/>
  <c r="K31" i="44"/>
  <c r="H31" i="44"/>
  <c r="F31" i="44"/>
  <c r="R31" i="44" s="1"/>
  <c r="Y23" i="90" s="1"/>
  <c r="E31" i="44"/>
  <c r="V31" i="44" s="1"/>
  <c r="D31" i="44"/>
  <c r="C31" i="44"/>
  <c r="B31" i="44"/>
  <c r="AC30" i="44"/>
  <c r="AB30" i="44"/>
  <c r="Z30" i="44"/>
  <c r="W30" i="44"/>
  <c r="V30" i="44"/>
  <c r="T30" i="44"/>
  <c r="Q30" i="44"/>
  <c r="P30" i="44"/>
  <c r="N30" i="44"/>
  <c r="K30" i="44"/>
  <c r="J30" i="44"/>
  <c r="H30" i="44"/>
  <c r="F30" i="44"/>
  <c r="AD30" i="44" s="1"/>
  <c r="E30" i="44"/>
  <c r="D30" i="44"/>
  <c r="C30" i="44"/>
  <c r="B30" i="44"/>
  <c r="AC29" i="44"/>
  <c r="AB29" i="44"/>
  <c r="Z29" i="44"/>
  <c r="W29" i="44"/>
  <c r="V29" i="44"/>
  <c r="Q29" i="44"/>
  <c r="P29" i="44"/>
  <c r="N29" i="44"/>
  <c r="K29" i="44"/>
  <c r="J29" i="44"/>
  <c r="E29" i="44"/>
  <c r="D29" i="44"/>
  <c r="T29" i="44" s="1"/>
  <c r="C29" i="44"/>
  <c r="B29" i="44"/>
  <c r="AC28" i="44"/>
  <c r="W28" i="44"/>
  <c r="Q28" i="44"/>
  <c r="K28" i="44"/>
  <c r="E28" i="44"/>
  <c r="D28" i="44"/>
  <c r="T28" i="44" s="1"/>
  <c r="C28" i="44"/>
  <c r="B28" i="44"/>
  <c r="AC27" i="44"/>
  <c r="AD27" i="44" s="1"/>
  <c r="Z27" i="44"/>
  <c r="W27" i="44"/>
  <c r="T27" i="44"/>
  <c r="Q27" i="44"/>
  <c r="N27" i="44"/>
  <c r="K27" i="44"/>
  <c r="H27" i="44"/>
  <c r="E27" i="44"/>
  <c r="F27" i="44" s="1"/>
  <c r="L27" i="44" s="1"/>
  <c r="X19" i="90" s="1"/>
  <c r="D27" i="44"/>
  <c r="C27" i="44"/>
  <c r="B27" i="44"/>
  <c r="AC26" i="44"/>
  <c r="AB26" i="44"/>
  <c r="Z26" i="44"/>
  <c r="W26" i="44"/>
  <c r="V26" i="44"/>
  <c r="T26" i="44"/>
  <c r="Q26" i="44"/>
  <c r="P26" i="44"/>
  <c r="N26" i="44"/>
  <c r="K26" i="44"/>
  <c r="J26" i="44"/>
  <c r="H26" i="44"/>
  <c r="E26" i="44"/>
  <c r="D26" i="44"/>
  <c r="F26" i="44" s="1"/>
  <c r="C26" i="44"/>
  <c r="B26" i="44"/>
  <c r="AC25" i="44"/>
  <c r="AB25" i="44"/>
  <c r="W25" i="44"/>
  <c r="Q25" i="44"/>
  <c r="P25" i="44"/>
  <c r="K25" i="44"/>
  <c r="E25" i="44"/>
  <c r="V25" i="44" s="1"/>
  <c r="D25" i="44"/>
  <c r="C25" i="44"/>
  <c r="B25" i="44"/>
  <c r="AC24" i="44"/>
  <c r="AD24" i="44" s="1"/>
  <c r="AB24" i="44"/>
  <c r="W24" i="44"/>
  <c r="X24" i="44" s="1"/>
  <c r="Q24" i="44"/>
  <c r="R24" i="44" s="1"/>
  <c r="Y16" i="90" s="1"/>
  <c r="P24" i="44"/>
  <c r="K24" i="44"/>
  <c r="L24" i="44" s="1"/>
  <c r="X16" i="90" s="1"/>
  <c r="E24" i="44"/>
  <c r="V24" i="44" s="1"/>
  <c r="D24" i="44"/>
  <c r="F24" i="44" s="1"/>
  <c r="C24" i="44"/>
  <c r="B24" i="44"/>
  <c r="AD23" i="44"/>
  <c r="AC23" i="44"/>
  <c r="Z23" i="44"/>
  <c r="W23" i="44"/>
  <c r="T23" i="44"/>
  <c r="Q23" i="44"/>
  <c r="N23" i="44"/>
  <c r="K23" i="44"/>
  <c r="L23" i="44" s="1"/>
  <c r="X15" i="90" s="1"/>
  <c r="H23" i="44"/>
  <c r="F23" i="44"/>
  <c r="R23" i="44" s="1"/>
  <c r="Y15" i="90" s="1"/>
  <c r="E23" i="44"/>
  <c r="V23" i="44" s="1"/>
  <c r="D23" i="44"/>
  <c r="C23" i="44"/>
  <c r="B23" i="44"/>
  <c r="AC22" i="44"/>
  <c r="AB22" i="44"/>
  <c r="Z22" i="44"/>
  <c r="W22" i="44"/>
  <c r="V22" i="44"/>
  <c r="Q22" i="44"/>
  <c r="P22" i="44"/>
  <c r="N22" i="44"/>
  <c r="K22" i="44"/>
  <c r="J22" i="44"/>
  <c r="F22" i="44"/>
  <c r="AD22" i="44" s="1"/>
  <c r="E22" i="44"/>
  <c r="D22" i="44"/>
  <c r="T22" i="44" s="1"/>
  <c r="C22" i="44"/>
  <c r="B22" i="44"/>
  <c r="AC21" i="44"/>
  <c r="Z21" i="44"/>
  <c r="W21" i="44"/>
  <c r="V21" i="44"/>
  <c r="Q21" i="44"/>
  <c r="N21" i="44"/>
  <c r="K21" i="44"/>
  <c r="J21" i="44"/>
  <c r="E21" i="44"/>
  <c r="AB21" i="44" s="1"/>
  <c r="D21" i="44"/>
  <c r="T21" i="44" s="1"/>
  <c r="C21" i="44"/>
  <c r="B21" i="44"/>
  <c r="AC20" i="44"/>
  <c r="W20" i="44"/>
  <c r="Q20" i="44"/>
  <c r="K20" i="44"/>
  <c r="E20" i="44"/>
  <c r="D20" i="44"/>
  <c r="T20" i="44" s="1"/>
  <c r="C20" i="44"/>
  <c r="B20" i="44"/>
  <c r="AC19" i="44"/>
  <c r="Z19" i="44"/>
  <c r="W19" i="44"/>
  <c r="T19" i="44"/>
  <c r="Q19" i="44"/>
  <c r="N19" i="44"/>
  <c r="K19" i="44"/>
  <c r="H19" i="44"/>
  <c r="E19" i="44"/>
  <c r="F19" i="44" s="1"/>
  <c r="X19" i="44" s="1"/>
  <c r="D19" i="44"/>
  <c r="C19" i="44"/>
  <c r="B19" i="44"/>
  <c r="AC18" i="44"/>
  <c r="AB18" i="44"/>
  <c r="W18" i="44"/>
  <c r="V18" i="44"/>
  <c r="T18" i="44"/>
  <c r="Q18" i="44"/>
  <c r="P18" i="44"/>
  <c r="K18" i="44"/>
  <c r="J18" i="44"/>
  <c r="H18" i="44"/>
  <c r="E18" i="44"/>
  <c r="D18" i="44"/>
  <c r="Z18" i="44" s="1"/>
  <c r="C18" i="44"/>
  <c r="B18" i="44"/>
  <c r="AC17" i="44"/>
  <c r="AB17" i="44"/>
  <c r="W17" i="44"/>
  <c r="Q17" i="44"/>
  <c r="P17" i="44"/>
  <c r="K17" i="44"/>
  <c r="E17" i="44"/>
  <c r="V17" i="44" s="1"/>
  <c r="D17" i="44"/>
  <c r="C17" i="44"/>
  <c r="B17" i="44"/>
  <c r="AC16" i="44"/>
  <c r="AB16" i="44"/>
  <c r="W16" i="44"/>
  <c r="X16" i="44" s="1"/>
  <c r="Q16" i="44"/>
  <c r="P16" i="44"/>
  <c r="K16" i="44"/>
  <c r="E16" i="44"/>
  <c r="V16" i="44" s="1"/>
  <c r="D16" i="44"/>
  <c r="F16" i="44" s="1"/>
  <c r="C16" i="44"/>
  <c r="B16" i="44"/>
  <c r="AC15" i="44"/>
  <c r="Z15" i="44"/>
  <c r="W15" i="44"/>
  <c r="T15" i="44"/>
  <c r="Q15" i="44"/>
  <c r="N15" i="44"/>
  <c r="K15" i="44"/>
  <c r="L15" i="44" s="1"/>
  <c r="X7" i="90" s="1"/>
  <c r="H15" i="44"/>
  <c r="F15" i="44"/>
  <c r="AD15" i="44" s="1"/>
  <c r="E15" i="44"/>
  <c r="V15" i="44" s="1"/>
  <c r="D15" i="44"/>
  <c r="C15" i="44"/>
  <c r="B15" i="44"/>
  <c r="AC14" i="44"/>
  <c r="AB14" i="44"/>
  <c r="Z14" i="44"/>
  <c r="W14" i="44"/>
  <c r="V14" i="44"/>
  <c r="Q14" i="44"/>
  <c r="P14" i="44"/>
  <c r="N14" i="44"/>
  <c r="K14" i="44"/>
  <c r="J14" i="44"/>
  <c r="F14" i="44"/>
  <c r="AD14" i="44" s="1"/>
  <c r="E14" i="44"/>
  <c r="D14" i="44"/>
  <c r="T14" i="44" s="1"/>
  <c r="C14" i="44"/>
  <c r="B14" i="44"/>
  <c r="AC13" i="44"/>
  <c r="Z13" i="44"/>
  <c r="W13" i="44"/>
  <c r="V13" i="44"/>
  <c r="Q13" i="44"/>
  <c r="N13" i="44"/>
  <c r="K13" i="44"/>
  <c r="J13" i="44"/>
  <c r="E13" i="44"/>
  <c r="AB13" i="44" s="1"/>
  <c r="D13" i="44"/>
  <c r="T13" i="44" s="1"/>
  <c r="C13" i="44"/>
  <c r="B13" i="44"/>
  <c r="AC12" i="44"/>
  <c r="W12" i="44"/>
  <c r="Q12" i="44"/>
  <c r="K12" i="44"/>
  <c r="K44" i="44" s="1"/>
  <c r="E12" i="44"/>
  <c r="D12" i="44"/>
  <c r="C12" i="44"/>
  <c r="B12" i="44"/>
  <c r="P5" i="44"/>
  <c r="P4" i="44"/>
  <c r="AI44" i="43"/>
  <c r="AE44" i="43"/>
  <c r="AC44" i="43"/>
  <c r="Y44" i="43"/>
  <c r="W44" i="43"/>
  <c r="S44" i="43"/>
  <c r="Q44" i="43"/>
  <c r="M44" i="43"/>
  <c r="K44" i="43"/>
  <c r="J44" i="43"/>
  <c r="AJ44" i="43" s="1"/>
  <c r="E44" i="43"/>
  <c r="D44" i="43"/>
  <c r="AJ43" i="43"/>
  <c r="AG43" i="43"/>
  <c r="AF43" i="43"/>
  <c r="AA43" i="43"/>
  <c r="U43" i="43"/>
  <c r="T43" i="43"/>
  <c r="O43" i="43"/>
  <c r="H43" i="43"/>
  <c r="Z43" i="43" s="1"/>
  <c r="G43" i="43"/>
  <c r="X43" i="43" s="1"/>
  <c r="F43" i="43"/>
  <c r="C43" i="43"/>
  <c r="B43" i="43"/>
  <c r="AJ42" i="43"/>
  <c r="AG42" i="43"/>
  <c r="AD42" i="43"/>
  <c r="AA42" i="43"/>
  <c r="X42" i="43"/>
  <c r="U42" i="43"/>
  <c r="R42" i="43"/>
  <c r="O42" i="43"/>
  <c r="L42" i="43"/>
  <c r="I42" i="43"/>
  <c r="V42" i="43" s="1"/>
  <c r="H42" i="43"/>
  <c r="Z42" i="43" s="1"/>
  <c r="G42" i="43"/>
  <c r="F42" i="43"/>
  <c r="C42" i="43"/>
  <c r="B42" i="43"/>
  <c r="AJ41" i="43"/>
  <c r="AG41" i="43"/>
  <c r="AD41" i="43"/>
  <c r="AA41" i="43"/>
  <c r="Z41" i="43"/>
  <c r="U41" i="43"/>
  <c r="R41" i="43"/>
  <c r="O41" i="43"/>
  <c r="N41" i="43"/>
  <c r="H41" i="43"/>
  <c r="AF41" i="43" s="1"/>
  <c r="G41" i="43"/>
  <c r="X41" i="43" s="1"/>
  <c r="F41" i="43"/>
  <c r="C41" i="43"/>
  <c r="B41" i="43"/>
  <c r="AJ40" i="43"/>
  <c r="AG40" i="43"/>
  <c r="AD40" i="43"/>
  <c r="AA40" i="43"/>
  <c r="X40" i="43"/>
  <c r="U40" i="43"/>
  <c r="R40" i="43"/>
  <c r="O40" i="43"/>
  <c r="L40" i="43"/>
  <c r="H40" i="43"/>
  <c r="G40" i="43"/>
  <c r="F40" i="43"/>
  <c r="C40" i="43"/>
  <c r="B40" i="43"/>
  <c r="AJ39" i="43"/>
  <c r="AG39" i="43"/>
  <c r="AF39" i="43"/>
  <c r="AA39" i="43"/>
  <c r="U39" i="43"/>
  <c r="T39" i="43"/>
  <c r="O39" i="43"/>
  <c r="H39" i="43"/>
  <c r="Z39" i="43" s="1"/>
  <c r="G39" i="43"/>
  <c r="X39" i="43" s="1"/>
  <c r="F39" i="43"/>
  <c r="C39" i="43"/>
  <c r="B39" i="43"/>
  <c r="AJ38" i="43"/>
  <c r="AG38" i="43"/>
  <c r="AD38" i="43"/>
  <c r="AA38" i="43"/>
  <c r="X38" i="43"/>
  <c r="U38" i="43"/>
  <c r="R38" i="43"/>
  <c r="O38" i="43"/>
  <c r="L38" i="43"/>
  <c r="I38" i="43"/>
  <c r="V38" i="43" s="1"/>
  <c r="H38" i="43"/>
  <c r="Z38" i="43" s="1"/>
  <c r="G38" i="43"/>
  <c r="F38" i="43"/>
  <c r="C38" i="43"/>
  <c r="B38" i="43"/>
  <c r="AJ37" i="43"/>
  <c r="AG37" i="43"/>
  <c r="AD37" i="43"/>
  <c r="AA37" i="43"/>
  <c r="Z37" i="43"/>
  <c r="U37" i="43"/>
  <c r="R37" i="43"/>
  <c r="O37" i="43"/>
  <c r="N37" i="43"/>
  <c r="H37" i="43"/>
  <c r="AF37" i="43" s="1"/>
  <c r="G37" i="43"/>
  <c r="X37" i="43" s="1"/>
  <c r="F37" i="43"/>
  <c r="C37" i="43"/>
  <c r="B37" i="43"/>
  <c r="AJ36" i="43"/>
  <c r="AG36" i="43"/>
  <c r="AD36" i="43"/>
  <c r="AA36" i="43"/>
  <c r="X36" i="43"/>
  <c r="U36" i="43"/>
  <c r="R36" i="43"/>
  <c r="O36" i="43"/>
  <c r="L36" i="43"/>
  <c r="H36" i="43"/>
  <c r="G36" i="43"/>
  <c r="F36" i="43"/>
  <c r="C36" i="43"/>
  <c r="B36" i="43"/>
  <c r="AJ35" i="43"/>
  <c r="AG35" i="43"/>
  <c r="AF35" i="43"/>
  <c r="AA35" i="43"/>
  <c r="U35" i="43"/>
  <c r="T35" i="43"/>
  <c r="O35" i="43"/>
  <c r="H35" i="43"/>
  <c r="Z35" i="43" s="1"/>
  <c r="G35" i="43"/>
  <c r="X35" i="43" s="1"/>
  <c r="F35" i="43"/>
  <c r="C35" i="43"/>
  <c r="B35" i="43"/>
  <c r="AJ34" i="43"/>
  <c r="AG34" i="43"/>
  <c r="AD34" i="43"/>
  <c r="AA34" i="43"/>
  <c r="X34" i="43"/>
  <c r="U34" i="43"/>
  <c r="R34" i="43"/>
  <c r="O34" i="43"/>
  <c r="L34" i="43"/>
  <c r="I34" i="43"/>
  <c r="V34" i="43" s="1"/>
  <c r="H34" i="43"/>
  <c r="Z34" i="43" s="1"/>
  <c r="G34" i="43"/>
  <c r="F34" i="43"/>
  <c r="C34" i="43"/>
  <c r="B34" i="43"/>
  <c r="AJ33" i="43"/>
  <c r="AG33" i="43"/>
  <c r="AD33" i="43"/>
  <c r="AA33" i="43"/>
  <c r="Z33" i="43"/>
  <c r="U33" i="43"/>
  <c r="R33" i="43"/>
  <c r="O33" i="43"/>
  <c r="N33" i="43"/>
  <c r="H33" i="43"/>
  <c r="AF33" i="43" s="1"/>
  <c r="G33" i="43"/>
  <c r="X33" i="43" s="1"/>
  <c r="F33" i="43"/>
  <c r="C33" i="43"/>
  <c r="B33" i="43"/>
  <c r="AJ32" i="43"/>
  <c r="AG32" i="43"/>
  <c r="AD32" i="43"/>
  <c r="AA32" i="43"/>
  <c r="X32" i="43"/>
  <c r="U32" i="43"/>
  <c r="R32" i="43"/>
  <c r="O32" i="43"/>
  <c r="L32" i="43"/>
  <c r="H32" i="43"/>
  <c r="G32" i="43"/>
  <c r="F32" i="43"/>
  <c r="C32" i="43"/>
  <c r="B32" i="43"/>
  <c r="AJ31" i="43"/>
  <c r="AG31" i="43"/>
  <c r="AF31" i="43"/>
  <c r="AA31" i="43"/>
  <c r="U31" i="43"/>
  <c r="T31" i="43"/>
  <c r="O31" i="43"/>
  <c r="H31" i="43"/>
  <c r="Z31" i="43" s="1"/>
  <c r="G31" i="43"/>
  <c r="X31" i="43" s="1"/>
  <c r="V22" i="90" s="1"/>
  <c r="F31" i="43"/>
  <c r="C31" i="43"/>
  <c r="B31" i="43"/>
  <c r="AJ30" i="43"/>
  <c r="AG30" i="43"/>
  <c r="AD30" i="43"/>
  <c r="W21" i="90" s="1"/>
  <c r="AA30" i="43"/>
  <c r="X30" i="43"/>
  <c r="V21" i="90" s="1"/>
  <c r="U30" i="43"/>
  <c r="R30" i="43"/>
  <c r="O30" i="43"/>
  <c r="L30" i="43"/>
  <c r="I30" i="43"/>
  <c r="V30" i="43" s="1"/>
  <c r="H30" i="43"/>
  <c r="Z30" i="43" s="1"/>
  <c r="G30" i="43"/>
  <c r="F30" i="43"/>
  <c r="C30" i="43"/>
  <c r="B30" i="43"/>
  <c r="AJ29" i="43"/>
  <c r="AG29" i="43"/>
  <c r="AH29" i="43" s="1"/>
  <c r="AD29" i="43"/>
  <c r="W20" i="90" s="1"/>
  <c r="AA29" i="43"/>
  <c r="AB29" i="43" s="1"/>
  <c r="Z29" i="43"/>
  <c r="X29" i="43"/>
  <c r="V20" i="90" s="1"/>
  <c r="U29" i="43"/>
  <c r="V29" i="43" s="1"/>
  <c r="R29" i="43"/>
  <c r="AK29" i="43" s="1"/>
  <c r="O29" i="43"/>
  <c r="P29" i="43" s="1"/>
  <c r="N29" i="43"/>
  <c r="L29" i="43"/>
  <c r="H29" i="43"/>
  <c r="AF29" i="43" s="1"/>
  <c r="G29" i="43"/>
  <c r="I29" i="43" s="1"/>
  <c r="F29" i="43"/>
  <c r="C29" i="43"/>
  <c r="B29" i="43"/>
  <c r="AJ28" i="43"/>
  <c r="AG28" i="43"/>
  <c r="AD28" i="43"/>
  <c r="W19" i="90" s="1"/>
  <c r="AA28" i="43"/>
  <c r="X28" i="43"/>
  <c r="V19" i="90" s="1"/>
  <c r="U28" i="43"/>
  <c r="R28" i="43"/>
  <c r="O28" i="43"/>
  <c r="L28" i="43"/>
  <c r="H28" i="43"/>
  <c r="G28" i="43"/>
  <c r="F28" i="43"/>
  <c r="C28" i="43"/>
  <c r="B28" i="43"/>
  <c r="AJ27" i="43"/>
  <c r="AG27" i="43"/>
  <c r="AF27" i="43"/>
  <c r="AA27" i="43"/>
  <c r="X27" i="43"/>
  <c r="V18" i="90" s="1"/>
  <c r="U27" i="43"/>
  <c r="T27" i="43"/>
  <c r="O27" i="43"/>
  <c r="L27" i="43"/>
  <c r="H27" i="43"/>
  <c r="Z27" i="43" s="1"/>
  <c r="G27" i="43"/>
  <c r="F27" i="43"/>
  <c r="C27" i="43"/>
  <c r="B27" i="43"/>
  <c r="AJ26" i="43"/>
  <c r="AH26" i="43"/>
  <c r="AG26" i="43"/>
  <c r="AD26" i="43"/>
  <c r="W17" i="90" s="1"/>
  <c r="AA26" i="43"/>
  <c r="X26" i="43"/>
  <c r="V17" i="90" s="1"/>
  <c r="U26" i="43"/>
  <c r="R26" i="43"/>
  <c r="O26" i="43"/>
  <c r="P26" i="43" s="1"/>
  <c r="L26" i="43"/>
  <c r="I26" i="43"/>
  <c r="V26" i="43" s="1"/>
  <c r="H26" i="43"/>
  <c r="Z26" i="43" s="1"/>
  <c r="G26" i="43"/>
  <c r="F26" i="43"/>
  <c r="C26" i="43"/>
  <c r="B26" i="43"/>
  <c r="AJ25" i="43"/>
  <c r="AG25" i="43"/>
  <c r="AD25" i="43"/>
  <c r="W16" i="90" s="1"/>
  <c r="AA25" i="43"/>
  <c r="X25" i="43"/>
  <c r="V16" i="90" s="1"/>
  <c r="U25" i="43"/>
  <c r="R25" i="43"/>
  <c r="AK25" i="43" s="1"/>
  <c r="O25" i="43"/>
  <c r="L25" i="43"/>
  <c r="H25" i="43"/>
  <c r="Z25" i="43" s="1"/>
  <c r="G25" i="43"/>
  <c r="F25" i="43"/>
  <c r="C25" i="43"/>
  <c r="B25" i="43"/>
  <c r="AJ24" i="43"/>
  <c r="AG24" i="43"/>
  <c r="AD24" i="43"/>
  <c r="W15" i="90" s="1"/>
  <c r="AA24" i="43"/>
  <c r="X24" i="43"/>
  <c r="V15" i="90" s="1"/>
  <c r="U24" i="43"/>
  <c r="R24" i="43"/>
  <c r="O24" i="43"/>
  <c r="L24" i="43"/>
  <c r="H24" i="43"/>
  <c r="G24" i="43"/>
  <c r="F24" i="43"/>
  <c r="C24" i="43"/>
  <c r="B24" i="43"/>
  <c r="AJ23" i="43"/>
  <c r="AG23" i="43"/>
  <c r="AA23" i="43"/>
  <c r="U23" i="43"/>
  <c r="O23" i="43"/>
  <c r="H23" i="43"/>
  <c r="AF23" i="43" s="1"/>
  <c r="G23" i="43"/>
  <c r="X23" i="43" s="1"/>
  <c r="V14" i="90" s="1"/>
  <c r="F23" i="43"/>
  <c r="C23" i="43"/>
  <c r="B23" i="43"/>
  <c r="AJ22" i="43"/>
  <c r="AG22" i="43"/>
  <c r="AD22" i="43"/>
  <c r="AA22" i="43"/>
  <c r="AB22" i="43" s="1"/>
  <c r="X22" i="43"/>
  <c r="V13" i="90" s="1"/>
  <c r="V22" i="43"/>
  <c r="U22" i="43"/>
  <c r="R22" i="43"/>
  <c r="O22" i="43"/>
  <c r="L22" i="43"/>
  <c r="I22" i="43"/>
  <c r="AH22" i="43" s="1"/>
  <c r="H22" i="43"/>
  <c r="Z22" i="43" s="1"/>
  <c r="G22" i="43"/>
  <c r="F22" i="43"/>
  <c r="C22" i="43"/>
  <c r="B22" i="43"/>
  <c r="AJ21" i="43"/>
  <c r="AG21" i="43"/>
  <c r="AD21" i="43"/>
  <c r="W12" i="90" s="1"/>
  <c r="AA21" i="43"/>
  <c r="X21" i="43"/>
  <c r="V12" i="90" s="1"/>
  <c r="U21" i="43"/>
  <c r="R21" i="43"/>
  <c r="AK21" i="43" s="1"/>
  <c r="O21" i="43"/>
  <c r="L21" i="43"/>
  <c r="H21" i="43"/>
  <c r="Z21" i="43" s="1"/>
  <c r="G21" i="43"/>
  <c r="F21" i="43"/>
  <c r="C21" i="43"/>
  <c r="B21" i="43"/>
  <c r="AJ20" i="43"/>
  <c r="AG20" i="43"/>
  <c r="AD20" i="43"/>
  <c r="AA20" i="43"/>
  <c r="X20" i="43"/>
  <c r="V11" i="90" s="1"/>
  <c r="U20" i="43"/>
  <c r="R20" i="43"/>
  <c r="O20" i="43"/>
  <c r="L20" i="43"/>
  <c r="H20" i="43"/>
  <c r="G20" i="43"/>
  <c r="F20" i="43"/>
  <c r="C20" i="43"/>
  <c r="B20" i="43"/>
  <c r="AJ19" i="43"/>
  <c r="AG19" i="43"/>
  <c r="AF19" i="43"/>
  <c r="AA19" i="43"/>
  <c r="U19" i="43"/>
  <c r="T19" i="43"/>
  <c r="O19" i="43"/>
  <c r="H19" i="43"/>
  <c r="G19" i="43"/>
  <c r="I19" i="43" s="1"/>
  <c r="F19" i="43"/>
  <c r="C19" i="43"/>
  <c r="B19" i="43"/>
  <c r="AJ18" i="43"/>
  <c r="AG18" i="43"/>
  <c r="AD18" i="43"/>
  <c r="AA18" i="43"/>
  <c r="X18" i="43"/>
  <c r="V9" i="90" s="1"/>
  <c r="U18" i="43"/>
  <c r="V18" i="43" s="1"/>
  <c r="R18" i="43"/>
  <c r="O18" i="43"/>
  <c r="L18" i="43"/>
  <c r="I18" i="43"/>
  <c r="AH18" i="43" s="1"/>
  <c r="H18" i="43"/>
  <c r="G18" i="43"/>
  <c r="F18" i="43"/>
  <c r="C18" i="43"/>
  <c r="B18" i="43"/>
  <c r="AJ17" i="43"/>
  <c r="AG17" i="43"/>
  <c r="AD17" i="43"/>
  <c r="W8" i="90" s="1"/>
  <c r="AA17" i="43"/>
  <c r="Z17" i="43"/>
  <c r="X17" i="43"/>
  <c r="V8" i="90" s="1"/>
  <c r="U17" i="43"/>
  <c r="R17" i="43"/>
  <c r="O17" i="43"/>
  <c r="P17" i="43" s="1"/>
  <c r="N17" i="43"/>
  <c r="L17" i="43"/>
  <c r="H17" i="43"/>
  <c r="G17" i="43"/>
  <c r="I17" i="43" s="1"/>
  <c r="F17" i="43"/>
  <c r="C17" i="43"/>
  <c r="B17" i="43"/>
  <c r="AJ16" i="43"/>
  <c r="AG16" i="43"/>
  <c r="AD16" i="43"/>
  <c r="AA16" i="43"/>
  <c r="X16" i="43"/>
  <c r="V7" i="90" s="1"/>
  <c r="U16" i="43"/>
  <c r="R16" i="43"/>
  <c r="O16" i="43"/>
  <c r="L16" i="43"/>
  <c r="H16" i="43"/>
  <c r="G16" i="43"/>
  <c r="F16" i="43"/>
  <c r="C16" i="43"/>
  <c r="B16" i="43"/>
  <c r="AJ15" i="43"/>
  <c r="AG15" i="43"/>
  <c r="AD15" i="43"/>
  <c r="AA15" i="43"/>
  <c r="X15" i="43"/>
  <c r="V6" i="90" s="1"/>
  <c r="U15" i="43"/>
  <c r="T15" i="43"/>
  <c r="R15" i="43"/>
  <c r="O15" i="43"/>
  <c r="L15" i="43"/>
  <c r="H15" i="43"/>
  <c r="G15" i="43"/>
  <c r="F15" i="43"/>
  <c r="C15" i="43"/>
  <c r="B15" i="43"/>
  <c r="AJ14" i="43"/>
  <c r="AG14" i="43"/>
  <c r="AD14" i="43"/>
  <c r="AA14" i="43"/>
  <c r="X14" i="43"/>
  <c r="V5" i="90" s="1"/>
  <c r="U14" i="43"/>
  <c r="R14" i="43"/>
  <c r="O14" i="43"/>
  <c r="L14" i="43"/>
  <c r="H14" i="43"/>
  <c r="G14" i="43"/>
  <c r="F14" i="43"/>
  <c r="C14" i="43"/>
  <c r="B14" i="43"/>
  <c r="AJ13" i="43"/>
  <c r="AG13" i="43"/>
  <c r="AH13" i="43" s="1"/>
  <c r="AD13" i="43"/>
  <c r="W4" i="90" s="1"/>
  <c r="AA13" i="43"/>
  <c r="Z13" i="43"/>
  <c r="U13" i="43"/>
  <c r="U44" i="43" s="1"/>
  <c r="R13" i="43"/>
  <c r="O13" i="43"/>
  <c r="N13" i="43"/>
  <c r="I13" i="43"/>
  <c r="H13" i="43"/>
  <c r="T13" i="43" s="1"/>
  <c r="G13" i="43"/>
  <c r="X13" i="43" s="1"/>
  <c r="V4" i="90" s="1"/>
  <c r="F13" i="43"/>
  <c r="C13" i="43"/>
  <c r="B13" i="43"/>
  <c r="AJ12" i="43"/>
  <c r="AL12" i="43" s="1"/>
  <c r="AG12" i="43"/>
  <c r="AF12" i="43"/>
  <c r="AA12" i="43"/>
  <c r="Z12" i="43"/>
  <c r="U12" i="43"/>
  <c r="T12" i="43"/>
  <c r="O12" i="43"/>
  <c r="N12" i="43"/>
  <c r="H12" i="43"/>
  <c r="H44" i="43" s="1"/>
  <c r="G12" i="43"/>
  <c r="G44" i="43" s="1"/>
  <c r="F12" i="43"/>
  <c r="C12" i="43"/>
  <c r="B12" i="43"/>
  <c r="T5" i="43"/>
  <c r="T4" i="43"/>
  <c r="AJ44" i="42"/>
  <c r="AI44" i="42"/>
  <c r="AH44" i="42"/>
  <c r="AF44" i="42"/>
  <c r="AD44" i="42"/>
  <c r="AC44" i="42"/>
  <c r="AB44" i="42"/>
  <c r="Y44" i="42"/>
  <c r="X44" i="42"/>
  <c r="V44" i="42"/>
  <c r="T44" i="42"/>
  <c r="R44" i="42"/>
  <c r="Q44" i="42"/>
  <c r="P44" i="42"/>
  <c r="L44" i="42"/>
  <c r="K44" i="42"/>
  <c r="J44" i="42"/>
  <c r="H44" i="42"/>
  <c r="AE44" i="42" s="1"/>
  <c r="G44" i="42"/>
  <c r="W44" i="42" s="1"/>
  <c r="E44" i="42"/>
  <c r="AK44" i="42" s="1"/>
  <c r="D44" i="42"/>
  <c r="AM43" i="42"/>
  <c r="AL43" i="42"/>
  <c r="AK43" i="42"/>
  <c r="AI43" i="42"/>
  <c r="AF43" i="42"/>
  <c r="AE43" i="42"/>
  <c r="AC43" i="42"/>
  <c r="AA43" i="42"/>
  <c r="Z43" i="42"/>
  <c r="Y43" i="42"/>
  <c r="W43" i="42"/>
  <c r="U43" i="42"/>
  <c r="T43" i="42"/>
  <c r="S43" i="42"/>
  <c r="Q43" i="42"/>
  <c r="O43" i="42"/>
  <c r="N43" i="42"/>
  <c r="M43" i="42"/>
  <c r="K43" i="42"/>
  <c r="I43" i="42"/>
  <c r="AG43" i="42" s="1"/>
  <c r="F43" i="42"/>
  <c r="C43" i="42"/>
  <c r="B43" i="42"/>
  <c r="AM42" i="42"/>
  <c r="AL42" i="42"/>
  <c r="AK42" i="42"/>
  <c r="AI42" i="42"/>
  <c r="AF42" i="42"/>
  <c r="AE42" i="42"/>
  <c r="AC42" i="42"/>
  <c r="AA42" i="42"/>
  <c r="Z42" i="42"/>
  <c r="Y42" i="42"/>
  <c r="W42" i="42"/>
  <c r="U42" i="42"/>
  <c r="T42" i="42"/>
  <c r="S42" i="42"/>
  <c r="Q42" i="42"/>
  <c r="O42" i="42"/>
  <c r="N42" i="42"/>
  <c r="M42" i="42"/>
  <c r="K42" i="42"/>
  <c r="I42" i="42"/>
  <c r="AG42" i="42" s="1"/>
  <c r="F42" i="42"/>
  <c r="C42" i="42"/>
  <c r="B42" i="42"/>
  <c r="AM41" i="42"/>
  <c r="AL41" i="42"/>
  <c r="AK41" i="42"/>
  <c r="AI41" i="42"/>
  <c r="AF41" i="42"/>
  <c r="AE41" i="42"/>
  <c r="AC41" i="42"/>
  <c r="AA41" i="42"/>
  <c r="Z41" i="42"/>
  <c r="Y41" i="42"/>
  <c r="W41" i="42"/>
  <c r="U41" i="42"/>
  <c r="T41" i="42"/>
  <c r="S41" i="42"/>
  <c r="Q41" i="42"/>
  <c r="O41" i="42"/>
  <c r="N41" i="42"/>
  <c r="M41" i="42"/>
  <c r="K41" i="42"/>
  <c r="I41" i="42"/>
  <c r="AG41" i="42" s="1"/>
  <c r="F41" i="42"/>
  <c r="C41" i="42"/>
  <c r="B41" i="42"/>
  <c r="AM40" i="42"/>
  <c r="AL40" i="42"/>
  <c r="AK40" i="42"/>
  <c r="AI40" i="42"/>
  <c r="AF40" i="42"/>
  <c r="AE40" i="42"/>
  <c r="AC40" i="42"/>
  <c r="AA40" i="42"/>
  <c r="Z40" i="42"/>
  <c r="Y40" i="42"/>
  <c r="W40" i="42"/>
  <c r="U40" i="42"/>
  <c r="T40" i="42"/>
  <c r="S40" i="42"/>
  <c r="Q40" i="42"/>
  <c r="O40" i="42"/>
  <c r="N40" i="42"/>
  <c r="M40" i="42"/>
  <c r="K40" i="42"/>
  <c r="I40" i="42"/>
  <c r="AG40" i="42" s="1"/>
  <c r="F40" i="42"/>
  <c r="C40" i="42"/>
  <c r="B40" i="42"/>
  <c r="AM39" i="42"/>
  <c r="AL39" i="42"/>
  <c r="AK39" i="42"/>
  <c r="AI39" i="42"/>
  <c r="AF39" i="42"/>
  <c r="AE39" i="42"/>
  <c r="AC39" i="42"/>
  <c r="AA39" i="42"/>
  <c r="Z39" i="42"/>
  <c r="Y39" i="42"/>
  <c r="W39" i="42"/>
  <c r="U39" i="42"/>
  <c r="T39" i="42"/>
  <c r="S39" i="42"/>
  <c r="Q39" i="42"/>
  <c r="O39" i="42"/>
  <c r="N39" i="42"/>
  <c r="M39" i="42"/>
  <c r="K39" i="42"/>
  <c r="I39" i="42"/>
  <c r="AG39" i="42" s="1"/>
  <c r="F39" i="42"/>
  <c r="C39" i="42"/>
  <c r="B39" i="42"/>
  <c r="AM38" i="42"/>
  <c r="AL38" i="42"/>
  <c r="AK38" i="42"/>
  <c r="AI38" i="42"/>
  <c r="AF38" i="42"/>
  <c r="AE38" i="42"/>
  <c r="AC38" i="42"/>
  <c r="AA38" i="42"/>
  <c r="Z38" i="42"/>
  <c r="Y38" i="42"/>
  <c r="W38" i="42"/>
  <c r="U38" i="42"/>
  <c r="T38" i="42"/>
  <c r="S38" i="42"/>
  <c r="Q38" i="42"/>
  <c r="O38" i="42"/>
  <c r="N38" i="42"/>
  <c r="M38" i="42"/>
  <c r="K38" i="42"/>
  <c r="I38" i="42"/>
  <c r="AG38" i="42" s="1"/>
  <c r="F38" i="42"/>
  <c r="C38" i="42"/>
  <c r="B38" i="42"/>
  <c r="AM37" i="42"/>
  <c r="AL37" i="42"/>
  <c r="AK37" i="42"/>
  <c r="AI37" i="42"/>
  <c r="AF37" i="42"/>
  <c r="AE37" i="42"/>
  <c r="AC37" i="42"/>
  <c r="AA37" i="42"/>
  <c r="Z37" i="42"/>
  <c r="Y37" i="42"/>
  <c r="W37" i="42"/>
  <c r="U37" i="42"/>
  <c r="T37" i="42"/>
  <c r="S37" i="42"/>
  <c r="Q37" i="42"/>
  <c r="O37" i="42"/>
  <c r="N37" i="42"/>
  <c r="M37" i="42"/>
  <c r="K37" i="42"/>
  <c r="I37" i="42"/>
  <c r="AG37" i="42" s="1"/>
  <c r="F37" i="42"/>
  <c r="C37" i="42"/>
  <c r="B37" i="42"/>
  <c r="AM36" i="42"/>
  <c r="AL36" i="42"/>
  <c r="AK36" i="42"/>
  <c r="AI36" i="42"/>
  <c r="AF36" i="42"/>
  <c r="AE36" i="42"/>
  <c r="AC36" i="42"/>
  <c r="AA36" i="42"/>
  <c r="Z36" i="42"/>
  <c r="Y36" i="42"/>
  <c r="W36" i="42"/>
  <c r="U36" i="42"/>
  <c r="T36" i="42"/>
  <c r="S36" i="42"/>
  <c r="Q36" i="42"/>
  <c r="O36" i="42"/>
  <c r="N36" i="42"/>
  <c r="M36" i="42"/>
  <c r="K36" i="42"/>
  <c r="I36" i="42"/>
  <c r="AG36" i="42" s="1"/>
  <c r="F36" i="42"/>
  <c r="C36" i="42"/>
  <c r="B36" i="42"/>
  <c r="AM35" i="42"/>
  <c r="AL35" i="42"/>
  <c r="AK35" i="42"/>
  <c r="AI35" i="42"/>
  <c r="AF35" i="42"/>
  <c r="AE35" i="42"/>
  <c r="AC35" i="42"/>
  <c r="AA35" i="42"/>
  <c r="Z35" i="42"/>
  <c r="Y35" i="42"/>
  <c r="W35" i="42"/>
  <c r="U35" i="42"/>
  <c r="T35" i="42"/>
  <c r="S35" i="42"/>
  <c r="Q35" i="42"/>
  <c r="O35" i="42"/>
  <c r="N35" i="42"/>
  <c r="M35" i="42"/>
  <c r="K35" i="42"/>
  <c r="I35" i="42"/>
  <c r="AG35" i="42" s="1"/>
  <c r="F35" i="42"/>
  <c r="C35" i="42"/>
  <c r="B35" i="42"/>
  <c r="AM34" i="42"/>
  <c r="AL34" i="42"/>
  <c r="AK34" i="42"/>
  <c r="AI34" i="42"/>
  <c r="AF34" i="42"/>
  <c r="AE34" i="42"/>
  <c r="AC34" i="42"/>
  <c r="AA34" i="42"/>
  <c r="Z34" i="42"/>
  <c r="Y34" i="42"/>
  <c r="W34" i="42"/>
  <c r="U34" i="42"/>
  <c r="T34" i="42"/>
  <c r="S34" i="42"/>
  <c r="Q34" i="42"/>
  <c r="O34" i="42"/>
  <c r="N34" i="42"/>
  <c r="M34" i="42"/>
  <c r="K34" i="42"/>
  <c r="I34" i="42"/>
  <c r="AG34" i="42" s="1"/>
  <c r="F34" i="42"/>
  <c r="C34" i="42"/>
  <c r="B34" i="42"/>
  <c r="AM33" i="42"/>
  <c r="AL33" i="42"/>
  <c r="AK33" i="42"/>
  <c r="AI33" i="42"/>
  <c r="AF33" i="42"/>
  <c r="AE33" i="42"/>
  <c r="AC33" i="42"/>
  <c r="AA33" i="42"/>
  <c r="Z33" i="42"/>
  <c r="Y33" i="42"/>
  <c r="W33" i="42"/>
  <c r="U33" i="42"/>
  <c r="T33" i="42"/>
  <c r="S33" i="42"/>
  <c r="Q33" i="42"/>
  <c r="O33" i="42"/>
  <c r="N33" i="42"/>
  <c r="M33" i="42"/>
  <c r="K33" i="42"/>
  <c r="I33" i="42"/>
  <c r="AG33" i="42" s="1"/>
  <c r="F33" i="42"/>
  <c r="C33" i="42"/>
  <c r="B33" i="42"/>
  <c r="AM32" i="42"/>
  <c r="AL32" i="42"/>
  <c r="AK32" i="42"/>
  <c r="AI32" i="42"/>
  <c r="AF32" i="42"/>
  <c r="AE32" i="42"/>
  <c r="AC32" i="42"/>
  <c r="AA32" i="42"/>
  <c r="Z32" i="42"/>
  <c r="Y32" i="42"/>
  <c r="W32" i="42"/>
  <c r="U32" i="42"/>
  <c r="T32" i="42"/>
  <c r="S32" i="42"/>
  <c r="Q32" i="42"/>
  <c r="O32" i="42"/>
  <c r="N32" i="42"/>
  <c r="M32" i="42"/>
  <c r="K32" i="42"/>
  <c r="I32" i="42"/>
  <c r="AG32" i="42" s="1"/>
  <c r="F32" i="42"/>
  <c r="C32" i="42"/>
  <c r="B32" i="42"/>
  <c r="AM31" i="42"/>
  <c r="AL31" i="42"/>
  <c r="AK31" i="42"/>
  <c r="AI31" i="42"/>
  <c r="AF31" i="42"/>
  <c r="AE31" i="42"/>
  <c r="AC31" i="42"/>
  <c r="AA31" i="42"/>
  <c r="Z31" i="42"/>
  <c r="Y31" i="42"/>
  <c r="W31" i="42"/>
  <c r="U31" i="42"/>
  <c r="T31" i="42"/>
  <c r="S31" i="42"/>
  <c r="Q31" i="42"/>
  <c r="O31" i="42"/>
  <c r="N31" i="42"/>
  <c r="M31" i="42"/>
  <c r="K31" i="42"/>
  <c r="I31" i="42"/>
  <c r="AG31" i="42" s="1"/>
  <c r="F31" i="42"/>
  <c r="C31" i="42"/>
  <c r="B31" i="42"/>
  <c r="AM30" i="42"/>
  <c r="AL30" i="42"/>
  <c r="AK30" i="42"/>
  <c r="AI30" i="42"/>
  <c r="AF30" i="42"/>
  <c r="AE30" i="42"/>
  <c r="AC30" i="42"/>
  <c r="AA30" i="42"/>
  <c r="Z30" i="42"/>
  <c r="Y30" i="42"/>
  <c r="W30" i="42"/>
  <c r="U30" i="42"/>
  <c r="T30" i="42"/>
  <c r="S30" i="42"/>
  <c r="Q30" i="42"/>
  <c r="O30" i="42"/>
  <c r="N30" i="42"/>
  <c r="M30" i="42"/>
  <c r="K30" i="42"/>
  <c r="I30" i="42"/>
  <c r="AG30" i="42" s="1"/>
  <c r="F30" i="42"/>
  <c r="C30" i="42"/>
  <c r="B30" i="42"/>
  <c r="AM29" i="42"/>
  <c r="AL29" i="42"/>
  <c r="AK29" i="42"/>
  <c r="AI29" i="42"/>
  <c r="AF29" i="42"/>
  <c r="AE29" i="42"/>
  <c r="AC29" i="42"/>
  <c r="AA29" i="42"/>
  <c r="Z29" i="42"/>
  <c r="Y29" i="42"/>
  <c r="W29" i="42"/>
  <c r="U29" i="42"/>
  <c r="T29" i="42"/>
  <c r="S29" i="42"/>
  <c r="Q29" i="42"/>
  <c r="O29" i="42"/>
  <c r="N29" i="42"/>
  <c r="M29" i="42"/>
  <c r="K29" i="42"/>
  <c r="I29" i="42"/>
  <c r="AG29" i="42" s="1"/>
  <c r="F29" i="42"/>
  <c r="C29" i="42"/>
  <c r="B29" i="42"/>
  <c r="AM28" i="42"/>
  <c r="AL28" i="42"/>
  <c r="AK28" i="42"/>
  <c r="AI28" i="42"/>
  <c r="AF28" i="42"/>
  <c r="AE28" i="42"/>
  <c r="AC28" i="42"/>
  <c r="AA28" i="42"/>
  <c r="Z28" i="42"/>
  <c r="Y28" i="42"/>
  <c r="W28" i="42"/>
  <c r="U28" i="42"/>
  <c r="T28" i="42"/>
  <c r="S28" i="42"/>
  <c r="Q28" i="42"/>
  <c r="O28" i="42"/>
  <c r="N28" i="42"/>
  <c r="M28" i="42"/>
  <c r="K28" i="42"/>
  <c r="I28" i="42"/>
  <c r="AG28" i="42" s="1"/>
  <c r="F28" i="42"/>
  <c r="C28" i="42"/>
  <c r="B28" i="42"/>
  <c r="AM27" i="42"/>
  <c r="AL27" i="42"/>
  <c r="AK27" i="42"/>
  <c r="AI27" i="42"/>
  <c r="AF27" i="42"/>
  <c r="AE27" i="42"/>
  <c r="AC27" i="42"/>
  <c r="AA27" i="42"/>
  <c r="Z27" i="42"/>
  <c r="Y27" i="42"/>
  <c r="W27" i="42"/>
  <c r="U27" i="42"/>
  <c r="T27" i="42"/>
  <c r="S27" i="42"/>
  <c r="Q27" i="42"/>
  <c r="O27" i="42"/>
  <c r="N27" i="42"/>
  <c r="M27" i="42"/>
  <c r="K27" i="42"/>
  <c r="I27" i="42"/>
  <c r="AG27" i="42" s="1"/>
  <c r="F27" i="42"/>
  <c r="C27" i="42"/>
  <c r="B27" i="42"/>
  <c r="AM26" i="42"/>
  <c r="AL26" i="42"/>
  <c r="AK26" i="42"/>
  <c r="AI26" i="42"/>
  <c r="AF26" i="42"/>
  <c r="AE26" i="42"/>
  <c r="AC26" i="42"/>
  <c r="AA26" i="42"/>
  <c r="Z26" i="42"/>
  <c r="Y26" i="42"/>
  <c r="W26" i="42"/>
  <c r="U26" i="42"/>
  <c r="T26" i="42"/>
  <c r="S26" i="42"/>
  <c r="Q26" i="42"/>
  <c r="O26" i="42"/>
  <c r="N26" i="42"/>
  <c r="M26" i="42"/>
  <c r="K26" i="42"/>
  <c r="I26" i="42"/>
  <c r="AG26" i="42" s="1"/>
  <c r="F26" i="42"/>
  <c r="C26" i="42"/>
  <c r="B26" i="42"/>
  <c r="AM25" i="42"/>
  <c r="AL25" i="42"/>
  <c r="AK25" i="42"/>
  <c r="AI25" i="42"/>
  <c r="AF25" i="42"/>
  <c r="AE25" i="42"/>
  <c r="AC25" i="42"/>
  <c r="AA25" i="42"/>
  <c r="Z25" i="42"/>
  <c r="Y25" i="42"/>
  <c r="W25" i="42"/>
  <c r="U25" i="42"/>
  <c r="T25" i="42"/>
  <c r="S25" i="42"/>
  <c r="Q25" i="42"/>
  <c r="O25" i="42"/>
  <c r="N25" i="42"/>
  <c r="M25" i="42"/>
  <c r="K25" i="42"/>
  <c r="I25" i="42"/>
  <c r="AG25" i="42" s="1"/>
  <c r="F25" i="42"/>
  <c r="C25" i="42"/>
  <c r="B25" i="42"/>
  <c r="AM24" i="42"/>
  <c r="AL24" i="42"/>
  <c r="AK24" i="42"/>
  <c r="AI24" i="42"/>
  <c r="AF24" i="42"/>
  <c r="AE24" i="42"/>
  <c r="AC24" i="42"/>
  <c r="AA24" i="42"/>
  <c r="Z24" i="42"/>
  <c r="Y24" i="42"/>
  <c r="W24" i="42"/>
  <c r="U24" i="42"/>
  <c r="T24" i="42"/>
  <c r="S24" i="42"/>
  <c r="Q24" i="42"/>
  <c r="O24" i="42"/>
  <c r="N24" i="42"/>
  <c r="M24" i="42"/>
  <c r="K24" i="42"/>
  <c r="I24" i="42"/>
  <c r="AG24" i="42" s="1"/>
  <c r="F24" i="42"/>
  <c r="C24" i="42"/>
  <c r="B24" i="42"/>
  <c r="AM23" i="42"/>
  <c r="AL23" i="42"/>
  <c r="AK23" i="42"/>
  <c r="AI23" i="42"/>
  <c r="AF23" i="42"/>
  <c r="AE23" i="42"/>
  <c r="AC23" i="42"/>
  <c r="AA23" i="42"/>
  <c r="Z23" i="42"/>
  <c r="Y23" i="42"/>
  <c r="W23" i="42"/>
  <c r="U23" i="42"/>
  <c r="T23" i="42"/>
  <c r="S23" i="42"/>
  <c r="Q23" i="42"/>
  <c r="O23" i="42"/>
  <c r="N23" i="42"/>
  <c r="M23" i="42"/>
  <c r="K23" i="42"/>
  <c r="I23" i="42"/>
  <c r="AG23" i="42" s="1"/>
  <c r="F23" i="42"/>
  <c r="C23" i="42"/>
  <c r="B23" i="42"/>
  <c r="AM22" i="42"/>
  <c r="AL22" i="42"/>
  <c r="AK22" i="42"/>
  <c r="AI22" i="42"/>
  <c r="AF22" i="42"/>
  <c r="AE22" i="42"/>
  <c r="AC22" i="42"/>
  <c r="AA22" i="42"/>
  <c r="Z22" i="42"/>
  <c r="Y22" i="42"/>
  <c r="W22" i="42"/>
  <c r="U22" i="42"/>
  <c r="T22" i="42"/>
  <c r="S22" i="42"/>
  <c r="Q22" i="42"/>
  <c r="O22" i="42"/>
  <c r="N22" i="42"/>
  <c r="M22" i="42"/>
  <c r="K22" i="42"/>
  <c r="I22" i="42"/>
  <c r="AG22" i="42" s="1"/>
  <c r="F22" i="42"/>
  <c r="C22" i="42"/>
  <c r="B22" i="42"/>
  <c r="AM21" i="42"/>
  <c r="AL21" i="42"/>
  <c r="AK21" i="42"/>
  <c r="AI21" i="42"/>
  <c r="AF21" i="42"/>
  <c r="AE21" i="42"/>
  <c r="AC21" i="42"/>
  <c r="AA21" i="42"/>
  <c r="Z21" i="42"/>
  <c r="Y21" i="42"/>
  <c r="W21" i="42"/>
  <c r="U21" i="42"/>
  <c r="T21" i="42"/>
  <c r="S21" i="42"/>
  <c r="Q21" i="42"/>
  <c r="O21" i="42"/>
  <c r="N21" i="42"/>
  <c r="M21" i="42"/>
  <c r="K21" i="42"/>
  <c r="I21" i="42"/>
  <c r="AG21" i="42" s="1"/>
  <c r="F21" i="42"/>
  <c r="C21" i="42"/>
  <c r="B21" i="42"/>
  <c r="AM20" i="42"/>
  <c r="AL20" i="42"/>
  <c r="AK20" i="42"/>
  <c r="AI20" i="42"/>
  <c r="AF20" i="42"/>
  <c r="AE20" i="42"/>
  <c r="AC20" i="42"/>
  <c r="AA20" i="42"/>
  <c r="Z20" i="42"/>
  <c r="Y20" i="42"/>
  <c r="W20" i="42"/>
  <c r="U20" i="42"/>
  <c r="T20" i="42"/>
  <c r="S20" i="42"/>
  <c r="Q20" i="42"/>
  <c r="O20" i="42"/>
  <c r="N20" i="42"/>
  <c r="M20" i="42"/>
  <c r="K20" i="42"/>
  <c r="I20" i="42"/>
  <c r="AG20" i="42" s="1"/>
  <c r="F20" i="42"/>
  <c r="C20" i="42"/>
  <c r="B20" i="42"/>
  <c r="AM19" i="42"/>
  <c r="AL19" i="42"/>
  <c r="AK19" i="42"/>
  <c r="AI19" i="42"/>
  <c r="AF19" i="42"/>
  <c r="AE19" i="42"/>
  <c r="AC19" i="42"/>
  <c r="AA19" i="42"/>
  <c r="Z19" i="42"/>
  <c r="Y19" i="42"/>
  <c r="W19" i="42"/>
  <c r="U19" i="42"/>
  <c r="T19" i="42"/>
  <c r="S19" i="42"/>
  <c r="Q19" i="42"/>
  <c r="O19" i="42"/>
  <c r="N19" i="42"/>
  <c r="M19" i="42"/>
  <c r="K19" i="42"/>
  <c r="I19" i="42"/>
  <c r="AG19" i="42" s="1"/>
  <c r="F19" i="42"/>
  <c r="C19" i="42"/>
  <c r="B19" i="42"/>
  <c r="AM18" i="42"/>
  <c r="AL18" i="42"/>
  <c r="AK18" i="42"/>
  <c r="AI18" i="42"/>
  <c r="AF18" i="42"/>
  <c r="AE18" i="42"/>
  <c r="AC18" i="42"/>
  <c r="AA18" i="42"/>
  <c r="Z18" i="42"/>
  <c r="Y18" i="42"/>
  <c r="W18" i="42"/>
  <c r="U18" i="42"/>
  <c r="T18" i="42"/>
  <c r="S18" i="42"/>
  <c r="Q18" i="42"/>
  <c r="O18" i="42"/>
  <c r="N18" i="42"/>
  <c r="M18" i="42"/>
  <c r="K18" i="42"/>
  <c r="I18" i="42"/>
  <c r="AG18" i="42" s="1"/>
  <c r="F18" i="42"/>
  <c r="C18" i="42"/>
  <c r="B18" i="42"/>
  <c r="AM17" i="42"/>
  <c r="AL17" i="42"/>
  <c r="AK17" i="42"/>
  <c r="AI17" i="42"/>
  <c r="AF17" i="42"/>
  <c r="AE17" i="42"/>
  <c r="AC17" i="42"/>
  <c r="AA17" i="42"/>
  <c r="Z17" i="42"/>
  <c r="Y17" i="42"/>
  <c r="W17" i="42"/>
  <c r="U17" i="42"/>
  <c r="T17" i="42"/>
  <c r="S17" i="42"/>
  <c r="Q17" i="42"/>
  <c r="O17" i="42"/>
  <c r="N17" i="42"/>
  <c r="M17" i="42"/>
  <c r="K17" i="42"/>
  <c r="I17" i="42"/>
  <c r="AG17" i="42" s="1"/>
  <c r="F17" i="42"/>
  <c r="C17" i="42"/>
  <c r="B17" i="42"/>
  <c r="AM16" i="42"/>
  <c r="AL16" i="42"/>
  <c r="AK16" i="42"/>
  <c r="AI16" i="42"/>
  <c r="AF16" i="42"/>
  <c r="AE16" i="42"/>
  <c r="AC16" i="42"/>
  <c r="AA16" i="42"/>
  <c r="Z16" i="42"/>
  <c r="Y16" i="42"/>
  <c r="W16" i="42"/>
  <c r="U16" i="42"/>
  <c r="T16" i="42"/>
  <c r="S16" i="42"/>
  <c r="Q16" i="42"/>
  <c r="O16" i="42"/>
  <c r="N16" i="42"/>
  <c r="M16" i="42"/>
  <c r="K16" i="42"/>
  <c r="I16" i="42"/>
  <c r="AG16" i="42" s="1"/>
  <c r="F16" i="42"/>
  <c r="C16" i="42"/>
  <c r="B16" i="42"/>
  <c r="AM15" i="42"/>
  <c r="AL15" i="42"/>
  <c r="AK15" i="42"/>
  <c r="AI15" i="42"/>
  <c r="AF15" i="42"/>
  <c r="AE15" i="42"/>
  <c r="AC15" i="42"/>
  <c r="AA15" i="42"/>
  <c r="Z15" i="42"/>
  <c r="Y15" i="42"/>
  <c r="W15" i="42"/>
  <c r="U15" i="42"/>
  <c r="T15" i="42"/>
  <c r="S15" i="42"/>
  <c r="Q15" i="42"/>
  <c r="O15" i="42"/>
  <c r="N15" i="42"/>
  <c r="M15" i="42"/>
  <c r="K15" i="42"/>
  <c r="I15" i="42"/>
  <c r="AG15" i="42" s="1"/>
  <c r="F15" i="42"/>
  <c r="C15" i="42"/>
  <c r="B15" i="42"/>
  <c r="AM14" i="42"/>
  <c r="AL14" i="42"/>
  <c r="AK14" i="42"/>
  <c r="AI14" i="42"/>
  <c r="AF14" i="42"/>
  <c r="AE14" i="42"/>
  <c r="AC14" i="42"/>
  <c r="AA14" i="42"/>
  <c r="Z14" i="42"/>
  <c r="Y14" i="42"/>
  <c r="W14" i="42"/>
  <c r="U14" i="42"/>
  <c r="T14" i="42"/>
  <c r="S14" i="42"/>
  <c r="Q14" i="42"/>
  <c r="O14" i="42"/>
  <c r="N14" i="42"/>
  <c r="M14" i="42"/>
  <c r="K14" i="42"/>
  <c r="I14" i="42"/>
  <c r="AG14" i="42" s="1"/>
  <c r="F14" i="42"/>
  <c r="C14" i="42"/>
  <c r="B14" i="42"/>
  <c r="AM13" i="42"/>
  <c r="AL13" i="42"/>
  <c r="AK13" i="42"/>
  <c r="AI13" i="42"/>
  <c r="AF13" i="42"/>
  <c r="AE13" i="42"/>
  <c r="AC13" i="42"/>
  <c r="AA13" i="42"/>
  <c r="Z13" i="42"/>
  <c r="Y13" i="42"/>
  <c r="W13" i="42"/>
  <c r="U13" i="42"/>
  <c r="T13" i="42"/>
  <c r="S13" i="42"/>
  <c r="Q13" i="42"/>
  <c r="O13" i="42"/>
  <c r="N13" i="42"/>
  <c r="M13" i="42"/>
  <c r="K13" i="42"/>
  <c r="I13" i="42"/>
  <c r="AG13" i="42" s="1"/>
  <c r="F13" i="42"/>
  <c r="C13" i="42"/>
  <c r="B13" i="42"/>
  <c r="AM12" i="42"/>
  <c r="AL12" i="42"/>
  <c r="AL44" i="42" s="1"/>
  <c r="AK12" i="42"/>
  <c r="AI12" i="42"/>
  <c r="AF12" i="42"/>
  <c r="AE12" i="42"/>
  <c r="AC12" i="42"/>
  <c r="AA12" i="42"/>
  <c r="Z12" i="42"/>
  <c r="Z44" i="42" s="1"/>
  <c r="Y12" i="42"/>
  <c r="W12" i="42"/>
  <c r="U12" i="42"/>
  <c r="T12" i="42"/>
  <c r="S12" i="42"/>
  <c r="Q12" i="42"/>
  <c r="O12" i="42"/>
  <c r="N12" i="42"/>
  <c r="N44" i="42" s="1"/>
  <c r="M12" i="42"/>
  <c r="K12" i="42"/>
  <c r="I12" i="42"/>
  <c r="I44" i="42" s="1"/>
  <c r="AG44" i="42" s="1"/>
  <c r="F12" i="42"/>
  <c r="C12" i="42"/>
  <c r="B12" i="42"/>
  <c r="R5" i="42"/>
  <c r="R4" i="42"/>
  <c r="I43" i="41"/>
  <c r="H43" i="41"/>
  <c r="G43" i="41"/>
  <c r="E43" i="41"/>
  <c r="F43" i="41" s="1"/>
  <c r="D43" i="41"/>
  <c r="I42" i="41"/>
  <c r="F42" i="41"/>
  <c r="C42" i="41"/>
  <c r="B42" i="41"/>
  <c r="I41" i="41"/>
  <c r="F41" i="41"/>
  <c r="C41" i="41"/>
  <c r="B41" i="41"/>
  <c r="I40" i="41"/>
  <c r="F40" i="41"/>
  <c r="C40" i="41"/>
  <c r="B40" i="41"/>
  <c r="I39" i="41"/>
  <c r="F39" i="41"/>
  <c r="C39" i="41"/>
  <c r="B39" i="41"/>
  <c r="I38" i="41"/>
  <c r="F38" i="41"/>
  <c r="C38" i="41"/>
  <c r="B38" i="41"/>
  <c r="I37" i="41"/>
  <c r="F37" i="41"/>
  <c r="C37" i="41"/>
  <c r="B37" i="41"/>
  <c r="I36" i="41"/>
  <c r="F36" i="41"/>
  <c r="C36" i="41"/>
  <c r="B36" i="41"/>
  <c r="I35" i="41"/>
  <c r="F35" i="41"/>
  <c r="C35" i="41"/>
  <c r="B35" i="41"/>
  <c r="I34" i="41"/>
  <c r="F34" i="41"/>
  <c r="C34" i="41"/>
  <c r="B34" i="41"/>
  <c r="I33" i="41"/>
  <c r="F33" i="41"/>
  <c r="C33" i="41"/>
  <c r="B33" i="41"/>
  <c r="I32" i="41"/>
  <c r="F32" i="41"/>
  <c r="C32" i="41"/>
  <c r="B32" i="41"/>
  <c r="I31" i="41"/>
  <c r="F31" i="41"/>
  <c r="C31" i="41"/>
  <c r="B31" i="41"/>
  <c r="I30" i="41"/>
  <c r="F30" i="41"/>
  <c r="C30" i="41"/>
  <c r="B30" i="41"/>
  <c r="I29" i="41"/>
  <c r="F29" i="41"/>
  <c r="C29" i="41"/>
  <c r="B29" i="41"/>
  <c r="I28" i="41"/>
  <c r="F28" i="41"/>
  <c r="C28" i="41"/>
  <c r="B28" i="41"/>
  <c r="I27" i="41"/>
  <c r="F27" i="41"/>
  <c r="C27" i="41"/>
  <c r="B27" i="41"/>
  <c r="I26" i="41"/>
  <c r="F26" i="41"/>
  <c r="C26" i="41"/>
  <c r="B26" i="41"/>
  <c r="I25" i="41"/>
  <c r="F25" i="41"/>
  <c r="C25" i="41"/>
  <c r="B25" i="41"/>
  <c r="I24" i="41"/>
  <c r="F24" i="41"/>
  <c r="C24" i="41"/>
  <c r="B24" i="41"/>
  <c r="I23" i="41"/>
  <c r="F23" i="41"/>
  <c r="C23" i="41"/>
  <c r="B23" i="41"/>
  <c r="I22" i="41"/>
  <c r="F22" i="41"/>
  <c r="C22" i="41"/>
  <c r="B22" i="41"/>
  <c r="I21" i="41"/>
  <c r="F21" i="41"/>
  <c r="C21" i="41"/>
  <c r="B21" i="41"/>
  <c r="I20" i="41"/>
  <c r="F20" i="41"/>
  <c r="C20" i="41"/>
  <c r="B20" i="41"/>
  <c r="I19" i="41"/>
  <c r="F19" i="41"/>
  <c r="C19" i="41"/>
  <c r="B19" i="41"/>
  <c r="I18" i="41"/>
  <c r="F18" i="41"/>
  <c r="C18" i="41"/>
  <c r="B18" i="41"/>
  <c r="I17" i="41"/>
  <c r="F17" i="41"/>
  <c r="C17" i="41"/>
  <c r="B17" i="41"/>
  <c r="I16" i="41"/>
  <c r="F16" i="41"/>
  <c r="C16" i="41"/>
  <c r="B16" i="41"/>
  <c r="I15" i="41"/>
  <c r="F15" i="41"/>
  <c r="C15" i="41"/>
  <c r="B15" i="41"/>
  <c r="I14" i="41"/>
  <c r="F14" i="41"/>
  <c r="C14" i="41"/>
  <c r="B14" i="41"/>
  <c r="I13" i="41"/>
  <c r="F13" i="41"/>
  <c r="C13" i="41"/>
  <c r="B13" i="41"/>
  <c r="I12" i="41"/>
  <c r="F12" i="41"/>
  <c r="C12" i="41"/>
  <c r="B12" i="41"/>
  <c r="I11" i="41"/>
  <c r="F11" i="41"/>
  <c r="C11" i="41"/>
  <c r="B11" i="41"/>
  <c r="E5" i="41"/>
  <c r="E4" i="41"/>
  <c r="U43" i="40"/>
  <c r="S43" i="40"/>
  <c r="O43" i="40"/>
  <c r="M43" i="40"/>
  <c r="I43" i="40"/>
  <c r="G43" i="40"/>
  <c r="X42" i="40"/>
  <c r="W42" i="40"/>
  <c r="T42" i="40"/>
  <c r="Q42" i="40"/>
  <c r="N42" i="40"/>
  <c r="L42" i="40"/>
  <c r="K42" i="40"/>
  <c r="H42" i="40"/>
  <c r="F42" i="40"/>
  <c r="R42" i="40" s="1"/>
  <c r="E42" i="40"/>
  <c r="P42" i="40" s="1"/>
  <c r="D42" i="40"/>
  <c r="C42" i="40"/>
  <c r="B42" i="40"/>
  <c r="W41" i="40"/>
  <c r="V41" i="40"/>
  <c r="Q41" i="40"/>
  <c r="P41" i="40"/>
  <c r="K41" i="40"/>
  <c r="J41" i="40"/>
  <c r="E41" i="40"/>
  <c r="D41" i="40"/>
  <c r="T41" i="40" s="1"/>
  <c r="C41" i="40"/>
  <c r="B41" i="40"/>
  <c r="W40" i="40"/>
  <c r="Q40" i="40"/>
  <c r="K40" i="40"/>
  <c r="E40" i="40"/>
  <c r="V40" i="40" s="1"/>
  <c r="D40" i="40"/>
  <c r="T40" i="40" s="1"/>
  <c r="C40" i="40"/>
  <c r="B40" i="40"/>
  <c r="W39" i="40"/>
  <c r="Q39" i="40"/>
  <c r="K39" i="40"/>
  <c r="F39" i="40"/>
  <c r="X39" i="40" s="1"/>
  <c r="E39" i="40"/>
  <c r="V39" i="40" s="1"/>
  <c r="D39" i="40"/>
  <c r="T39" i="40" s="1"/>
  <c r="C39" i="40"/>
  <c r="B39" i="40"/>
  <c r="W38" i="40"/>
  <c r="T38" i="40"/>
  <c r="Q38" i="40"/>
  <c r="N38" i="40"/>
  <c r="K38" i="40"/>
  <c r="H38" i="40"/>
  <c r="F38" i="40"/>
  <c r="X38" i="40" s="1"/>
  <c r="E38" i="40"/>
  <c r="V38" i="40" s="1"/>
  <c r="D38" i="40"/>
  <c r="C38" i="40"/>
  <c r="B38" i="40"/>
  <c r="W37" i="40"/>
  <c r="V37" i="40"/>
  <c r="Q37" i="40"/>
  <c r="P37" i="40"/>
  <c r="K37" i="40"/>
  <c r="J37" i="40"/>
  <c r="E37" i="40"/>
  <c r="D37" i="40"/>
  <c r="N37" i="40" s="1"/>
  <c r="C37" i="40"/>
  <c r="B37" i="40"/>
  <c r="W36" i="40"/>
  <c r="Q36" i="40"/>
  <c r="K36" i="40"/>
  <c r="E36" i="40"/>
  <c r="P36" i="40" s="1"/>
  <c r="D36" i="40"/>
  <c r="N36" i="40" s="1"/>
  <c r="C36" i="40"/>
  <c r="B36" i="40"/>
  <c r="X35" i="40"/>
  <c r="W35" i="40"/>
  <c r="Q35" i="40"/>
  <c r="L35" i="40"/>
  <c r="K35" i="40"/>
  <c r="F35" i="40"/>
  <c r="R35" i="40" s="1"/>
  <c r="E35" i="40"/>
  <c r="P35" i="40" s="1"/>
  <c r="D35" i="40"/>
  <c r="N35" i="40" s="1"/>
  <c r="C35" i="40"/>
  <c r="B35" i="40"/>
  <c r="X34" i="40"/>
  <c r="W34" i="40"/>
  <c r="T34" i="40"/>
  <c r="Q34" i="40"/>
  <c r="N34" i="40"/>
  <c r="L34" i="40"/>
  <c r="K34" i="40"/>
  <c r="H34" i="40"/>
  <c r="F34" i="40"/>
  <c r="R34" i="40" s="1"/>
  <c r="E34" i="40"/>
  <c r="P34" i="40" s="1"/>
  <c r="D34" i="40"/>
  <c r="C34" i="40"/>
  <c r="B34" i="40"/>
  <c r="W33" i="40"/>
  <c r="V33" i="40"/>
  <c r="Q33" i="40"/>
  <c r="P33" i="40"/>
  <c r="K33" i="40"/>
  <c r="J33" i="40"/>
  <c r="E33" i="40"/>
  <c r="D33" i="40"/>
  <c r="T33" i="40" s="1"/>
  <c r="C33" i="40"/>
  <c r="B33" i="40"/>
  <c r="W32" i="40"/>
  <c r="Q32" i="40"/>
  <c r="K32" i="40"/>
  <c r="E32" i="40"/>
  <c r="V32" i="40" s="1"/>
  <c r="D32" i="40"/>
  <c r="T32" i="40" s="1"/>
  <c r="C32" i="40"/>
  <c r="B32" i="40"/>
  <c r="W31" i="40"/>
  <c r="Q31" i="40"/>
  <c r="K31" i="40"/>
  <c r="F31" i="40"/>
  <c r="X31" i="40" s="1"/>
  <c r="E31" i="40"/>
  <c r="V31" i="40" s="1"/>
  <c r="D31" i="40"/>
  <c r="T31" i="40" s="1"/>
  <c r="C31" i="40"/>
  <c r="B31" i="40"/>
  <c r="W30" i="40"/>
  <c r="T30" i="40"/>
  <c r="Q30" i="40"/>
  <c r="N30" i="40"/>
  <c r="K30" i="40"/>
  <c r="H30" i="40"/>
  <c r="F30" i="40"/>
  <c r="X30" i="40" s="1"/>
  <c r="E30" i="40"/>
  <c r="V30" i="40" s="1"/>
  <c r="D30" i="40"/>
  <c r="C30" i="40"/>
  <c r="B30" i="40"/>
  <c r="W29" i="40"/>
  <c r="V29" i="40"/>
  <c r="Q29" i="40"/>
  <c r="P29" i="40"/>
  <c r="K29" i="40"/>
  <c r="J29" i="40"/>
  <c r="E29" i="40"/>
  <c r="D29" i="40"/>
  <c r="N29" i="40" s="1"/>
  <c r="C29" i="40"/>
  <c r="B29" i="40"/>
  <c r="W28" i="40"/>
  <c r="Q28" i="40"/>
  <c r="K28" i="40"/>
  <c r="E28" i="40"/>
  <c r="P28" i="40" s="1"/>
  <c r="D28" i="40"/>
  <c r="N28" i="40" s="1"/>
  <c r="C28" i="40"/>
  <c r="B28" i="40"/>
  <c r="X27" i="40"/>
  <c r="W27" i="40"/>
  <c r="Q27" i="40"/>
  <c r="L27" i="40"/>
  <c r="K27" i="40"/>
  <c r="F27" i="40"/>
  <c r="R27" i="40" s="1"/>
  <c r="E27" i="40"/>
  <c r="P27" i="40" s="1"/>
  <c r="D27" i="40"/>
  <c r="N27" i="40" s="1"/>
  <c r="C27" i="40"/>
  <c r="B27" i="40"/>
  <c r="X26" i="40"/>
  <c r="W26" i="40"/>
  <c r="T26" i="40"/>
  <c r="Q26" i="40"/>
  <c r="N26" i="40"/>
  <c r="L26" i="40"/>
  <c r="K26" i="40"/>
  <c r="H26" i="40"/>
  <c r="F26" i="40"/>
  <c r="R26" i="40" s="1"/>
  <c r="E26" i="40"/>
  <c r="P26" i="40" s="1"/>
  <c r="D26" i="40"/>
  <c r="C26" i="40"/>
  <c r="B26" i="40"/>
  <c r="W25" i="40"/>
  <c r="V25" i="40"/>
  <c r="Q25" i="40"/>
  <c r="P25" i="40"/>
  <c r="K25" i="40"/>
  <c r="J25" i="40"/>
  <c r="E25" i="40"/>
  <c r="D25" i="40"/>
  <c r="T25" i="40" s="1"/>
  <c r="C25" i="40"/>
  <c r="B25" i="40"/>
  <c r="W24" i="40"/>
  <c r="Q24" i="40"/>
  <c r="K24" i="40"/>
  <c r="E24" i="40"/>
  <c r="V24" i="40" s="1"/>
  <c r="D24" i="40"/>
  <c r="T24" i="40" s="1"/>
  <c r="C24" i="40"/>
  <c r="B24" i="40"/>
  <c r="W23" i="40"/>
  <c r="Q23" i="40"/>
  <c r="K23" i="40"/>
  <c r="F23" i="40"/>
  <c r="X23" i="40" s="1"/>
  <c r="E23" i="40"/>
  <c r="V23" i="40" s="1"/>
  <c r="D23" i="40"/>
  <c r="T23" i="40" s="1"/>
  <c r="C23" i="40"/>
  <c r="B23" i="40"/>
  <c r="W22" i="40"/>
  <c r="T22" i="40"/>
  <c r="Q22" i="40"/>
  <c r="N22" i="40"/>
  <c r="K22" i="40"/>
  <c r="H22" i="40"/>
  <c r="F22" i="40"/>
  <c r="X22" i="40" s="1"/>
  <c r="E22" i="40"/>
  <c r="V22" i="40" s="1"/>
  <c r="D22" i="40"/>
  <c r="C22" i="40"/>
  <c r="B22" i="40"/>
  <c r="W21" i="40"/>
  <c r="V21" i="40"/>
  <c r="Q21" i="40"/>
  <c r="P21" i="40"/>
  <c r="K21" i="40"/>
  <c r="J21" i="40"/>
  <c r="E21" i="40"/>
  <c r="D21" i="40"/>
  <c r="N21" i="40" s="1"/>
  <c r="C21" i="40"/>
  <c r="B21" i="40"/>
  <c r="W20" i="40"/>
  <c r="Q20" i="40"/>
  <c r="K20" i="40"/>
  <c r="E20" i="40"/>
  <c r="P20" i="40" s="1"/>
  <c r="D20" i="40"/>
  <c r="N20" i="40" s="1"/>
  <c r="C20" i="40"/>
  <c r="B20" i="40"/>
  <c r="X19" i="40"/>
  <c r="W19" i="40"/>
  <c r="Q19" i="40"/>
  <c r="L19" i="40"/>
  <c r="K19" i="40"/>
  <c r="F19" i="40"/>
  <c r="R19" i="40" s="1"/>
  <c r="E19" i="40"/>
  <c r="P19" i="40" s="1"/>
  <c r="D19" i="40"/>
  <c r="N19" i="40" s="1"/>
  <c r="C19" i="40"/>
  <c r="B19" i="40"/>
  <c r="X18" i="40"/>
  <c r="W18" i="40"/>
  <c r="T18" i="40"/>
  <c r="Q18" i="40"/>
  <c r="N18" i="40"/>
  <c r="L18" i="40"/>
  <c r="K18" i="40"/>
  <c r="H18" i="40"/>
  <c r="F18" i="40"/>
  <c r="R18" i="40" s="1"/>
  <c r="E18" i="40"/>
  <c r="P18" i="40" s="1"/>
  <c r="D18" i="40"/>
  <c r="C18" i="40"/>
  <c r="B18" i="40"/>
  <c r="W17" i="40"/>
  <c r="V17" i="40"/>
  <c r="Q17" i="40"/>
  <c r="P17" i="40"/>
  <c r="K17" i="40"/>
  <c r="J17" i="40"/>
  <c r="E17" i="40"/>
  <c r="D17" i="40"/>
  <c r="T17" i="40" s="1"/>
  <c r="C17" i="40"/>
  <c r="B17" i="40"/>
  <c r="W16" i="40"/>
  <c r="Q16" i="40"/>
  <c r="K16" i="40"/>
  <c r="E16" i="40"/>
  <c r="V16" i="40" s="1"/>
  <c r="D16" i="40"/>
  <c r="T16" i="40" s="1"/>
  <c r="C16" i="40"/>
  <c r="B16" i="40"/>
  <c r="W15" i="40"/>
  <c r="Q15" i="40"/>
  <c r="K15" i="40"/>
  <c r="F15" i="40"/>
  <c r="X15" i="40" s="1"/>
  <c r="E15" i="40"/>
  <c r="V15" i="40" s="1"/>
  <c r="D15" i="40"/>
  <c r="T15" i="40" s="1"/>
  <c r="C15" i="40"/>
  <c r="B15" i="40"/>
  <c r="W14" i="40"/>
  <c r="T14" i="40"/>
  <c r="Q14" i="40"/>
  <c r="N14" i="40"/>
  <c r="K14" i="40"/>
  <c r="H14" i="40"/>
  <c r="F14" i="40"/>
  <c r="X14" i="40" s="1"/>
  <c r="E14" i="40"/>
  <c r="V14" i="40" s="1"/>
  <c r="D14" i="40"/>
  <c r="C14" i="40"/>
  <c r="B14" i="40"/>
  <c r="W13" i="40"/>
  <c r="V13" i="40"/>
  <c r="Q13" i="40"/>
  <c r="P13" i="40"/>
  <c r="K13" i="40"/>
  <c r="J13" i="40"/>
  <c r="E13" i="40"/>
  <c r="D13" i="40"/>
  <c r="N13" i="40" s="1"/>
  <c r="C13" i="40"/>
  <c r="B13" i="40"/>
  <c r="W12" i="40"/>
  <c r="Q12" i="40"/>
  <c r="K12" i="40"/>
  <c r="E12" i="40"/>
  <c r="P12" i="40" s="1"/>
  <c r="D12" i="40"/>
  <c r="N12" i="40" s="1"/>
  <c r="C12" i="40"/>
  <c r="B12" i="40"/>
  <c r="X11" i="40"/>
  <c r="W11" i="40"/>
  <c r="W43" i="40" s="1"/>
  <c r="Q11" i="40"/>
  <c r="Q43" i="40" s="1"/>
  <c r="L11" i="40"/>
  <c r="K11" i="40"/>
  <c r="K43" i="40" s="1"/>
  <c r="F11" i="40"/>
  <c r="R11" i="40" s="1"/>
  <c r="E11" i="40"/>
  <c r="P11" i="40" s="1"/>
  <c r="D11" i="40"/>
  <c r="N11" i="40" s="1"/>
  <c r="C11" i="40"/>
  <c r="B11" i="40"/>
  <c r="K5" i="40"/>
  <c r="K4" i="40"/>
  <c r="U43" i="39"/>
  <c r="S43" i="39"/>
  <c r="W43" i="39" s="1"/>
  <c r="O43" i="39"/>
  <c r="P43" i="39" s="1"/>
  <c r="M43" i="39"/>
  <c r="I43" i="39"/>
  <c r="G43" i="39"/>
  <c r="N43" i="39" s="1"/>
  <c r="X42" i="39"/>
  <c r="W42" i="39"/>
  <c r="R42" i="39"/>
  <c r="Q42" i="39"/>
  <c r="P42" i="39"/>
  <c r="N42" i="39"/>
  <c r="L42" i="39"/>
  <c r="K42" i="39"/>
  <c r="F42" i="39"/>
  <c r="E42" i="39"/>
  <c r="V42" i="39" s="1"/>
  <c r="D42" i="39"/>
  <c r="T42" i="39" s="1"/>
  <c r="C42" i="39"/>
  <c r="B42" i="39"/>
  <c r="X41" i="39"/>
  <c r="W41" i="39"/>
  <c r="T41" i="39"/>
  <c r="R41" i="39"/>
  <c r="Q41" i="39"/>
  <c r="P41" i="39"/>
  <c r="N41" i="39"/>
  <c r="L41" i="39"/>
  <c r="K41" i="39"/>
  <c r="H41" i="39"/>
  <c r="F41" i="39"/>
  <c r="E41" i="39"/>
  <c r="V41" i="39" s="1"/>
  <c r="D41" i="39"/>
  <c r="C41" i="39"/>
  <c r="B41" i="39"/>
  <c r="W40" i="39"/>
  <c r="V40" i="39"/>
  <c r="R40" i="39"/>
  <c r="Q40" i="39"/>
  <c r="P40" i="39"/>
  <c r="N40" i="39"/>
  <c r="K40" i="39"/>
  <c r="J40" i="39"/>
  <c r="E40" i="39"/>
  <c r="D40" i="39"/>
  <c r="T40" i="39" s="1"/>
  <c r="C40" i="39"/>
  <c r="B40" i="39"/>
  <c r="W39" i="39"/>
  <c r="Q39" i="39"/>
  <c r="R39" i="39" s="1"/>
  <c r="P39" i="39"/>
  <c r="N39" i="39"/>
  <c r="K39" i="39"/>
  <c r="E39" i="39"/>
  <c r="V39" i="39" s="1"/>
  <c r="D39" i="39"/>
  <c r="T39" i="39" s="1"/>
  <c r="C39" i="39"/>
  <c r="B39" i="39"/>
  <c r="W38" i="39"/>
  <c r="R38" i="39"/>
  <c r="Q38" i="39"/>
  <c r="P38" i="39"/>
  <c r="N38" i="39"/>
  <c r="K38" i="39"/>
  <c r="F38" i="39"/>
  <c r="X38" i="39" s="1"/>
  <c r="E38" i="39"/>
  <c r="V38" i="39" s="1"/>
  <c r="D38" i="39"/>
  <c r="T38" i="39" s="1"/>
  <c r="C38" i="39"/>
  <c r="B38" i="39"/>
  <c r="W37" i="39"/>
  <c r="T37" i="39"/>
  <c r="R37" i="39"/>
  <c r="Q37" i="39"/>
  <c r="P37" i="39"/>
  <c r="N37" i="39"/>
  <c r="K37" i="39"/>
  <c r="H37" i="39"/>
  <c r="F37" i="39"/>
  <c r="X37" i="39" s="1"/>
  <c r="E37" i="39"/>
  <c r="V37" i="39" s="1"/>
  <c r="D37" i="39"/>
  <c r="C37" i="39"/>
  <c r="B37" i="39"/>
  <c r="W36" i="39"/>
  <c r="V36" i="39"/>
  <c r="R36" i="39"/>
  <c r="Q36" i="39"/>
  <c r="P36" i="39"/>
  <c r="N36" i="39"/>
  <c r="K36" i="39"/>
  <c r="J36" i="39"/>
  <c r="E36" i="39"/>
  <c r="D36" i="39"/>
  <c r="T36" i="39" s="1"/>
  <c r="C36" i="39"/>
  <c r="B36" i="39"/>
  <c r="W35" i="39"/>
  <c r="Q35" i="39"/>
  <c r="R35" i="39" s="1"/>
  <c r="P35" i="39"/>
  <c r="N35" i="39"/>
  <c r="K35" i="39"/>
  <c r="E35" i="39"/>
  <c r="V35" i="39" s="1"/>
  <c r="D35" i="39"/>
  <c r="T35" i="39" s="1"/>
  <c r="C35" i="39"/>
  <c r="B35" i="39"/>
  <c r="X34" i="39"/>
  <c r="W34" i="39"/>
  <c r="R34" i="39"/>
  <c r="Q34" i="39"/>
  <c r="P34" i="39"/>
  <c r="N34" i="39"/>
  <c r="L34" i="39"/>
  <c r="K34" i="39"/>
  <c r="F34" i="39"/>
  <c r="E34" i="39"/>
  <c r="V34" i="39" s="1"/>
  <c r="D34" i="39"/>
  <c r="T34" i="39" s="1"/>
  <c r="C34" i="39"/>
  <c r="B34" i="39"/>
  <c r="X33" i="39"/>
  <c r="W33" i="39"/>
  <c r="T33" i="39"/>
  <c r="R33" i="39"/>
  <c r="Q33" i="39"/>
  <c r="P33" i="39"/>
  <c r="N33" i="39"/>
  <c r="L33" i="39"/>
  <c r="K33" i="39"/>
  <c r="H33" i="39"/>
  <c r="F33" i="39"/>
  <c r="E33" i="39"/>
  <c r="V33" i="39" s="1"/>
  <c r="D33" i="39"/>
  <c r="C33" i="39"/>
  <c r="B33" i="39"/>
  <c r="W32" i="39"/>
  <c r="V32" i="39"/>
  <c r="R32" i="39"/>
  <c r="Q32" i="39"/>
  <c r="P32" i="39"/>
  <c r="N32" i="39"/>
  <c r="K32" i="39"/>
  <c r="J32" i="39"/>
  <c r="E32" i="39"/>
  <c r="D32" i="39"/>
  <c r="T32" i="39" s="1"/>
  <c r="C32" i="39"/>
  <c r="B32" i="39"/>
  <c r="W31" i="39"/>
  <c r="Q31" i="39"/>
  <c r="R31" i="39" s="1"/>
  <c r="P31" i="39"/>
  <c r="N31" i="39"/>
  <c r="K31" i="39"/>
  <c r="E31" i="39"/>
  <c r="V31" i="39" s="1"/>
  <c r="D31" i="39"/>
  <c r="T31" i="39" s="1"/>
  <c r="C31" i="39"/>
  <c r="B31" i="39"/>
  <c r="W30" i="39"/>
  <c r="R30" i="39"/>
  <c r="Q30" i="39"/>
  <c r="P30" i="39"/>
  <c r="N30" i="39"/>
  <c r="K30" i="39"/>
  <c r="F30" i="39"/>
  <c r="X30" i="39" s="1"/>
  <c r="E30" i="39"/>
  <c r="V30" i="39" s="1"/>
  <c r="D30" i="39"/>
  <c r="T30" i="39" s="1"/>
  <c r="C30" i="39"/>
  <c r="B30" i="39"/>
  <c r="W29" i="39"/>
  <c r="T29" i="39"/>
  <c r="R29" i="39"/>
  <c r="Q29" i="39"/>
  <c r="P29" i="39"/>
  <c r="N29" i="39"/>
  <c r="K29" i="39"/>
  <c r="H29" i="39"/>
  <c r="F29" i="39"/>
  <c r="X29" i="39" s="1"/>
  <c r="E29" i="39"/>
  <c r="V29" i="39" s="1"/>
  <c r="D29" i="39"/>
  <c r="C29" i="39"/>
  <c r="B29" i="39"/>
  <c r="W28" i="39"/>
  <c r="V28" i="39"/>
  <c r="R28" i="39"/>
  <c r="Q28" i="39"/>
  <c r="P28" i="39"/>
  <c r="N28" i="39"/>
  <c r="K28" i="39"/>
  <c r="J28" i="39"/>
  <c r="E28" i="39"/>
  <c r="D28" i="39"/>
  <c r="T28" i="39" s="1"/>
  <c r="C28" i="39"/>
  <c r="B28" i="39"/>
  <c r="W27" i="39"/>
  <c r="Q27" i="39"/>
  <c r="R27" i="39" s="1"/>
  <c r="P27" i="39"/>
  <c r="N27" i="39"/>
  <c r="K27" i="39"/>
  <c r="E27" i="39"/>
  <c r="V27" i="39" s="1"/>
  <c r="D27" i="39"/>
  <c r="T27" i="39" s="1"/>
  <c r="C27" i="39"/>
  <c r="B27" i="39"/>
  <c r="X26" i="39"/>
  <c r="W26" i="39"/>
  <c r="R26" i="39"/>
  <c r="Q26" i="39"/>
  <c r="P26" i="39"/>
  <c r="N26" i="39"/>
  <c r="L26" i="39"/>
  <c r="K26" i="39"/>
  <c r="F26" i="39"/>
  <c r="E26" i="39"/>
  <c r="V26" i="39" s="1"/>
  <c r="D26" i="39"/>
  <c r="T26" i="39" s="1"/>
  <c r="C26" i="39"/>
  <c r="B26" i="39"/>
  <c r="X25" i="39"/>
  <c r="W25" i="39"/>
  <c r="T25" i="39"/>
  <c r="R25" i="39"/>
  <c r="Q25" i="39"/>
  <c r="P25" i="39"/>
  <c r="N25" i="39"/>
  <c r="L25" i="39"/>
  <c r="K25" i="39"/>
  <c r="H25" i="39"/>
  <c r="F25" i="39"/>
  <c r="E25" i="39"/>
  <c r="V25" i="39" s="1"/>
  <c r="D25" i="39"/>
  <c r="C25" i="39"/>
  <c r="B25" i="39"/>
  <c r="W24" i="39"/>
  <c r="V24" i="39"/>
  <c r="R24" i="39"/>
  <c r="Q24" i="39"/>
  <c r="P24" i="39"/>
  <c r="N24" i="39"/>
  <c r="K24" i="39"/>
  <c r="J24" i="39"/>
  <c r="E24" i="39"/>
  <c r="D24" i="39"/>
  <c r="T24" i="39" s="1"/>
  <c r="C24" i="39"/>
  <c r="B24" i="39"/>
  <c r="W23" i="39"/>
  <c r="Q23" i="39"/>
  <c r="R23" i="39" s="1"/>
  <c r="P23" i="39"/>
  <c r="N23" i="39"/>
  <c r="K23" i="39"/>
  <c r="E23" i="39"/>
  <c r="V23" i="39" s="1"/>
  <c r="D23" i="39"/>
  <c r="T23" i="39" s="1"/>
  <c r="C23" i="39"/>
  <c r="B23" i="39"/>
  <c r="W22" i="39"/>
  <c r="R22" i="39"/>
  <c r="Q22" i="39"/>
  <c r="P22" i="39"/>
  <c r="N22" i="39"/>
  <c r="K22" i="39"/>
  <c r="F22" i="39"/>
  <c r="X22" i="39" s="1"/>
  <c r="E22" i="39"/>
  <c r="V22" i="39" s="1"/>
  <c r="D22" i="39"/>
  <c r="T22" i="39" s="1"/>
  <c r="C22" i="39"/>
  <c r="B22" i="39"/>
  <c r="W21" i="39"/>
  <c r="T21" i="39"/>
  <c r="R21" i="39"/>
  <c r="Q21" i="39"/>
  <c r="P21" i="39"/>
  <c r="N21" i="39"/>
  <c r="K21" i="39"/>
  <c r="H21" i="39"/>
  <c r="F21" i="39"/>
  <c r="X21" i="39" s="1"/>
  <c r="E21" i="39"/>
  <c r="V21" i="39" s="1"/>
  <c r="D21" i="39"/>
  <c r="C21" i="39"/>
  <c r="B21" i="39"/>
  <c r="W20" i="39"/>
  <c r="V20" i="39"/>
  <c r="R20" i="39"/>
  <c r="Q20" i="39"/>
  <c r="P20" i="39"/>
  <c r="N20" i="39"/>
  <c r="K20" i="39"/>
  <c r="J20" i="39"/>
  <c r="E20" i="39"/>
  <c r="D20" i="39"/>
  <c r="T20" i="39" s="1"/>
  <c r="C20" i="39"/>
  <c r="B20" i="39"/>
  <c r="W19" i="39"/>
  <c r="Q19" i="39"/>
  <c r="R19" i="39" s="1"/>
  <c r="P19" i="39"/>
  <c r="N19" i="39"/>
  <c r="K19" i="39"/>
  <c r="E19" i="39"/>
  <c r="V19" i="39" s="1"/>
  <c r="D19" i="39"/>
  <c r="T19" i="39" s="1"/>
  <c r="C19" i="39"/>
  <c r="B19" i="39"/>
  <c r="X18" i="39"/>
  <c r="W18" i="39"/>
  <c r="R18" i="39"/>
  <c r="Q18" i="39"/>
  <c r="P18" i="39"/>
  <c r="N18" i="39"/>
  <c r="L18" i="39"/>
  <c r="K18" i="39"/>
  <c r="F18" i="39"/>
  <c r="E18" i="39"/>
  <c r="V18" i="39" s="1"/>
  <c r="D18" i="39"/>
  <c r="T18" i="39" s="1"/>
  <c r="C18" i="39"/>
  <c r="B18" i="39"/>
  <c r="X17" i="39"/>
  <c r="W17" i="39"/>
  <c r="T17" i="39"/>
  <c r="R17" i="39"/>
  <c r="Q17" i="39"/>
  <c r="P17" i="39"/>
  <c r="N17" i="39"/>
  <c r="L17" i="39"/>
  <c r="K17" i="39"/>
  <c r="H17" i="39"/>
  <c r="F17" i="39"/>
  <c r="E17" i="39"/>
  <c r="V17" i="39" s="1"/>
  <c r="D17" i="39"/>
  <c r="C17" i="39"/>
  <c r="B17" i="39"/>
  <c r="W16" i="39"/>
  <c r="V16" i="39"/>
  <c r="R16" i="39"/>
  <c r="Q16" i="39"/>
  <c r="P16" i="39"/>
  <c r="N16" i="39"/>
  <c r="K16" i="39"/>
  <c r="J16" i="39"/>
  <c r="E16" i="39"/>
  <c r="D16" i="39"/>
  <c r="T16" i="39" s="1"/>
  <c r="C16" i="39"/>
  <c r="B16" i="39"/>
  <c r="W15" i="39"/>
  <c r="Q15" i="39"/>
  <c r="R15" i="39" s="1"/>
  <c r="P15" i="39"/>
  <c r="N15" i="39"/>
  <c r="K15" i="39"/>
  <c r="E15" i="39"/>
  <c r="V15" i="39" s="1"/>
  <c r="D15" i="39"/>
  <c r="T15" i="39" s="1"/>
  <c r="C15" i="39"/>
  <c r="B15" i="39"/>
  <c r="W14" i="39"/>
  <c r="R14" i="39"/>
  <c r="Q14" i="39"/>
  <c r="P14" i="39"/>
  <c r="N14" i="39"/>
  <c r="K14" i="39"/>
  <c r="F14" i="39"/>
  <c r="X14" i="39" s="1"/>
  <c r="E14" i="39"/>
  <c r="V14" i="39" s="1"/>
  <c r="D14" i="39"/>
  <c r="T14" i="39" s="1"/>
  <c r="C14" i="39"/>
  <c r="B14" i="39"/>
  <c r="W13" i="39"/>
  <c r="T13" i="39"/>
  <c r="R13" i="39"/>
  <c r="Q13" i="39"/>
  <c r="P13" i="39"/>
  <c r="N13" i="39"/>
  <c r="K13" i="39"/>
  <c r="H13" i="39"/>
  <c r="F13" i="39"/>
  <c r="X13" i="39" s="1"/>
  <c r="E13" i="39"/>
  <c r="V13" i="39" s="1"/>
  <c r="D13" i="39"/>
  <c r="C13" i="39"/>
  <c r="B13" i="39"/>
  <c r="W12" i="39"/>
  <c r="V12" i="39"/>
  <c r="R12" i="39"/>
  <c r="Q12" i="39"/>
  <c r="P12" i="39"/>
  <c r="N12" i="39"/>
  <c r="K12" i="39"/>
  <c r="J12" i="39"/>
  <c r="E12" i="39"/>
  <c r="D12" i="39"/>
  <c r="T12" i="39" s="1"/>
  <c r="C12" i="39"/>
  <c r="B12" i="39"/>
  <c r="W11" i="39"/>
  <c r="Q11" i="39"/>
  <c r="Q43" i="39" s="1"/>
  <c r="P11" i="39"/>
  <c r="N11" i="39"/>
  <c r="K11" i="39"/>
  <c r="E11" i="39"/>
  <c r="E43" i="39" s="1"/>
  <c r="D11" i="39"/>
  <c r="D43" i="39" s="1"/>
  <c r="C11" i="39"/>
  <c r="B11" i="39"/>
  <c r="L5" i="39"/>
  <c r="L4" i="39"/>
  <c r="M44" i="38"/>
  <c r="L44" i="38"/>
  <c r="K44" i="38"/>
  <c r="J44" i="38"/>
  <c r="I44" i="38"/>
  <c r="H44" i="38"/>
  <c r="G44" i="38"/>
  <c r="F44" i="38"/>
  <c r="E44" i="38"/>
  <c r="D44" i="38"/>
  <c r="C43" i="38"/>
  <c r="B43" i="38"/>
  <c r="C42" i="38"/>
  <c r="B42" i="38"/>
  <c r="C41" i="38"/>
  <c r="B41" i="38"/>
  <c r="C40" i="38"/>
  <c r="B40" i="38"/>
  <c r="C39" i="38"/>
  <c r="B39" i="38"/>
  <c r="C38" i="38"/>
  <c r="B38" i="38"/>
  <c r="C37" i="38"/>
  <c r="B37" i="38"/>
  <c r="C36" i="38"/>
  <c r="B36" i="38"/>
  <c r="C35" i="38"/>
  <c r="B35" i="38"/>
  <c r="C34" i="38"/>
  <c r="B34" i="38"/>
  <c r="C33" i="38"/>
  <c r="B33" i="38"/>
  <c r="C32" i="38"/>
  <c r="B32" i="38"/>
  <c r="C31" i="38"/>
  <c r="B31" i="38"/>
  <c r="C30" i="38"/>
  <c r="B30" i="38"/>
  <c r="C29" i="38"/>
  <c r="B29" i="38"/>
  <c r="C28" i="38"/>
  <c r="B28" i="38"/>
  <c r="C27" i="38"/>
  <c r="B27" i="38"/>
  <c r="C26" i="38"/>
  <c r="B26" i="38"/>
  <c r="C25" i="38"/>
  <c r="B25" i="38"/>
  <c r="C24" i="38"/>
  <c r="B24" i="38"/>
  <c r="C23" i="38"/>
  <c r="B23" i="38"/>
  <c r="C22" i="38"/>
  <c r="B22" i="38"/>
  <c r="C21" i="38"/>
  <c r="B21" i="38"/>
  <c r="C20" i="38"/>
  <c r="B20" i="38"/>
  <c r="C19" i="38"/>
  <c r="B19" i="38"/>
  <c r="C18" i="38"/>
  <c r="B18" i="38"/>
  <c r="C17" i="38"/>
  <c r="B17" i="38"/>
  <c r="C16" i="38"/>
  <c r="B16" i="38"/>
  <c r="C15" i="38"/>
  <c r="B15" i="38"/>
  <c r="C14" i="38"/>
  <c r="B14" i="38"/>
  <c r="C13" i="38"/>
  <c r="B13" i="38"/>
  <c r="C12" i="38"/>
  <c r="B12" i="38"/>
  <c r="H5" i="38"/>
  <c r="H4" i="38"/>
  <c r="M44" i="37"/>
  <c r="L44" i="37"/>
  <c r="K44" i="37"/>
  <c r="J44" i="37"/>
  <c r="I44" i="37"/>
  <c r="H44" i="37"/>
  <c r="G44" i="37"/>
  <c r="F44" i="37"/>
  <c r="E44" i="37"/>
  <c r="D44" i="37"/>
  <c r="C43" i="37"/>
  <c r="B43" i="37"/>
  <c r="C42" i="37"/>
  <c r="B42" i="37"/>
  <c r="C41" i="37"/>
  <c r="B41" i="37"/>
  <c r="C40" i="37"/>
  <c r="B40" i="37"/>
  <c r="C39" i="37"/>
  <c r="B39" i="37"/>
  <c r="C38" i="37"/>
  <c r="B38" i="37"/>
  <c r="C37" i="37"/>
  <c r="B37" i="37"/>
  <c r="C36" i="37"/>
  <c r="B36" i="37"/>
  <c r="C35" i="37"/>
  <c r="B35" i="37"/>
  <c r="C34" i="37"/>
  <c r="B34" i="37"/>
  <c r="C33" i="37"/>
  <c r="B33" i="37"/>
  <c r="C32" i="37"/>
  <c r="B32" i="37"/>
  <c r="C31" i="37"/>
  <c r="B31" i="37"/>
  <c r="C30" i="37"/>
  <c r="B30" i="37"/>
  <c r="C29" i="37"/>
  <c r="B29" i="37"/>
  <c r="C28" i="37"/>
  <c r="B28" i="37"/>
  <c r="C27" i="37"/>
  <c r="B27" i="37"/>
  <c r="C26" i="37"/>
  <c r="B26" i="37"/>
  <c r="C25" i="37"/>
  <c r="B25" i="37"/>
  <c r="C24" i="37"/>
  <c r="B24" i="37"/>
  <c r="C23" i="37"/>
  <c r="B23" i="37"/>
  <c r="C22" i="37"/>
  <c r="B22" i="37"/>
  <c r="C21" i="37"/>
  <c r="B21" i="37"/>
  <c r="C20" i="37"/>
  <c r="B20" i="37"/>
  <c r="C19" i="37"/>
  <c r="B19" i="37"/>
  <c r="C18" i="37"/>
  <c r="B18" i="37"/>
  <c r="C17" i="37"/>
  <c r="B17" i="37"/>
  <c r="C16" i="37"/>
  <c r="B16" i="37"/>
  <c r="C15" i="37"/>
  <c r="B15" i="37"/>
  <c r="C14" i="37"/>
  <c r="B14" i="37"/>
  <c r="C13" i="37"/>
  <c r="B13" i="37"/>
  <c r="C12" i="37"/>
  <c r="B12" i="37"/>
  <c r="H5" i="37"/>
  <c r="H4" i="37"/>
  <c r="L44" i="36"/>
  <c r="J44" i="36"/>
  <c r="I44" i="36"/>
  <c r="G44" i="36"/>
  <c r="E44" i="36"/>
  <c r="D44" i="36"/>
  <c r="Q43" i="36"/>
  <c r="O43" i="36"/>
  <c r="N43" i="36"/>
  <c r="M43" i="36"/>
  <c r="K43" i="36"/>
  <c r="H43" i="36"/>
  <c r="R43" i="36" s="1"/>
  <c r="F43" i="36"/>
  <c r="P43" i="36" s="1"/>
  <c r="C43" i="36"/>
  <c r="B43" i="36"/>
  <c r="Q42" i="36"/>
  <c r="O42" i="36"/>
  <c r="N42" i="36"/>
  <c r="M42" i="36"/>
  <c r="K42" i="36"/>
  <c r="F42" i="36"/>
  <c r="P42" i="36" s="1"/>
  <c r="C42" i="36"/>
  <c r="B42" i="36"/>
  <c r="Q41" i="36"/>
  <c r="O41" i="36"/>
  <c r="N41" i="36"/>
  <c r="M41" i="36"/>
  <c r="K41" i="36"/>
  <c r="P41" i="36" s="1"/>
  <c r="H41" i="36"/>
  <c r="R41" i="36" s="1"/>
  <c r="F41" i="36"/>
  <c r="C41" i="36"/>
  <c r="B41" i="36"/>
  <c r="Q40" i="36"/>
  <c r="O40" i="36"/>
  <c r="N40" i="36"/>
  <c r="K40" i="36"/>
  <c r="P40" i="36" s="1"/>
  <c r="H40" i="36"/>
  <c r="F40" i="36"/>
  <c r="C40" i="36"/>
  <c r="B40" i="36"/>
  <c r="Q39" i="36"/>
  <c r="O39" i="36"/>
  <c r="N39" i="36"/>
  <c r="M39" i="36"/>
  <c r="K39" i="36"/>
  <c r="H39" i="36"/>
  <c r="R39" i="36" s="1"/>
  <c r="F39" i="36"/>
  <c r="P39" i="36" s="1"/>
  <c r="C39" i="36"/>
  <c r="B39" i="36"/>
  <c r="Q38" i="36"/>
  <c r="O38" i="36"/>
  <c r="N38" i="36"/>
  <c r="M38" i="36"/>
  <c r="K38" i="36"/>
  <c r="F38" i="36"/>
  <c r="H38" i="36" s="1"/>
  <c r="R38" i="36" s="1"/>
  <c r="C38" i="36"/>
  <c r="B38" i="36"/>
  <c r="Q37" i="36"/>
  <c r="O37" i="36"/>
  <c r="N37" i="36"/>
  <c r="M37" i="36"/>
  <c r="K37" i="36"/>
  <c r="P37" i="36" s="1"/>
  <c r="H37" i="36"/>
  <c r="R37" i="36" s="1"/>
  <c r="F37" i="36"/>
  <c r="C37" i="36"/>
  <c r="B37" i="36"/>
  <c r="Q36" i="36"/>
  <c r="O36" i="36"/>
  <c r="N36" i="36"/>
  <c r="K36" i="36"/>
  <c r="P36" i="36" s="1"/>
  <c r="H36" i="36"/>
  <c r="F36" i="36"/>
  <c r="C36" i="36"/>
  <c r="B36" i="36"/>
  <c r="Q35" i="36"/>
  <c r="O35" i="36"/>
  <c r="N35" i="36"/>
  <c r="M35" i="36"/>
  <c r="K35" i="36"/>
  <c r="H35" i="36"/>
  <c r="R35" i="36" s="1"/>
  <c r="F35" i="36"/>
  <c r="P35" i="36" s="1"/>
  <c r="C35" i="36"/>
  <c r="B35" i="36"/>
  <c r="Q34" i="36"/>
  <c r="O34" i="36"/>
  <c r="N34" i="36"/>
  <c r="M34" i="36"/>
  <c r="K34" i="36"/>
  <c r="F34" i="36"/>
  <c r="P34" i="36" s="1"/>
  <c r="C34" i="36"/>
  <c r="B34" i="36"/>
  <c r="Q33" i="36"/>
  <c r="O33" i="36"/>
  <c r="N33" i="36"/>
  <c r="M33" i="36"/>
  <c r="K33" i="36"/>
  <c r="P33" i="36" s="1"/>
  <c r="H33" i="36"/>
  <c r="R33" i="36" s="1"/>
  <c r="F33" i="36"/>
  <c r="C33" i="36"/>
  <c r="B33" i="36"/>
  <c r="Q32" i="36"/>
  <c r="O32" i="36"/>
  <c r="N32" i="36"/>
  <c r="K32" i="36"/>
  <c r="P32" i="36" s="1"/>
  <c r="H32" i="36"/>
  <c r="F32" i="36"/>
  <c r="C32" i="36"/>
  <c r="B32" i="36"/>
  <c r="Q31" i="36"/>
  <c r="O31" i="36"/>
  <c r="N31" i="36"/>
  <c r="M31" i="36"/>
  <c r="K31" i="36"/>
  <c r="H31" i="36"/>
  <c r="R31" i="36" s="1"/>
  <c r="F31" i="36"/>
  <c r="P31" i="36" s="1"/>
  <c r="C31" i="36"/>
  <c r="B31" i="36"/>
  <c r="Q30" i="36"/>
  <c r="O30" i="36"/>
  <c r="N30" i="36"/>
  <c r="M30" i="36"/>
  <c r="K30" i="36"/>
  <c r="F30" i="36"/>
  <c r="H30" i="36" s="1"/>
  <c r="R30" i="36" s="1"/>
  <c r="C30" i="36"/>
  <c r="B30" i="36"/>
  <c r="Q29" i="36"/>
  <c r="O29" i="36"/>
  <c r="N29" i="36"/>
  <c r="M29" i="36"/>
  <c r="K29" i="36"/>
  <c r="P29" i="36" s="1"/>
  <c r="H29" i="36"/>
  <c r="R29" i="36" s="1"/>
  <c r="F29" i="36"/>
  <c r="C29" i="36"/>
  <c r="B29" i="36"/>
  <c r="Q28" i="36"/>
  <c r="O28" i="36"/>
  <c r="N28" i="36"/>
  <c r="K28" i="36"/>
  <c r="P28" i="36" s="1"/>
  <c r="H28" i="36"/>
  <c r="F28" i="36"/>
  <c r="C28" i="36"/>
  <c r="B28" i="36"/>
  <c r="Q27" i="36"/>
  <c r="O27" i="36"/>
  <c r="N27" i="36"/>
  <c r="M27" i="36"/>
  <c r="K27" i="36"/>
  <c r="H27" i="36"/>
  <c r="R27" i="36" s="1"/>
  <c r="F27" i="36"/>
  <c r="P27" i="36" s="1"/>
  <c r="C27" i="36"/>
  <c r="B27" i="36"/>
  <c r="Q26" i="36"/>
  <c r="O26" i="36"/>
  <c r="N26" i="36"/>
  <c r="M26" i="36"/>
  <c r="K26" i="36"/>
  <c r="F26" i="36"/>
  <c r="P26" i="36" s="1"/>
  <c r="C26" i="36"/>
  <c r="B26" i="36"/>
  <c r="Q25" i="36"/>
  <c r="O25" i="36"/>
  <c r="N25" i="36"/>
  <c r="M25" i="36"/>
  <c r="K25" i="36"/>
  <c r="P25" i="36" s="1"/>
  <c r="H25" i="36"/>
  <c r="R25" i="36" s="1"/>
  <c r="F25" i="36"/>
  <c r="C25" i="36"/>
  <c r="B25" i="36"/>
  <c r="Q24" i="36"/>
  <c r="O24" i="36"/>
  <c r="N24" i="36"/>
  <c r="K24" i="36"/>
  <c r="P24" i="36" s="1"/>
  <c r="H24" i="36"/>
  <c r="F24" i="36"/>
  <c r="C24" i="36"/>
  <c r="B24" i="36"/>
  <c r="Q23" i="36"/>
  <c r="O23" i="36"/>
  <c r="N23" i="36"/>
  <c r="M23" i="36"/>
  <c r="K23" i="36"/>
  <c r="H23" i="36"/>
  <c r="R23" i="36" s="1"/>
  <c r="F23" i="36"/>
  <c r="P23" i="36" s="1"/>
  <c r="C23" i="36"/>
  <c r="B23" i="36"/>
  <c r="Q22" i="36"/>
  <c r="O22" i="36"/>
  <c r="N22" i="36"/>
  <c r="M22" i="36"/>
  <c r="K22" i="36"/>
  <c r="F22" i="36"/>
  <c r="H22" i="36" s="1"/>
  <c r="R22" i="36" s="1"/>
  <c r="C22" i="36"/>
  <c r="B22" i="36"/>
  <c r="Q21" i="36"/>
  <c r="O21" i="36"/>
  <c r="N21" i="36"/>
  <c r="M21" i="36"/>
  <c r="K21" i="36"/>
  <c r="P21" i="36" s="1"/>
  <c r="H21" i="36"/>
  <c r="R21" i="36" s="1"/>
  <c r="F21" i="36"/>
  <c r="C21" i="36"/>
  <c r="B21" i="36"/>
  <c r="Q20" i="36"/>
  <c r="O20" i="36"/>
  <c r="N20" i="36"/>
  <c r="K20" i="36"/>
  <c r="P20" i="36" s="1"/>
  <c r="H20" i="36"/>
  <c r="F20" i="36"/>
  <c r="C20" i="36"/>
  <c r="B20" i="36"/>
  <c r="Q19" i="36"/>
  <c r="O19" i="36"/>
  <c r="N19" i="36"/>
  <c r="M19" i="36"/>
  <c r="K19" i="36"/>
  <c r="H19" i="36"/>
  <c r="R19" i="36" s="1"/>
  <c r="F19" i="36"/>
  <c r="P19" i="36" s="1"/>
  <c r="C19" i="36"/>
  <c r="B19" i="36"/>
  <c r="Q18" i="36"/>
  <c r="O18" i="36"/>
  <c r="N18" i="36"/>
  <c r="M18" i="36"/>
  <c r="K18" i="36"/>
  <c r="F18" i="36"/>
  <c r="P18" i="36" s="1"/>
  <c r="C18" i="36"/>
  <c r="B18" i="36"/>
  <c r="Q17" i="36"/>
  <c r="O17" i="36"/>
  <c r="N17" i="36"/>
  <c r="M17" i="36"/>
  <c r="K17" i="36"/>
  <c r="P17" i="36" s="1"/>
  <c r="H17" i="36"/>
  <c r="R17" i="36" s="1"/>
  <c r="F17" i="36"/>
  <c r="C17" i="36"/>
  <c r="B17" i="36"/>
  <c r="Q16" i="36"/>
  <c r="O16" i="36"/>
  <c r="N16" i="36"/>
  <c r="K16" i="36"/>
  <c r="P16" i="36" s="1"/>
  <c r="H16" i="36"/>
  <c r="F16" i="36"/>
  <c r="C16" i="36"/>
  <c r="B16" i="36"/>
  <c r="Q15" i="36"/>
  <c r="O15" i="36"/>
  <c r="N15" i="36"/>
  <c r="M15" i="36"/>
  <c r="K15" i="36"/>
  <c r="H15" i="36"/>
  <c r="R15" i="36" s="1"/>
  <c r="F15" i="36"/>
  <c r="P15" i="36" s="1"/>
  <c r="C15" i="36"/>
  <c r="B15" i="36"/>
  <c r="Q14" i="36"/>
  <c r="O14" i="36"/>
  <c r="N14" i="36"/>
  <c r="M14" i="36"/>
  <c r="K14" i="36"/>
  <c r="F14" i="36"/>
  <c r="H14" i="36" s="1"/>
  <c r="R14" i="36" s="1"/>
  <c r="C14" i="36"/>
  <c r="B14" i="36"/>
  <c r="Q13" i="36"/>
  <c r="O13" i="36"/>
  <c r="N13" i="36"/>
  <c r="M13" i="36"/>
  <c r="K13" i="36"/>
  <c r="P13" i="36" s="1"/>
  <c r="H13" i="36"/>
  <c r="R13" i="36" s="1"/>
  <c r="F13" i="36"/>
  <c r="C13" i="36"/>
  <c r="B13" i="36"/>
  <c r="Q12" i="36"/>
  <c r="Q44" i="36" s="1"/>
  <c r="O12" i="36"/>
  <c r="O44" i="36" s="1"/>
  <c r="N12" i="36"/>
  <c r="N44" i="36" s="1"/>
  <c r="K12" i="36"/>
  <c r="P12" i="36" s="1"/>
  <c r="H12" i="36"/>
  <c r="F12" i="36"/>
  <c r="F44" i="36" s="1"/>
  <c r="C12" i="36"/>
  <c r="B12" i="36"/>
  <c r="I5" i="36"/>
  <c r="I4" i="36"/>
  <c r="L44" i="35"/>
  <c r="J44" i="35"/>
  <c r="I44" i="35"/>
  <c r="G44" i="35"/>
  <c r="E44" i="35"/>
  <c r="D44" i="35"/>
  <c r="Q43" i="35"/>
  <c r="O43" i="35"/>
  <c r="N43" i="35"/>
  <c r="K43" i="35"/>
  <c r="P43" i="35" s="1"/>
  <c r="H43" i="35"/>
  <c r="C43" i="35"/>
  <c r="B43" i="35"/>
  <c r="R42" i="35"/>
  <c r="Q42" i="35"/>
  <c r="O42" i="35"/>
  <c r="N42" i="35"/>
  <c r="M42" i="35"/>
  <c r="K42" i="35"/>
  <c r="P42" i="35" s="1"/>
  <c r="H42" i="35"/>
  <c r="C42" i="35"/>
  <c r="B42" i="35"/>
  <c r="Q41" i="35"/>
  <c r="O41" i="35"/>
  <c r="N41" i="35"/>
  <c r="K41" i="35"/>
  <c r="P41" i="35" s="1"/>
  <c r="H41" i="35"/>
  <c r="C41" i="35"/>
  <c r="B41" i="35"/>
  <c r="Q40" i="35"/>
  <c r="O40" i="35"/>
  <c r="N40" i="35"/>
  <c r="K40" i="35"/>
  <c r="M40" i="35" s="1"/>
  <c r="H40" i="35"/>
  <c r="C40" i="35"/>
  <c r="B40" i="35"/>
  <c r="O39" i="35"/>
  <c r="N39" i="35"/>
  <c r="K39" i="35"/>
  <c r="M39" i="35" s="1"/>
  <c r="R39" i="35" s="1"/>
  <c r="H39" i="35"/>
  <c r="C39" i="35"/>
  <c r="B39" i="35"/>
  <c r="R38" i="35"/>
  <c r="Q38" i="35"/>
  <c r="O38" i="35"/>
  <c r="N38" i="35"/>
  <c r="M38" i="35"/>
  <c r="K38" i="35"/>
  <c r="P38" i="35" s="1"/>
  <c r="H38" i="35"/>
  <c r="C38" i="35"/>
  <c r="B38" i="35"/>
  <c r="Q37" i="35"/>
  <c r="O37" i="35"/>
  <c r="N37" i="35"/>
  <c r="K37" i="35"/>
  <c r="H37" i="35"/>
  <c r="F37" i="35"/>
  <c r="C37" i="35"/>
  <c r="B37" i="35"/>
  <c r="Q36" i="35"/>
  <c r="O36" i="35"/>
  <c r="N36" i="35"/>
  <c r="M36" i="35"/>
  <c r="K36" i="35"/>
  <c r="H36" i="35"/>
  <c r="R36" i="35" s="1"/>
  <c r="F36" i="35"/>
  <c r="P36" i="35" s="1"/>
  <c r="C36" i="35"/>
  <c r="B36" i="35"/>
  <c r="Q35" i="35"/>
  <c r="O35" i="35"/>
  <c r="N35" i="35"/>
  <c r="M35" i="35"/>
  <c r="K35" i="35"/>
  <c r="F35" i="35"/>
  <c r="C35" i="35"/>
  <c r="B35" i="35"/>
  <c r="Q34" i="35"/>
  <c r="O34" i="35"/>
  <c r="N34" i="35"/>
  <c r="M34" i="35"/>
  <c r="K34" i="35"/>
  <c r="P34" i="35" s="1"/>
  <c r="H34" i="35"/>
  <c r="R34" i="35" s="1"/>
  <c r="F34" i="35"/>
  <c r="C34" i="35"/>
  <c r="B34" i="35"/>
  <c r="Q33" i="35"/>
  <c r="O33" i="35"/>
  <c r="N33" i="35"/>
  <c r="K33" i="35"/>
  <c r="M33" i="35" s="1"/>
  <c r="H33" i="35"/>
  <c r="C33" i="35"/>
  <c r="B33" i="35"/>
  <c r="Q32" i="35"/>
  <c r="O32" i="35"/>
  <c r="N32" i="35"/>
  <c r="M32" i="35"/>
  <c r="K32" i="35"/>
  <c r="F32" i="35"/>
  <c r="C32" i="35"/>
  <c r="B32" i="35"/>
  <c r="Q31" i="35"/>
  <c r="O31" i="35"/>
  <c r="N31" i="35"/>
  <c r="M31" i="35"/>
  <c r="K31" i="35"/>
  <c r="P31" i="35" s="1"/>
  <c r="H31" i="35"/>
  <c r="F31" i="35"/>
  <c r="C31" i="35"/>
  <c r="B31" i="35"/>
  <c r="Q30" i="35"/>
  <c r="P30" i="35"/>
  <c r="O30" i="35"/>
  <c r="N30" i="35"/>
  <c r="K30" i="35"/>
  <c r="M30" i="35" s="1"/>
  <c r="H30" i="35"/>
  <c r="R30" i="35" s="1"/>
  <c r="F30" i="35"/>
  <c r="C30" i="35"/>
  <c r="B30" i="35"/>
  <c r="Q29" i="35"/>
  <c r="O29" i="35"/>
  <c r="N29" i="35"/>
  <c r="M29" i="35"/>
  <c r="K29" i="35"/>
  <c r="H29" i="35"/>
  <c r="R29" i="35" s="1"/>
  <c r="F29" i="35"/>
  <c r="P29" i="35" s="1"/>
  <c r="C29" i="35"/>
  <c r="B29" i="35"/>
  <c r="Q28" i="35"/>
  <c r="O28" i="35"/>
  <c r="N28" i="35"/>
  <c r="M28" i="35"/>
  <c r="K28" i="35"/>
  <c r="F28" i="35"/>
  <c r="C28" i="35"/>
  <c r="B28" i="35"/>
  <c r="Q27" i="35"/>
  <c r="O27" i="35"/>
  <c r="N27" i="35"/>
  <c r="M27" i="35"/>
  <c r="K27" i="35"/>
  <c r="P27" i="35" s="1"/>
  <c r="H27" i="35"/>
  <c r="F27" i="35"/>
  <c r="C27" i="35"/>
  <c r="B27" i="35"/>
  <c r="Q26" i="35"/>
  <c r="P26" i="35"/>
  <c r="O26" i="35"/>
  <c r="N26" i="35"/>
  <c r="K26" i="35"/>
  <c r="M26" i="35" s="1"/>
  <c r="H26" i="35"/>
  <c r="R26" i="35" s="1"/>
  <c r="F26" i="35"/>
  <c r="C26" i="35"/>
  <c r="B26" i="35"/>
  <c r="Q25" i="35"/>
  <c r="O25" i="35"/>
  <c r="N25" i="35"/>
  <c r="M25" i="35"/>
  <c r="K25" i="35"/>
  <c r="H25" i="35"/>
  <c r="R25" i="35" s="1"/>
  <c r="F25" i="35"/>
  <c r="P25" i="35" s="1"/>
  <c r="C25" i="35"/>
  <c r="B25" i="35"/>
  <c r="R24" i="35"/>
  <c r="Q24" i="35"/>
  <c r="O24" i="35"/>
  <c r="N24" i="35"/>
  <c r="M24" i="35"/>
  <c r="K24" i="35"/>
  <c r="P24" i="35" s="1"/>
  <c r="H24" i="35"/>
  <c r="C24" i="35"/>
  <c r="B24" i="35"/>
  <c r="Q23" i="35"/>
  <c r="O23" i="35"/>
  <c r="N23" i="35"/>
  <c r="K23" i="35"/>
  <c r="M23" i="35" s="1"/>
  <c r="H23" i="35"/>
  <c r="F23" i="35"/>
  <c r="C23" i="35"/>
  <c r="B23" i="35"/>
  <c r="Q22" i="35"/>
  <c r="O22" i="35"/>
  <c r="N22" i="35"/>
  <c r="M22" i="35"/>
  <c r="K22" i="35"/>
  <c r="H22" i="35"/>
  <c r="R22" i="35" s="1"/>
  <c r="F22" i="35"/>
  <c r="P22" i="35" s="1"/>
  <c r="C22" i="35"/>
  <c r="B22" i="35"/>
  <c r="R21" i="35"/>
  <c r="Q21" i="35"/>
  <c r="O21" i="35"/>
  <c r="N21" i="35"/>
  <c r="M21" i="35"/>
  <c r="K21" i="35"/>
  <c r="P21" i="35" s="1"/>
  <c r="H21" i="35"/>
  <c r="C21" i="35"/>
  <c r="B21" i="35"/>
  <c r="Q20" i="35"/>
  <c r="O20" i="35"/>
  <c r="N20" i="35"/>
  <c r="K20" i="35"/>
  <c r="M20" i="35" s="1"/>
  <c r="H20" i="35"/>
  <c r="F20" i="35"/>
  <c r="C20" i="35"/>
  <c r="B20" i="35"/>
  <c r="Q19" i="35"/>
  <c r="O19" i="35"/>
  <c r="N19" i="35"/>
  <c r="M19" i="35"/>
  <c r="K19" i="35"/>
  <c r="H19" i="35"/>
  <c r="R19" i="35" s="1"/>
  <c r="F19" i="35"/>
  <c r="P19" i="35" s="1"/>
  <c r="C19" i="35"/>
  <c r="B19" i="35"/>
  <c r="Q18" i="35"/>
  <c r="O18" i="35"/>
  <c r="N18" i="35"/>
  <c r="M18" i="35"/>
  <c r="K18" i="35"/>
  <c r="F18" i="35"/>
  <c r="C18" i="35"/>
  <c r="B18" i="35"/>
  <c r="Q17" i="35"/>
  <c r="O17" i="35"/>
  <c r="N17" i="35"/>
  <c r="M17" i="35"/>
  <c r="K17" i="35"/>
  <c r="P17" i="35" s="1"/>
  <c r="H17" i="35"/>
  <c r="R17" i="35" s="1"/>
  <c r="F17" i="35"/>
  <c r="C17" i="35"/>
  <c r="B17" i="35"/>
  <c r="Q16" i="35"/>
  <c r="O16" i="35"/>
  <c r="N16" i="35"/>
  <c r="K16" i="35"/>
  <c r="M16" i="35" s="1"/>
  <c r="H16" i="35"/>
  <c r="F16" i="35"/>
  <c r="C16" i="35"/>
  <c r="B16" i="35"/>
  <c r="Q15" i="35"/>
  <c r="O15" i="35"/>
  <c r="N15" i="35"/>
  <c r="M15" i="35"/>
  <c r="K15" i="35"/>
  <c r="H15" i="35"/>
  <c r="R15" i="35" s="1"/>
  <c r="F15" i="35"/>
  <c r="P15" i="35" s="1"/>
  <c r="C15" i="35"/>
  <c r="B15" i="35"/>
  <c r="Q14" i="35"/>
  <c r="O14" i="35"/>
  <c r="N14" i="35"/>
  <c r="M14" i="35"/>
  <c r="K14" i="35"/>
  <c r="F14" i="35"/>
  <c r="C14" i="35"/>
  <c r="B14" i="35"/>
  <c r="Q13" i="35"/>
  <c r="P13" i="35"/>
  <c r="O13" i="35"/>
  <c r="O44" i="35" s="1"/>
  <c r="N13" i="35"/>
  <c r="M13" i="35"/>
  <c r="H13" i="35"/>
  <c r="C13" i="35"/>
  <c r="B13" i="35"/>
  <c r="R12" i="35"/>
  <c r="Q12" i="35"/>
  <c r="Q44" i="35" s="1"/>
  <c r="O12" i="35"/>
  <c r="N12" i="35"/>
  <c r="M12" i="35"/>
  <c r="K12" i="35"/>
  <c r="H12" i="35"/>
  <c r="C12" i="35"/>
  <c r="B12" i="35"/>
  <c r="I5" i="35"/>
  <c r="I4" i="35"/>
  <c r="M44" i="34"/>
  <c r="K44" i="34"/>
  <c r="I44" i="34"/>
  <c r="G44" i="34"/>
  <c r="O43" i="34"/>
  <c r="L43" i="34"/>
  <c r="J43" i="34"/>
  <c r="E43" i="34"/>
  <c r="D43" i="34"/>
  <c r="F43" i="34" s="1"/>
  <c r="P43" i="34" s="1"/>
  <c r="C43" i="34"/>
  <c r="B43" i="34"/>
  <c r="O42" i="34"/>
  <c r="P42" i="34" s="1"/>
  <c r="J42" i="34"/>
  <c r="H42" i="34"/>
  <c r="E42" i="34"/>
  <c r="D42" i="34"/>
  <c r="F42" i="34" s="1"/>
  <c r="C42" i="34"/>
  <c r="B42" i="34"/>
  <c r="O41" i="34"/>
  <c r="H41" i="34"/>
  <c r="F41" i="34"/>
  <c r="E41" i="34"/>
  <c r="D41" i="34"/>
  <c r="C41" i="34"/>
  <c r="B41" i="34"/>
  <c r="O40" i="34"/>
  <c r="L40" i="34"/>
  <c r="F40" i="34"/>
  <c r="E40" i="34"/>
  <c r="D40" i="34"/>
  <c r="C40" i="34"/>
  <c r="B40" i="34"/>
  <c r="O39" i="34"/>
  <c r="L39" i="34"/>
  <c r="J39" i="34"/>
  <c r="E39" i="34"/>
  <c r="D39" i="34"/>
  <c r="F39" i="34" s="1"/>
  <c r="P39" i="34" s="1"/>
  <c r="C39" i="34"/>
  <c r="B39" i="34"/>
  <c r="O38" i="34"/>
  <c r="P38" i="34" s="1"/>
  <c r="J38" i="34"/>
  <c r="H38" i="34"/>
  <c r="E38" i="34"/>
  <c r="D38" i="34"/>
  <c r="F38" i="34" s="1"/>
  <c r="C38" i="34"/>
  <c r="B38" i="34"/>
  <c r="O37" i="34"/>
  <c r="H37" i="34"/>
  <c r="F37" i="34"/>
  <c r="E37" i="34"/>
  <c r="D37" i="34"/>
  <c r="C37" i="34"/>
  <c r="B37" i="34"/>
  <c r="O36" i="34"/>
  <c r="L36" i="34"/>
  <c r="F36" i="34"/>
  <c r="E36" i="34"/>
  <c r="D36" i="34"/>
  <c r="C36" i="34"/>
  <c r="B36" i="34"/>
  <c r="O35" i="34"/>
  <c r="L35" i="34"/>
  <c r="J35" i="34"/>
  <c r="E35" i="34"/>
  <c r="D35" i="34"/>
  <c r="F35" i="34" s="1"/>
  <c r="P35" i="34" s="1"/>
  <c r="C35" i="34"/>
  <c r="B35" i="34"/>
  <c r="O34" i="34"/>
  <c r="P34" i="34" s="1"/>
  <c r="J34" i="34"/>
  <c r="H34" i="34"/>
  <c r="E34" i="34"/>
  <c r="D34" i="34"/>
  <c r="F34" i="34" s="1"/>
  <c r="C34" i="34"/>
  <c r="B34" i="34"/>
  <c r="O33" i="34"/>
  <c r="H33" i="34"/>
  <c r="F33" i="34"/>
  <c r="E33" i="34"/>
  <c r="D33" i="34"/>
  <c r="C33" i="34"/>
  <c r="B33" i="34"/>
  <c r="O32" i="34"/>
  <c r="L32" i="34"/>
  <c r="F32" i="34"/>
  <c r="E32" i="34"/>
  <c r="D32" i="34"/>
  <c r="C32" i="34"/>
  <c r="B32" i="34"/>
  <c r="O31" i="34"/>
  <c r="L31" i="34"/>
  <c r="J31" i="34"/>
  <c r="E31" i="34"/>
  <c r="D31" i="34"/>
  <c r="F31" i="34" s="1"/>
  <c r="P31" i="34" s="1"/>
  <c r="C31" i="34"/>
  <c r="B31" i="34"/>
  <c r="O30" i="34"/>
  <c r="P30" i="34" s="1"/>
  <c r="E30" i="34"/>
  <c r="D30" i="34"/>
  <c r="F30" i="34" s="1"/>
  <c r="C30" i="34"/>
  <c r="B30" i="34"/>
  <c r="O29" i="34"/>
  <c r="E29" i="34"/>
  <c r="F29" i="34" s="1"/>
  <c r="D29" i="34"/>
  <c r="C29" i="34"/>
  <c r="B29" i="34"/>
  <c r="P28" i="34"/>
  <c r="O28" i="34"/>
  <c r="J28" i="34"/>
  <c r="F28" i="34"/>
  <c r="H28" i="34" s="1"/>
  <c r="E28" i="34"/>
  <c r="D28" i="34"/>
  <c r="C28" i="34"/>
  <c r="B28" i="34"/>
  <c r="O27" i="34"/>
  <c r="P27" i="34" s="1"/>
  <c r="L27" i="34"/>
  <c r="E27" i="34"/>
  <c r="D27" i="34"/>
  <c r="F27" i="34" s="1"/>
  <c r="N27" i="34" s="1"/>
  <c r="C27" i="34"/>
  <c r="B27" i="34"/>
  <c r="O26" i="34"/>
  <c r="P26" i="34" s="1"/>
  <c r="F26" i="34"/>
  <c r="L26" i="34" s="1"/>
  <c r="E26" i="34"/>
  <c r="D26" i="34"/>
  <c r="C26" i="34"/>
  <c r="B26" i="34"/>
  <c r="O25" i="34"/>
  <c r="P25" i="34" s="1"/>
  <c r="H25" i="34"/>
  <c r="F25" i="34"/>
  <c r="J25" i="34" s="1"/>
  <c r="E25" i="34"/>
  <c r="D25" i="34"/>
  <c r="C25" i="34"/>
  <c r="B25" i="34"/>
  <c r="O24" i="34"/>
  <c r="E24" i="34"/>
  <c r="D24" i="34"/>
  <c r="F24" i="34" s="1"/>
  <c r="C24" i="34"/>
  <c r="B24" i="34"/>
  <c r="O23" i="34"/>
  <c r="E23" i="34"/>
  <c r="D23" i="34"/>
  <c r="C23" i="34"/>
  <c r="B23" i="34"/>
  <c r="O22" i="34"/>
  <c r="E22" i="34"/>
  <c r="D22" i="34"/>
  <c r="F22" i="34" s="1"/>
  <c r="C22" i="34"/>
  <c r="B22" i="34"/>
  <c r="O21" i="34"/>
  <c r="E21" i="34"/>
  <c r="F21" i="34" s="1"/>
  <c r="D21" i="34"/>
  <c r="C21" i="34"/>
  <c r="B21" i="34"/>
  <c r="P20" i="34"/>
  <c r="O20" i="34"/>
  <c r="J20" i="34"/>
  <c r="F20" i="34"/>
  <c r="H20" i="34" s="1"/>
  <c r="E20" i="34"/>
  <c r="D20" i="34"/>
  <c r="C20" i="34"/>
  <c r="B20" i="34"/>
  <c r="O19" i="34"/>
  <c r="P19" i="34" s="1"/>
  <c r="E19" i="34"/>
  <c r="D19" i="34"/>
  <c r="F19" i="34" s="1"/>
  <c r="N19" i="34" s="1"/>
  <c r="C19" i="34"/>
  <c r="B19" i="34"/>
  <c r="O18" i="34"/>
  <c r="P18" i="34" s="1"/>
  <c r="F18" i="34"/>
  <c r="L18" i="34" s="1"/>
  <c r="E18" i="34"/>
  <c r="D18" i="34"/>
  <c r="C18" i="34"/>
  <c r="B18" i="34"/>
  <c r="O17" i="34"/>
  <c r="H17" i="34"/>
  <c r="F17" i="34"/>
  <c r="J17" i="34" s="1"/>
  <c r="E17" i="34"/>
  <c r="D17" i="34"/>
  <c r="C17" i="34"/>
  <c r="B17" i="34"/>
  <c r="O16" i="34"/>
  <c r="E16" i="34"/>
  <c r="D16" i="34"/>
  <c r="F16" i="34" s="1"/>
  <c r="C16" i="34"/>
  <c r="B16" i="34"/>
  <c r="O15" i="34"/>
  <c r="E15" i="34"/>
  <c r="D15" i="34"/>
  <c r="C15" i="34"/>
  <c r="B15" i="34"/>
  <c r="O14" i="34"/>
  <c r="E14" i="34"/>
  <c r="D14" i="34"/>
  <c r="F14" i="34" s="1"/>
  <c r="C14" i="34"/>
  <c r="B14" i="34"/>
  <c r="O13" i="34"/>
  <c r="E13" i="34"/>
  <c r="F13" i="34" s="1"/>
  <c r="D13" i="34"/>
  <c r="C13" i="34"/>
  <c r="B13" i="34"/>
  <c r="P12" i="34"/>
  <c r="O12" i="34"/>
  <c r="J12" i="34"/>
  <c r="F12" i="34"/>
  <c r="E12" i="34"/>
  <c r="D12" i="34"/>
  <c r="C12" i="34"/>
  <c r="B12" i="34"/>
  <c r="H6" i="34"/>
  <c r="H5" i="34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3" i="33"/>
  <c r="T43" i="33" s="1"/>
  <c r="D43" i="33"/>
  <c r="C43" i="33"/>
  <c r="B43" i="33"/>
  <c r="T42" i="33"/>
  <c r="E42" i="33"/>
  <c r="D42" i="33"/>
  <c r="C42" i="33"/>
  <c r="B42" i="33"/>
  <c r="T41" i="33"/>
  <c r="D41" i="33"/>
  <c r="E41" i="33" s="1"/>
  <c r="C41" i="33"/>
  <c r="B41" i="33"/>
  <c r="E40" i="33"/>
  <c r="T40" i="33" s="1"/>
  <c r="D40" i="33"/>
  <c r="C40" i="33"/>
  <c r="B40" i="33"/>
  <c r="D39" i="33"/>
  <c r="E39" i="33" s="1"/>
  <c r="T39" i="33" s="1"/>
  <c r="C39" i="33"/>
  <c r="B39" i="33"/>
  <c r="E38" i="33"/>
  <c r="T38" i="33" s="1"/>
  <c r="D38" i="33"/>
  <c r="C38" i="33"/>
  <c r="B38" i="33"/>
  <c r="D37" i="33"/>
  <c r="E37" i="33" s="1"/>
  <c r="T37" i="33" s="1"/>
  <c r="C37" i="33"/>
  <c r="B37" i="33"/>
  <c r="D36" i="33"/>
  <c r="E36" i="33" s="1"/>
  <c r="T36" i="33" s="1"/>
  <c r="C36" i="33"/>
  <c r="B36" i="33"/>
  <c r="E35" i="33"/>
  <c r="T35" i="33" s="1"/>
  <c r="D35" i="33"/>
  <c r="C35" i="33"/>
  <c r="B35" i="33"/>
  <c r="E34" i="33"/>
  <c r="T34" i="33" s="1"/>
  <c r="D34" i="33"/>
  <c r="C34" i="33"/>
  <c r="B34" i="33"/>
  <c r="T33" i="33"/>
  <c r="D33" i="33"/>
  <c r="E33" i="33" s="1"/>
  <c r="C33" i="33"/>
  <c r="B33" i="33"/>
  <c r="E32" i="33"/>
  <c r="T32" i="33" s="1"/>
  <c r="D32" i="33"/>
  <c r="C32" i="33"/>
  <c r="B32" i="33"/>
  <c r="D31" i="33"/>
  <c r="E31" i="33" s="1"/>
  <c r="T31" i="33" s="1"/>
  <c r="C31" i="33"/>
  <c r="B31" i="33"/>
  <c r="E30" i="33"/>
  <c r="T30" i="33" s="1"/>
  <c r="D30" i="33"/>
  <c r="C30" i="33"/>
  <c r="B30" i="33"/>
  <c r="D29" i="33"/>
  <c r="E29" i="33" s="1"/>
  <c r="T29" i="33" s="1"/>
  <c r="C29" i="33"/>
  <c r="B29" i="33"/>
  <c r="D28" i="33"/>
  <c r="E28" i="33" s="1"/>
  <c r="T28" i="33" s="1"/>
  <c r="C28" i="33"/>
  <c r="B28" i="33"/>
  <c r="D27" i="33"/>
  <c r="E27" i="33" s="1"/>
  <c r="T27" i="33" s="1"/>
  <c r="C27" i="33"/>
  <c r="B27" i="33"/>
  <c r="T26" i="33"/>
  <c r="E26" i="33"/>
  <c r="D26" i="33"/>
  <c r="C26" i="33"/>
  <c r="B26" i="33"/>
  <c r="T25" i="33"/>
  <c r="D25" i="33"/>
  <c r="E25" i="33" s="1"/>
  <c r="C25" i="33"/>
  <c r="B25" i="33"/>
  <c r="E24" i="33"/>
  <c r="T24" i="33" s="1"/>
  <c r="D24" i="33"/>
  <c r="C24" i="33"/>
  <c r="B24" i="33"/>
  <c r="D23" i="33"/>
  <c r="E23" i="33" s="1"/>
  <c r="T23" i="33" s="1"/>
  <c r="C23" i="33"/>
  <c r="B23" i="33"/>
  <c r="E22" i="33"/>
  <c r="T22" i="33" s="1"/>
  <c r="D22" i="33"/>
  <c r="C22" i="33"/>
  <c r="B22" i="33"/>
  <c r="D21" i="33"/>
  <c r="E21" i="33" s="1"/>
  <c r="T21" i="33" s="1"/>
  <c r="C21" i="33"/>
  <c r="B21" i="33"/>
  <c r="D20" i="33"/>
  <c r="E20" i="33" s="1"/>
  <c r="T20" i="33" s="1"/>
  <c r="C20" i="33"/>
  <c r="B20" i="33"/>
  <c r="E19" i="33"/>
  <c r="T19" i="33" s="1"/>
  <c r="D19" i="33"/>
  <c r="C19" i="33"/>
  <c r="B19" i="33"/>
  <c r="E18" i="33"/>
  <c r="T18" i="33" s="1"/>
  <c r="D18" i="33"/>
  <c r="C18" i="33"/>
  <c r="B18" i="33"/>
  <c r="T17" i="33"/>
  <c r="D17" i="33"/>
  <c r="E17" i="33" s="1"/>
  <c r="C17" i="33"/>
  <c r="B17" i="33"/>
  <c r="E16" i="33"/>
  <c r="T16" i="33" s="1"/>
  <c r="D16" i="33"/>
  <c r="C16" i="33"/>
  <c r="B16" i="33"/>
  <c r="D15" i="33"/>
  <c r="E15" i="33" s="1"/>
  <c r="T15" i="33" s="1"/>
  <c r="C15" i="33"/>
  <c r="B15" i="33"/>
  <c r="E14" i="33"/>
  <c r="T14" i="33" s="1"/>
  <c r="D14" i="33"/>
  <c r="C14" i="33"/>
  <c r="B14" i="33"/>
  <c r="D13" i="33"/>
  <c r="E13" i="33" s="1"/>
  <c r="T13" i="33" s="1"/>
  <c r="C13" i="33"/>
  <c r="B13" i="33"/>
  <c r="D12" i="33"/>
  <c r="D44" i="33" s="1"/>
  <c r="C12" i="33"/>
  <c r="B12" i="33"/>
  <c r="L11" i="33"/>
  <c r="M11" i="33" s="1"/>
  <c r="N11" i="33" s="1"/>
  <c r="O11" i="33" s="1"/>
  <c r="P11" i="33" s="1"/>
  <c r="Q11" i="33" s="1"/>
  <c r="R11" i="33" s="1"/>
  <c r="S11" i="33" s="1"/>
  <c r="T11" i="33" s="1"/>
  <c r="K11" i="33"/>
  <c r="L6" i="33"/>
  <c r="L5" i="33"/>
  <c r="S43" i="32"/>
  <c r="T43" i="32" s="1"/>
  <c r="Q43" i="32"/>
  <c r="O43" i="32"/>
  <c r="M43" i="32"/>
  <c r="K43" i="32"/>
  <c r="L43" i="32" s="1"/>
  <c r="I43" i="32"/>
  <c r="G43" i="32"/>
  <c r="E43" i="32"/>
  <c r="U43" i="32" s="1"/>
  <c r="U42" i="32"/>
  <c r="J42" i="32" s="1"/>
  <c r="F42" i="32"/>
  <c r="D42" i="32"/>
  <c r="C42" i="32"/>
  <c r="B42" i="32"/>
  <c r="V41" i="32"/>
  <c r="U41" i="32"/>
  <c r="N41" i="32" s="1"/>
  <c r="T41" i="32"/>
  <c r="R41" i="32"/>
  <c r="P41" i="32"/>
  <c r="L41" i="32"/>
  <c r="J41" i="32"/>
  <c r="H41" i="32"/>
  <c r="F41" i="32"/>
  <c r="D41" i="32"/>
  <c r="C41" i="32"/>
  <c r="B41" i="32"/>
  <c r="U40" i="32"/>
  <c r="N40" i="32" s="1"/>
  <c r="T40" i="32"/>
  <c r="R40" i="32"/>
  <c r="L40" i="32"/>
  <c r="J40" i="32"/>
  <c r="F40" i="32"/>
  <c r="D40" i="32"/>
  <c r="C40" i="32"/>
  <c r="B40" i="32"/>
  <c r="U39" i="32"/>
  <c r="V39" i="32" s="1"/>
  <c r="T39" i="32"/>
  <c r="F39" i="32"/>
  <c r="D39" i="32"/>
  <c r="C39" i="32"/>
  <c r="B39" i="32"/>
  <c r="U38" i="32"/>
  <c r="R38" i="32" s="1"/>
  <c r="N38" i="32"/>
  <c r="F38" i="32"/>
  <c r="C38" i="32"/>
  <c r="B38" i="32"/>
  <c r="U37" i="32"/>
  <c r="J37" i="32" s="1"/>
  <c r="F37" i="32"/>
  <c r="D37" i="32"/>
  <c r="C37" i="32"/>
  <c r="B37" i="32"/>
  <c r="V36" i="32"/>
  <c r="U36" i="32"/>
  <c r="N36" i="32" s="1"/>
  <c r="T36" i="32"/>
  <c r="R36" i="32"/>
  <c r="P36" i="32"/>
  <c r="L36" i="32"/>
  <c r="J36" i="32"/>
  <c r="H36" i="32"/>
  <c r="F36" i="32"/>
  <c r="D36" i="32"/>
  <c r="C36" i="32"/>
  <c r="B36" i="32"/>
  <c r="U35" i="32"/>
  <c r="N35" i="32" s="1"/>
  <c r="T35" i="32"/>
  <c r="R35" i="32"/>
  <c r="L35" i="32"/>
  <c r="J35" i="32"/>
  <c r="F35" i="32"/>
  <c r="D35" i="32"/>
  <c r="C35" i="32"/>
  <c r="B35" i="32"/>
  <c r="U34" i="32"/>
  <c r="V34" i="32" s="1"/>
  <c r="T34" i="32"/>
  <c r="L34" i="32"/>
  <c r="F34" i="32"/>
  <c r="D34" i="32"/>
  <c r="C34" i="32"/>
  <c r="B34" i="32"/>
  <c r="U33" i="32"/>
  <c r="R33" i="32" s="1"/>
  <c r="N33" i="32"/>
  <c r="F33" i="32"/>
  <c r="C33" i="32"/>
  <c r="B33" i="32"/>
  <c r="U32" i="32"/>
  <c r="J32" i="32" s="1"/>
  <c r="F32" i="32"/>
  <c r="D32" i="32"/>
  <c r="C32" i="32"/>
  <c r="B32" i="32"/>
  <c r="V31" i="32"/>
  <c r="U31" i="32"/>
  <c r="N31" i="32" s="1"/>
  <c r="T31" i="32"/>
  <c r="R31" i="32"/>
  <c r="P31" i="32"/>
  <c r="L31" i="32"/>
  <c r="J31" i="32"/>
  <c r="H31" i="32"/>
  <c r="F31" i="32"/>
  <c r="D31" i="32"/>
  <c r="C31" i="32"/>
  <c r="B31" i="32"/>
  <c r="U30" i="32"/>
  <c r="N30" i="32" s="1"/>
  <c r="T30" i="32"/>
  <c r="R30" i="32"/>
  <c r="L30" i="32"/>
  <c r="J30" i="32"/>
  <c r="F30" i="32"/>
  <c r="D30" i="32"/>
  <c r="C30" i="32"/>
  <c r="B30" i="32"/>
  <c r="U29" i="32"/>
  <c r="V29" i="32" s="1"/>
  <c r="T29" i="32"/>
  <c r="L29" i="32"/>
  <c r="F29" i="32"/>
  <c r="D29" i="32"/>
  <c r="C29" i="32"/>
  <c r="B29" i="32"/>
  <c r="U28" i="32"/>
  <c r="R28" i="32" s="1"/>
  <c r="N28" i="32"/>
  <c r="F28" i="32"/>
  <c r="D28" i="32"/>
  <c r="C28" i="32"/>
  <c r="B28" i="32"/>
  <c r="V27" i="32"/>
  <c r="U27" i="32"/>
  <c r="T27" i="32"/>
  <c r="R27" i="32"/>
  <c r="P27" i="32"/>
  <c r="N27" i="32"/>
  <c r="L27" i="32"/>
  <c r="J27" i="32"/>
  <c r="H27" i="32"/>
  <c r="F27" i="32"/>
  <c r="D27" i="32"/>
  <c r="C27" i="32"/>
  <c r="B27" i="32"/>
  <c r="U26" i="32"/>
  <c r="P26" i="32" s="1"/>
  <c r="T26" i="32"/>
  <c r="R26" i="32"/>
  <c r="N26" i="32"/>
  <c r="L26" i="32"/>
  <c r="J26" i="32"/>
  <c r="F26" i="32"/>
  <c r="C26" i="32"/>
  <c r="B26" i="32"/>
  <c r="U25" i="32"/>
  <c r="N25" i="32" s="1"/>
  <c r="T25" i="32"/>
  <c r="R25" i="32"/>
  <c r="L25" i="32"/>
  <c r="J25" i="32"/>
  <c r="F25" i="32"/>
  <c r="C25" i="32"/>
  <c r="B25" i="32"/>
  <c r="U24" i="32"/>
  <c r="P24" i="32" s="1"/>
  <c r="T24" i="32"/>
  <c r="R24" i="32"/>
  <c r="N24" i="32"/>
  <c r="L24" i="32"/>
  <c r="J24" i="32"/>
  <c r="F24" i="32"/>
  <c r="D24" i="32"/>
  <c r="C24" i="32"/>
  <c r="B24" i="32"/>
  <c r="U23" i="32"/>
  <c r="P23" i="32" s="1"/>
  <c r="T23" i="32"/>
  <c r="N23" i="32"/>
  <c r="L23" i="32"/>
  <c r="F23" i="32"/>
  <c r="D23" i="32"/>
  <c r="C23" i="32"/>
  <c r="B23" i="32"/>
  <c r="U22" i="32"/>
  <c r="J22" i="32" s="1"/>
  <c r="F22" i="32"/>
  <c r="D22" i="32"/>
  <c r="C22" i="32"/>
  <c r="B22" i="32"/>
  <c r="V21" i="32"/>
  <c r="U21" i="32"/>
  <c r="N21" i="32" s="1"/>
  <c r="T21" i="32"/>
  <c r="R21" i="32"/>
  <c r="P21" i="32"/>
  <c r="L21" i="32"/>
  <c r="J21" i="32"/>
  <c r="H21" i="32"/>
  <c r="F21" i="32"/>
  <c r="D21" i="32"/>
  <c r="C21" i="32"/>
  <c r="B21" i="32"/>
  <c r="U20" i="32"/>
  <c r="N20" i="32" s="1"/>
  <c r="T20" i="32"/>
  <c r="R20" i="32"/>
  <c r="L20" i="32"/>
  <c r="J20" i="32"/>
  <c r="F20" i="32"/>
  <c r="D20" i="32"/>
  <c r="C20" i="32"/>
  <c r="B20" i="32"/>
  <c r="U19" i="32"/>
  <c r="V19" i="32" s="1"/>
  <c r="T19" i="32"/>
  <c r="L19" i="32"/>
  <c r="F19" i="32"/>
  <c r="D19" i="32"/>
  <c r="C19" i="32"/>
  <c r="B19" i="32"/>
  <c r="U18" i="32"/>
  <c r="R18" i="32" s="1"/>
  <c r="N18" i="32"/>
  <c r="F18" i="32"/>
  <c r="D18" i="32"/>
  <c r="C18" i="32"/>
  <c r="B18" i="32"/>
  <c r="V17" i="32"/>
  <c r="U17" i="32"/>
  <c r="T17" i="32"/>
  <c r="R17" i="32"/>
  <c r="P17" i="32"/>
  <c r="N17" i="32"/>
  <c r="L17" i="32"/>
  <c r="J17" i="32"/>
  <c r="H17" i="32"/>
  <c r="F17" i="32"/>
  <c r="D17" i="32"/>
  <c r="C17" i="32"/>
  <c r="B17" i="32"/>
  <c r="U16" i="32"/>
  <c r="P16" i="32" s="1"/>
  <c r="T16" i="32"/>
  <c r="R16" i="32"/>
  <c r="N16" i="32"/>
  <c r="L16" i="32"/>
  <c r="J16" i="32"/>
  <c r="F16" i="32"/>
  <c r="D16" i="32"/>
  <c r="C16" i="32"/>
  <c r="B16" i="32"/>
  <c r="U15" i="32"/>
  <c r="P15" i="32" s="1"/>
  <c r="T15" i="32"/>
  <c r="N15" i="32"/>
  <c r="L15" i="32"/>
  <c r="F15" i="32"/>
  <c r="D15" i="32"/>
  <c r="C15" i="32"/>
  <c r="B15" i="32"/>
  <c r="U14" i="32"/>
  <c r="J14" i="32" s="1"/>
  <c r="F14" i="32"/>
  <c r="D14" i="32"/>
  <c r="C14" i="32"/>
  <c r="B14" i="32"/>
  <c r="V13" i="32"/>
  <c r="U13" i="32"/>
  <c r="N13" i="32" s="1"/>
  <c r="T13" i="32"/>
  <c r="R13" i="32"/>
  <c r="P13" i="32"/>
  <c r="L13" i="32"/>
  <c r="J13" i="32"/>
  <c r="H13" i="32"/>
  <c r="F13" i="32"/>
  <c r="D13" i="32"/>
  <c r="C13" i="32"/>
  <c r="B13" i="32"/>
  <c r="U12" i="32"/>
  <c r="N12" i="32" s="1"/>
  <c r="T12" i="32"/>
  <c r="R12" i="32"/>
  <c r="L12" i="32"/>
  <c r="J12" i="32"/>
  <c r="F12" i="32"/>
  <c r="D12" i="32"/>
  <c r="C12" i="32"/>
  <c r="B12" i="32"/>
  <c r="U11" i="32"/>
  <c r="V11" i="32" s="1"/>
  <c r="T11" i="32"/>
  <c r="L11" i="32"/>
  <c r="F11" i="32"/>
  <c r="D11" i="32"/>
  <c r="D43" i="32" s="1"/>
  <c r="C11" i="32"/>
  <c r="B11" i="32"/>
  <c r="I5" i="32"/>
  <c r="I4" i="32"/>
  <c r="K44" i="31"/>
  <c r="L44" i="31" s="1"/>
  <c r="I44" i="31"/>
  <c r="G44" i="31"/>
  <c r="H44" i="31" s="1"/>
  <c r="E44" i="31"/>
  <c r="L43" i="31"/>
  <c r="J43" i="31"/>
  <c r="H43" i="31"/>
  <c r="D43" i="31"/>
  <c r="F43" i="31" s="1"/>
  <c r="C43" i="31"/>
  <c r="B43" i="31"/>
  <c r="L42" i="31"/>
  <c r="J42" i="31"/>
  <c r="H42" i="31"/>
  <c r="F42" i="31"/>
  <c r="D42" i="31"/>
  <c r="C42" i="31"/>
  <c r="B42" i="31"/>
  <c r="L41" i="31"/>
  <c r="H41" i="31"/>
  <c r="D41" i="31"/>
  <c r="F41" i="31" s="1"/>
  <c r="B41" i="31"/>
  <c r="L40" i="31"/>
  <c r="J40" i="31"/>
  <c r="H40" i="31"/>
  <c r="D40" i="31"/>
  <c r="F40" i="31" s="1"/>
  <c r="C40" i="31"/>
  <c r="B40" i="31"/>
  <c r="L39" i="31"/>
  <c r="J39" i="31"/>
  <c r="H39" i="31"/>
  <c r="D39" i="31"/>
  <c r="F39" i="31" s="1"/>
  <c r="C39" i="31"/>
  <c r="B39" i="31"/>
  <c r="L38" i="31"/>
  <c r="J38" i="31"/>
  <c r="H38" i="31"/>
  <c r="F38" i="31"/>
  <c r="D38" i="31"/>
  <c r="C38" i="31"/>
  <c r="B38" i="31"/>
  <c r="L37" i="31"/>
  <c r="H37" i="31"/>
  <c r="D37" i="31"/>
  <c r="J37" i="31" s="1"/>
  <c r="B37" i="31"/>
  <c r="L36" i="31"/>
  <c r="J36" i="31"/>
  <c r="H36" i="31"/>
  <c r="D36" i="31"/>
  <c r="F36" i="31" s="1"/>
  <c r="C36" i="31"/>
  <c r="B36" i="31"/>
  <c r="L35" i="31"/>
  <c r="J35" i="31"/>
  <c r="H35" i="31"/>
  <c r="D35" i="31"/>
  <c r="F35" i="31" s="1"/>
  <c r="C35" i="31"/>
  <c r="B35" i="31"/>
  <c r="L34" i="31"/>
  <c r="J34" i="31"/>
  <c r="H34" i="31"/>
  <c r="F34" i="31"/>
  <c r="D34" i="31"/>
  <c r="C34" i="31"/>
  <c r="B34" i="31"/>
  <c r="L33" i="31"/>
  <c r="H33" i="31"/>
  <c r="D33" i="31"/>
  <c r="F33" i="31" s="1"/>
  <c r="B33" i="31"/>
  <c r="L32" i="31"/>
  <c r="J32" i="31"/>
  <c r="H32" i="31"/>
  <c r="D32" i="31"/>
  <c r="F32" i="31" s="1"/>
  <c r="C32" i="31"/>
  <c r="B32" i="31"/>
  <c r="L31" i="31"/>
  <c r="J31" i="31"/>
  <c r="H31" i="31"/>
  <c r="D31" i="31"/>
  <c r="F31" i="31" s="1"/>
  <c r="C31" i="31"/>
  <c r="B31" i="31"/>
  <c r="L30" i="31"/>
  <c r="J30" i="31"/>
  <c r="H30" i="31"/>
  <c r="F30" i="31"/>
  <c r="D30" i="31"/>
  <c r="C30" i="31"/>
  <c r="B30" i="31"/>
  <c r="L29" i="31"/>
  <c r="H29" i="31"/>
  <c r="D29" i="31"/>
  <c r="J29" i="31" s="1"/>
  <c r="B29" i="31"/>
  <c r="L28" i="31"/>
  <c r="J28" i="31"/>
  <c r="H28" i="31"/>
  <c r="D28" i="31"/>
  <c r="F28" i="31" s="1"/>
  <c r="C28" i="31"/>
  <c r="B28" i="31"/>
  <c r="L27" i="31"/>
  <c r="J27" i="31"/>
  <c r="H27" i="31"/>
  <c r="D27" i="31"/>
  <c r="F27" i="31" s="1"/>
  <c r="C27" i="31"/>
  <c r="B27" i="31"/>
  <c r="L26" i="31"/>
  <c r="J26" i="31"/>
  <c r="H26" i="31"/>
  <c r="F26" i="31"/>
  <c r="D26" i="31"/>
  <c r="C26" i="31"/>
  <c r="B26" i="31"/>
  <c r="L25" i="31"/>
  <c r="H25" i="31"/>
  <c r="D25" i="31"/>
  <c r="F25" i="31" s="1"/>
  <c r="B25" i="31"/>
  <c r="L24" i="31"/>
  <c r="J24" i="31"/>
  <c r="H24" i="31"/>
  <c r="D24" i="31"/>
  <c r="F24" i="31" s="1"/>
  <c r="C24" i="31"/>
  <c r="B24" i="31"/>
  <c r="L23" i="31"/>
  <c r="J23" i="31"/>
  <c r="H23" i="31"/>
  <c r="D23" i="31"/>
  <c r="F23" i="31" s="1"/>
  <c r="C23" i="31"/>
  <c r="B23" i="31"/>
  <c r="L22" i="31"/>
  <c r="J22" i="31"/>
  <c r="H22" i="31"/>
  <c r="F22" i="31"/>
  <c r="D22" i="31"/>
  <c r="C22" i="31"/>
  <c r="B22" i="31"/>
  <c r="L21" i="31"/>
  <c r="H21" i="31"/>
  <c r="D21" i="31"/>
  <c r="J21" i="31" s="1"/>
  <c r="B21" i="31"/>
  <c r="L20" i="31"/>
  <c r="J20" i="31"/>
  <c r="H20" i="31"/>
  <c r="D20" i="31"/>
  <c r="F20" i="31" s="1"/>
  <c r="C20" i="31"/>
  <c r="B20" i="31"/>
  <c r="L19" i="31"/>
  <c r="J19" i="31"/>
  <c r="H19" i="31"/>
  <c r="D19" i="31"/>
  <c r="F19" i="31" s="1"/>
  <c r="C19" i="31"/>
  <c r="B19" i="31"/>
  <c r="L18" i="31"/>
  <c r="J18" i="31"/>
  <c r="H18" i="31"/>
  <c r="F18" i="31"/>
  <c r="D18" i="31"/>
  <c r="C18" i="31"/>
  <c r="B18" i="31"/>
  <c r="L17" i="31"/>
  <c r="H17" i="31"/>
  <c r="D17" i="31"/>
  <c r="F17" i="31" s="1"/>
  <c r="B17" i="31"/>
  <c r="L16" i="31"/>
  <c r="J16" i="31"/>
  <c r="H16" i="31"/>
  <c r="D16" i="31"/>
  <c r="F16" i="31" s="1"/>
  <c r="C16" i="31"/>
  <c r="B16" i="31"/>
  <c r="L15" i="31"/>
  <c r="J15" i="31"/>
  <c r="H15" i="31"/>
  <c r="D15" i="31"/>
  <c r="F15" i="31" s="1"/>
  <c r="C15" i="31"/>
  <c r="B15" i="31"/>
  <c r="L14" i="31"/>
  <c r="J14" i="31"/>
  <c r="H14" i="31"/>
  <c r="F14" i="31"/>
  <c r="D14" i="31"/>
  <c r="B14" i="31"/>
  <c r="L13" i="31"/>
  <c r="H13" i="31"/>
  <c r="D13" i="31"/>
  <c r="J13" i="31" s="1"/>
  <c r="B13" i="31"/>
  <c r="L12" i="31"/>
  <c r="J12" i="31"/>
  <c r="H12" i="31"/>
  <c r="D12" i="31"/>
  <c r="F12" i="31" s="1"/>
  <c r="C12" i="31"/>
  <c r="B12" i="31"/>
  <c r="F6" i="31"/>
  <c r="F5" i="31"/>
  <c r="AC43" i="30"/>
  <c r="AA43" i="30"/>
  <c r="AB43" i="30" s="1"/>
  <c r="Y43" i="30"/>
  <c r="W43" i="30"/>
  <c r="S43" i="30"/>
  <c r="T43" i="30" s="1"/>
  <c r="Q43" i="30"/>
  <c r="O43" i="30"/>
  <c r="M43" i="30"/>
  <c r="K43" i="30"/>
  <c r="L43" i="30" s="1"/>
  <c r="I43" i="30"/>
  <c r="G43" i="30"/>
  <c r="E43" i="30"/>
  <c r="U43" i="30" s="1"/>
  <c r="D43" i="30"/>
  <c r="U42" i="30"/>
  <c r="X42" i="30" s="1"/>
  <c r="F42" i="30"/>
  <c r="C42" i="30"/>
  <c r="B42" i="30"/>
  <c r="U41" i="30"/>
  <c r="X41" i="30" s="1"/>
  <c r="F41" i="30"/>
  <c r="C41" i="30"/>
  <c r="B41" i="30"/>
  <c r="U40" i="30"/>
  <c r="X40" i="30" s="1"/>
  <c r="F40" i="30"/>
  <c r="C40" i="30"/>
  <c r="C41" i="31" s="1"/>
  <c r="B40" i="30"/>
  <c r="U39" i="30"/>
  <c r="X39" i="30" s="1"/>
  <c r="F39" i="30"/>
  <c r="C39" i="30"/>
  <c r="B39" i="30"/>
  <c r="U38" i="30"/>
  <c r="X38" i="30" s="1"/>
  <c r="F38" i="30"/>
  <c r="C38" i="30"/>
  <c r="B38" i="30"/>
  <c r="U37" i="30"/>
  <c r="X37" i="30" s="1"/>
  <c r="F37" i="30"/>
  <c r="C37" i="30"/>
  <c r="B37" i="30"/>
  <c r="U36" i="30"/>
  <c r="X36" i="30" s="1"/>
  <c r="F36" i="30"/>
  <c r="C36" i="30"/>
  <c r="C37" i="31" s="1"/>
  <c r="B36" i="30"/>
  <c r="U35" i="30"/>
  <c r="X35" i="30" s="1"/>
  <c r="F35" i="30"/>
  <c r="C35" i="30"/>
  <c r="B35" i="30"/>
  <c r="U34" i="30"/>
  <c r="X34" i="30" s="1"/>
  <c r="F34" i="30"/>
  <c r="C34" i="30"/>
  <c r="B34" i="30"/>
  <c r="U33" i="30"/>
  <c r="X33" i="30" s="1"/>
  <c r="F33" i="30"/>
  <c r="C33" i="30"/>
  <c r="B33" i="30"/>
  <c r="U32" i="30"/>
  <c r="X32" i="30" s="1"/>
  <c r="F32" i="30"/>
  <c r="C32" i="30"/>
  <c r="C33" i="31" s="1"/>
  <c r="B32" i="30"/>
  <c r="U31" i="30"/>
  <c r="X31" i="30" s="1"/>
  <c r="F31" i="30"/>
  <c r="C31" i="30"/>
  <c r="B31" i="30"/>
  <c r="U30" i="30"/>
  <c r="X30" i="30" s="1"/>
  <c r="F30" i="30"/>
  <c r="C30" i="30"/>
  <c r="B30" i="30"/>
  <c r="U29" i="30"/>
  <c r="X29" i="30" s="1"/>
  <c r="F29" i="30"/>
  <c r="C29" i="30"/>
  <c r="B29" i="30"/>
  <c r="U28" i="30"/>
  <c r="X28" i="30" s="1"/>
  <c r="F28" i="30"/>
  <c r="C28" i="30"/>
  <c r="C29" i="31" s="1"/>
  <c r="B28" i="30"/>
  <c r="U27" i="30"/>
  <c r="X27" i="30" s="1"/>
  <c r="F27" i="30"/>
  <c r="C27" i="30"/>
  <c r="B27" i="30"/>
  <c r="U26" i="30"/>
  <c r="X26" i="30" s="1"/>
  <c r="F26" i="30"/>
  <c r="C26" i="30"/>
  <c r="B26" i="30"/>
  <c r="U25" i="30"/>
  <c r="X25" i="30" s="1"/>
  <c r="F25" i="30"/>
  <c r="C25" i="30"/>
  <c r="B25" i="30"/>
  <c r="U24" i="30"/>
  <c r="X24" i="30" s="1"/>
  <c r="F24" i="30"/>
  <c r="C24" i="30"/>
  <c r="C25" i="31" s="1"/>
  <c r="B24" i="30"/>
  <c r="U23" i="30"/>
  <c r="X23" i="30" s="1"/>
  <c r="F23" i="30"/>
  <c r="C23" i="30"/>
  <c r="B23" i="30"/>
  <c r="U22" i="30"/>
  <c r="X22" i="30" s="1"/>
  <c r="F22" i="30"/>
  <c r="C22" i="30"/>
  <c r="B22" i="30"/>
  <c r="U21" i="30"/>
  <c r="X21" i="30" s="1"/>
  <c r="F21" i="30"/>
  <c r="C21" i="30"/>
  <c r="B21" i="30"/>
  <c r="U20" i="30"/>
  <c r="X20" i="30" s="1"/>
  <c r="F20" i="30"/>
  <c r="C20" i="30"/>
  <c r="C21" i="31" s="1"/>
  <c r="B20" i="30"/>
  <c r="U19" i="30"/>
  <c r="X19" i="30" s="1"/>
  <c r="F19" i="30"/>
  <c r="C19" i="30"/>
  <c r="B19" i="30"/>
  <c r="U18" i="30"/>
  <c r="X18" i="30" s="1"/>
  <c r="F18" i="30"/>
  <c r="C18" i="30"/>
  <c r="B18" i="30"/>
  <c r="U17" i="30"/>
  <c r="X17" i="30" s="1"/>
  <c r="F17" i="30"/>
  <c r="C17" i="30"/>
  <c r="B17" i="30"/>
  <c r="U16" i="30"/>
  <c r="X16" i="30" s="1"/>
  <c r="F16" i="30"/>
  <c r="C16" i="30"/>
  <c r="C17" i="31" s="1"/>
  <c r="B16" i="30"/>
  <c r="U15" i="30"/>
  <c r="X15" i="30" s="1"/>
  <c r="F15" i="30"/>
  <c r="C15" i="30"/>
  <c r="B15" i="30"/>
  <c r="U14" i="30"/>
  <c r="X14" i="30" s="1"/>
  <c r="F14" i="30"/>
  <c r="C14" i="30"/>
  <c r="B14" i="30"/>
  <c r="U13" i="30"/>
  <c r="X13" i="30" s="1"/>
  <c r="F13" i="30"/>
  <c r="C13" i="30"/>
  <c r="C14" i="31" s="1"/>
  <c r="B13" i="30"/>
  <c r="U12" i="30"/>
  <c r="X12" i="30" s="1"/>
  <c r="F12" i="30"/>
  <c r="C12" i="30"/>
  <c r="C13" i="31" s="1"/>
  <c r="B12" i="30"/>
  <c r="U11" i="30"/>
  <c r="X11" i="30" s="1"/>
  <c r="F11" i="30"/>
  <c r="C11" i="30"/>
  <c r="B11" i="30"/>
  <c r="P5" i="30"/>
  <c r="P4" i="30"/>
  <c r="O42" i="29"/>
  <c r="N42" i="29"/>
  <c r="M42" i="29"/>
  <c r="K42" i="29"/>
  <c r="J42" i="29"/>
  <c r="I42" i="29"/>
  <c r="H42" i="29"/>
  <c r="F42" i="29"/>
  <c r="E42" i="29"/>
  <c r="K41" i="29"/>
  <c r="D41" i="29"/>
  <c r="G41" i="29" s="1"/>
  <c r="C41" i="29"/>
  <c r="B41" i="29"/>
  <c r="K40" i="29"/>
  <c r="D40" i="29"/>
  <c r="G40" i="29" s="1"/>
  <c r="C40" i="29"/>
  <c r="B40" i="29"/>
  <c r="K39" i="29"/>
  <c r="D39" i="29"/>
  <c r="G39" i="29" s="1"/>
  <c r="C39" i="29"/>
  <c r="B39" i="29"/>
  <c r="K38" i="29"/>
  <c r="G38" i="29"/>
  <c r="D38" i="29"/>
  <c r="C38" i="29"/>
  <c r="B38" i="29"/>
  <c r="K37" i="29"/>
  <c r="D37" i="29"/>
  <c r="G37" i="29" s="1"/>
  <c r="C37" i="29"/>
  <c r="B37" i="29"/>
  <c r="K36" i="29"/>
  <c r="D36" i="29"/>
  <c r="G36" i="29" s="1"/>
  <c r="C36" i="29"/>
  <c r="B36" i="29"/>
  <c r="K35" i="29"/>
  <c r="D35" i="29"/>
  <c r="G35" i="29" s="1"/>
  <c r="C35" i="29"/>
  <c r="B35" i="29"/>
  <c r="K34" i="29"/>
  <c r="G34" i="29"/>
  <c r="D34" i="29"/>
  <c r="C34" i="29"/>
  <c r="B34" i="29"/>
  <c r="K33" i="29"/>
  <c r="D33" i="29"/>
  <c r="G33" i="29" s="1"/>
  <c r="C33" i="29"/>
  <c r="B33" i="29"/>
  <c r="K32" i="29"/>
  <c r="D32" i="29"/>
  <c r="G32" i="29" s="1"/>
  <c r="C32" i="29"/>
  <c r="B32" i="29"/>
  <c r="K31" i="29"/>
  <c r="D31" i="29"/>
  <c r="G31" i="29" s="1"/>
  <c r="C31" i="29"/>
  <c r="B31" i="29"/>
  <c r="K30" i="29"/>
  <c r="G30" i="29"/>
  <c r="D30" i="29"/>
  <c r="C30" i="29"/>
  <c r="B30" i="29"/>
  <c r="K29" i="29"/>
  <c r="D29" i="29"/>
  <c r="G29" i="29" s="1"/>
  <c r="C29" i="29"/>
  <c r="B29" i="29"/>
  <c r="K28" i="29"/>
  <c r="D28" i="29"/>
  <c r="G28" i="29" s="1"/>
  <c r="C28" i="29"/>
  <c r="B28" i="29"/>
  <c r="K27" i="29"/>
  <c r="D27" i="29"/>
  <c r="G27" i="29" s="1"/>
  <c r="C27" i="29"/>
  <c r="B27" i="29"/>
  <c r="K26" i="29"/>
  <c r="G26" i="29"/>
  <c r="D26" i="29"/>
  <c r="C26" i="29"/>
  <c r="B26" i="29"/>
  <c r="K25" i="29"/>
  <c r="D25" i="29"/>
  <c r="G25" i="29" s="1"/>
  <c r="C25" i="29"/>
  <c r="B25" i="29"/>
  <c r="K24" i="29"/>
  <c r="D24" i="29"/>
  <c r="G24" i="29" s="1"/>
  <c r="C24" i="29"/>
  <c r="B24" i="29"/>
  <c r="K23" i="29"/>
  <c r="D23" i="29"/>
  <c r="G23" i="29" s="1"/>
  <c r="C23" i="29"/>
  <c r="B23" i="29"/>
  <c r="K22" i="29"/>
  <c r="G22" i="29"/>
  <c r="D22" i="29"/>
  <c r="C22" i="29"/>
  <c r="B22" i="29"/>
  <c r="K21" i="29"/>
  <c r="D21" i="29"/>
  <c r="G21" i="29" s="1"/>
  <c r="C21" i="29"/>
  <c r="B21" i="29"/>
  <c r="K20" i="29"/>
  <c r="D20" i="29"/>
  <c r="G20" i="29" s="1"/>
  <c r="C20" i="29"/>
  <c r="B20" i="29"/>
  <c r="K19" i="29"/>
  <c r="D19" i="29"/>
  <c r="G19" i="29" s="1"/>
  <c r="C19" i="29"/>
  <c r="B19" i="29"/>
  <c r="K18" i="29"/>
  <c r="G18" i="29"/>
  <c r="D18" i="29"/>
  <c r="C18" i="29"/>
  <c r="B18" i="29"/>
  <c r="K17" i="29"/>
  <c r="D17" i="29"/>
  <c r="G17" i="29" s="1"/>
  <c r="C17" i="29"/>
  <c r="B17" i="29"/>
  <c r="K16" i="29"/>
  <c r="D16" i="29"/>
  <c r="G16" i="29" s="1"/>
  <c r="C16" i="29"/>
  <c r="B16" i="29"/>
  <c r="K15" i="29"/>
  <c r="D15" i="29"/>
  <c r="G15" i="29" s="1"/>
  <c r="C15" i="29"/>
  <c r="B15" i="29"/>
  <c r="K14" i="29"/>
  <c r="G14" i="29"/>
  <c r="D14" i="29"/>
  <c r="C14" i="29"/>
  <c r="B14" i="29"/>
  <c r="K13" i="29"/>
  <c r="D13" i="29"/>
  <c r="G13" i="29" s="1"/>
  <c r="C13" i="29"/>
  <c r="B13" i="29"/>
  <c r="K12" i="29"/>
  <c r="D12" i="29"/>
  <c r="G12" i="29" s="1"/>
  <c r="C12" i="29"/>
  <c r="B12" i="29"/>
  <c r="K11" i="29"/>
  <c r="D11" i="29"/>
  <c r="D42" i="29" s="1"/>
  <c r="G42" i="29" s="1"/>
  <c r="C11" i="29"/>
  <c r="B11" i="29"/>
  <c r="K10" i="29"/>
  <c r="G10" i="29"/>
  <c r="D10" i="29"/>
  <c r="C10" i="29"/>
  <c r="B10" i="29"/>
  <c r="F5" i="29"/>
  <c r="F4" i="29"/>
  <c r="N43" i="28"/>
  <c r="M43" i="28"/>
  <c r="K43" i="28"/>
  <c r="L43" i="28" s="1"/>
  <c r="J43" i="28"/>
  <c r="I43" i="28"/>
  <c r="G43" i="28"/>
  <c r="H43" i="28" s="1"/>
  <c r="F43" i="28"/>
  <c r="E43" i="28"/>
  <c r="D43" i="28"/>
  <c r="O42" i="28"/>
  <c r="P42" i="28" s="1"/>
  <c r="N42" i="28"/>
  <c r="L42" i="28"/>
  <c r="J42" i="28"/>
  <c r="H42" i="28"/>
  <c r="F42" i="28"/>
  <c r="C42" i="28"/>
  <c r="B42" i="28"/>
  <c r="P41" i="28"/>
  <c r="O41" i="28"/>
  <c r="N41" i="28"/>
  <c r="L41" i="28"/>
  <c r="J41" i="28"/>
  <c r="H41" i="28"/>
  <c r="F41" i="28"/>
  <c r="C41" i="28"/>
  <c r="B41" i="28"/>
  <c r="O40" i="28"/>
  <c r="P40" i="28" s="1"/>
  <c r="N40" i="28"/>
  <c r="L40" i="28"/>
  <c r="J40" i="28"/>
  <c r="H40" i="28"/>
  <c r="F40" i="28"/>
  <c r="C40" i="28"/>
  <c r="B40" i="28"/>
  <c r="O39" i="28"/>
  <c r="P39" i="28" s="1"/>
  <c r="N39" i="28"/>
  <c r="L39" i="28"/>
  <c r="J39" i="28"/>
  <c r="H39" i="28"/>
  <c r="F39" i="28"/>
  <c r="C39" i="28"/>
  <c r="B39" i="28"/>
  <c r="O38" i="28"/>
  <c r="P38" i="28" s="1"/>
  <c r="N38" i="28"/>
  <c r="L38" i="28"/>
  <c r="J38" i="28"/>
  <c r="H38" i="28"/>
  <c r="F38" i="28"/>
  <c r="C38" i="28"/>
  <c r="B38" i="28"/>
  <c r="P37" i="28"/>
  <c r="O37" i="28"/>
  <c r="N37" i="28"/>
  <c r="L37" i="28"/>
  <c r="J37" i="28"/>
  <c r="H37" i="28"/>
  <c r="F37" i="28"/>
  <c r="C37" i="28"/>
  <c r="B37" i="28"/>
  <c r="O36" i="28"/>
  <c r="P36" i="28" s="1"/>
  <c r="N36" i="28"/>
  <c r="L36" i="28"/>
  <c r="J36" i="28"/>
  <c r="H36" i="28"/>
  <c r="F36" i="28"/>
  <c r="C36" i="28"/>
  <c r="B36" i="28"/>
  <c r="O35" i="28"/>
  <c r="P35" i="28" s="1"/>
  <c r="N35" i="28"/>
  <c r="L35" i="28"/>
  <c r="J35" i="28"/>
  <c r="H35" i="28"/>
  <c r="F35" i="28"/>
  <c r="C35" i="28"/>
  <c r="B35" i="28"/>
  <c r="O34" i="28"/>
  <c r="P34" i="28" s="1"/>
  <c r="N34" i="28"/>
  <c r="L34" i="28"/>
  <c r="J34" i="28"/>
  <c r="H34" i="28"/>
  <c r="F34" i="28"/>
  <c r="C34" i="28"/>
  <c r="B34" i="28"/>
  <c r="P33" i="28"/>
  <c r="O33" i="28"/>
  <c r="N33" i="28"/>
  <c r="L33" i="28"/>
  <c r="J33" i="28"/>
  <c r="H33" i="28"/>
  <c r="F33" i="28"/>
  <c r="C33" i="28"/>
  <c r="B33" i="28"/>
  <c r="O32" i="28"/>
  <c r="P32" i="28" s="1"/>
  <c r="N32" i="28"/>
  <c r="L32" i="28"/>
  <c r="J32" i="28"/>
  <c r="H32" i="28"/>
  <c r="F32" i="28"/>
  <c r="C32" i="28"/>
  <c r="B32" i="28"/>
  <c r="O31" i="28"/>
  <c r="P31" i="28" s="1"/>
  <c r="N31" i="28"/>
  <c r="L31" i="28"/>
  <c r="J31" i="28"/>
  <c r="H31" i="28"/>
  <c r="F31" i="28"/>
  <c r="C31" i="28"/>
  <c r="B31" i="28"/>
  <c r="O30" i="28"/>
  <c r="P30" i="28" s="1"/>
  <c r="N30" i="28"/>
  <c r="L30" i="28"/>
  <c r="J30" i="28"/>
  <c r="H30" i="28"/>
  <c r="F30" i="28"/>
  <c r="C30" i="28"/>
  <c r="B30" i="28"/>
  <c r="P29" i="28"/>
  <c r="O29" i="28"/>
  <c r="N29" i="28"/>
  <c r="L29" i="28"/>
  <c r="J29" i="28"/>
  <c r="H29" i="28"/>
  <c r="F29" i="28"/>
  <c r="C29" i="28"/>
  <c r="B29" i="28"/>
  <c r="O28" i="28"/>
  <c r="P28" i="28" s="1"/>
  <c r="N28" i="28"/>
  <c r="L28" i="28"/>
  <c r="J28" i="28"/>
  <c r="H28" i="28"/>
  <c r="F28" i="28"/>
  <c r="C28" i="28"/>
  <c r="B28" i="28"/>
  <c r="O27" i="28"/>
  <c r="P27" i="28" s="1"/>
  <c r="N27" i="28"/>
  <c r="L27" i="28"/>
  <c r="J27" i="28"/>
  <c r="H27" i="28"/>
  <c r="F27" i="28"/>
  <c r="C27" i="28"/>
  <c r="B27" i="28"/>
  <c r="O26" i="28"/>
  <c r="P26" i="28" s="1"/>
  <c r="N26" i="28"/>
  <c r="L26" i="28"/>
  <c r="J26" i="28"/>
  <c r="H26" i="28"/>
  <c r="F26" i="28"/>
  <c r="C26" i="28"/>
  <c r="B26" i="28"/>
  <c r="P25" i="28"/>
  <c r="O25" i="28"/>
  <c r="N25" i="28"/>
  <c r="L25" i="28"/>
  <c r="J25" i="28"/>
  <c r="H25" i="28"/>
  <c r="F25" i="28"/>
  <c r="C25" i="28"/>
  <c r="B25" i="28"/>
  <c r="O24" i="28"/>
  <c r="P24" i="28" s="1"/>
  <c r="N24" i="28"/>
  <c r="L24" i="28"/>
  <c r="J24" i="28"/>
  <c r="H24" i="28"/>
  <c r="F24" i="28"/>
  <c r="C24" i="28"/>
  <c r="B24" i="28"/>
  <c r="O23" i="28"/>
  <c r="P23" i="28" s="1"/>
  <c r="N23" i="28"/>
  <c r="L23" i="28"/>
  <c r="J23" i="28"/>
  <c r="H23" i="28"/>
  <c r="F23" i="28"/>
  <c r="C23" i="28"/>
  <c r="B23" i="28"/>
  <c r="O22" i="28"/>
  <c r="P22" i="28" s="1"/>
  <c r="N22" i="28"/>
  <c r="L22" i="28"/>
  <c r="J22" i="28"/>
  <c r="H22" i="28"/>
  <c r="F22" i="28"/>
  <c r="C22" i="28"/>
  <c r="B22" i="28"/>
  <c r="P21" i="28"/>
  <c r="O21" i="28"/>
  <c r="N21" i="28"/>
  <c r="L21" i="28"/>
  <c r="J21" i="28"/>
  <c r="H21" i="28"/>
  <c r="F21" i="28"/>
  <c r="C21" i="28"/>
  <c r="B21" i="28"/>
  <c r="O20" i="28"/>
  <c r="P20" i="28" s="1"/>
  <c r="N20" i="28"/>
  <c r="L20" i="28"/>
  <c r="J20" i="28"/>
  <c r="H20" i="28"/>
  <c r="F20" i="28"/>
  <c r="C20" i="28"/>
  <c r="B20" i="28"/>
  <c r="O19" i="28"/>
  <c r="P19" i="28" s="1"/>
  <c r="N19" i="28"/>
  <c r="L19" i="28"/>
  <c r="J19" i="28"/>
  <c r="H19" i="28"/>
  <c r="F19" i="28"/>
  <c r="C19" i="28"/>
  <c r="B19" i="28"/>
  <c r="O18" i="28"/>
  <c r="P18" i="28" s="1"/>
  <c r="N18" i="28"/>
  <c r="L18" i="28"/>
  <c r="J18" i="28"/>
  <c r="H18" i="28"/>
  <c r="F18" i="28"/>
  <c r="C18" i="28"/>
  <c r="B18" i="28"/>
  <c r="P17" i="28"/>
  <c r="O17" i="28"/>
  <c r="N17" i="28"/>
  <c r="L17" i="28"/>
  <c r="J17" i="28"/>
  <c r="H17" i="28"/>
  <c r="F17" i="28"/>
  <c r="C17" i="28"/>
  <c r="B17" i="28"/>
  <c r="O16" i="28"/>
  <c r="P16" i="28" s="1"/>
  <c r="N16" i="28"/>
  <c r="L16" i="28"/>
  <c r="J16" i="28"/>
  <c r="H16" i="28"/>
  <c r="F16" i="28"/>
  <c r="C16" i="28"/>
  <c r="B16" i="28"/>
  <c r="O15" i="28"/>
  <c r="P15" i="28" s="1"/>
  <c r="N15" i="28"/>
  <c r="L15" i="28"/>
  <c r="J15" i="28"/>
  <c r="H15" i="28"/>
  <c r="F15" i="28"/>
  <c r="C15" i="28"/>
  <c r="B15" i="28"/>
  <c r="O14" i="28"/>
  <c r="P14" i="28" s="1"/>
  <c r="N14" i="28"/>
  <c r="L14" i="28"/>
  <c r="J14" i="28"/>
  <c r="H14" i="28"/>
  <c r="F14" i="28"/>
  <c r="C14" i="28"/>
  <c r="B14" i="28"/>
  <c r="P13" i="28"/>
  <c r="O13" i="28"/>
  <c r="N13" i="28"/>
  <c r="L13" i="28"/>
  <c r="J13" i="28"/>
  <c r="H13" i="28"/>
  <c r="F13" i="28"/>
  <c r="C13" i="28"/>
  <c r="B13" i="28"/>
  <c r="O12" i="28"/>
  <c r="P12" i="28" s="1"/>
  <c r="N12" i="28"/>
  <c r="L12" i="28"/>
  <c r="J12" i="28"/>
  <c r="H12" i="28"/>
  <c r="F12" i="28"/>
  <c r="C12" i="28"/>
  <c r="B12" i="28"/>
  <c r="O11" i="28"/>
  <c r="P11" i="28" s="1"/>
  <c r="N11" i="28"/>
  <c r="L11" i="28"/>
  <c r="J11" i="28"/>
  <c r="H11" i="28"/>
  <c r="F11" i="28"/>
  <c r="C11" i="28"/>
  <c r="B11" i="28"/>
  <c r="H5" i="28"/>
  <c r="H4" i="28"/>
  <c r="P43" i="27"/>
  <c r="Q43" i="27" s="1"/>
  <c r="N43" i="27"/>
  <c r="O43" i="27" s="1"/>
  <c r="L43" i="27"/>
  <c r="M43" i="27" s="1"/>
  <c r="J43" i="27"/>
  <c r="K43" i="27" s="1"/>
  <c r="H43" i="27"/>
  <c r="I43" i="27" s="1"/>
  <c r="G43" i="27"/>
  <c r="F43" i="27"/>
  <c r="E43" i="27"/>
  <c r="D43" i="27"/>
  <c r="Q42" i="27"/>
  <c r="O42" i="27"/>
  <c r="M42" i="27"/>
  <c r="K42" i="27"/>
  <c r="I42" i="27"/>
  <c r="F42" i="27"/>
  <c r="C42" i="27"/>
  <c r="B42" i="27"/>
  <c r="Q41" i="27"/>
  <c r="O41" i="27"/>
  <c r="M41" i="27"/>
  <c r="K41" i="27"/>
  <c r="I41" i="27"/>
  <c r="F41" i="27"/>
  <c r="C41" i="27"/>
  <c r="B41" i="27"/>
  <c r="Q40" i="27"/>
  <c r="O40" i="27"/>
  <c r="M40" i="27"/>
  <c r="K40" i="27"/>
  <c r="I40" i="27"/>
  <c r="F40" i="27"/>
  <c r="C40" i="27"/>
  <c r="B40" i="27"/>
  <c r="Q39" i="27"/>
  <c r="O39" i="27"/>
  <c r="M39" i="27"/>
  <c r="K39" i="27"/>
  <c r="I39" i="27"/>
  <c r="F39" i="27"/>
  <c r="C39" i="27"/>
  <c r="B39" i="27"/>
  <c r="Q38" i="27"/>
  <c r="O38" i="27"/>
  <c r="M38" i="27"/>
  <c r="K38" i="27"/>
  <c r="I38" i="27"/>
  <c r="F38" i="27"/>
  <c r="C38" i="27"/>
  <c r="B38" i="27"/>
  <c r="Q37" i="27"/>
  <c r="O37" i="27"/>
  <c r="M37" i="27"/>
  <c r="K37" i="27"/>
  <c r="I37" i="27"/>
  <c r="F37" i="27"/>
  <c r="C37" i="27"/>
  <c r="B37" i="27"/>
  <c r="Q36" i="27"/>
  <c r="O36" i="27"/>
  <c r="M36" i="27"/>
  <c r="K36" i="27"/>
  <c r="I36" i="27"/>
  <c r="F36" i="27"/>
  <c r="C36" i="27"/>
  <c r="B36" i="27"/>
  <c r="Q35" i="27"/>
  <c r="O35" i="27"/>
  <c r="M35" i="27"/>
  <c r="K35" i="27"/>
  <c r="I35" i="27"/>
  <c r="F35" i="27"/>
  <c r="C35" i="27"/>
  <c r="B35" i="27"/>
  <c r="Q34" i="27"/>
  <c r="O34" i="27"/>
  <c r="M34" i="27"/>
  <c r="K34" i="27"/>
  <c r="I34" i="27"/>
  <c r="F34" i="27"/>
  <c r="C34" i="27"/>
  <c r="B34" i="27"/>
  <c r="Q33" i="27"/>
  <c r="O33" i="27"/>
  <c r="M33" i="27"/>
  <c r="K33" i="27"/>
  <c r="I33" i="27"/>
  <c r="F33" i="27"/>
  <c r="C33" i="27"/>
  <c r="B33" i="27"/>
  <c r="Q32" i="27"/>
  <c r="O32" i="27"/>
  <c r="M32" i="27"/>
  <c r="K32" i="27"/>
  <c r="I32" i="27"/>
  <c r="F32" i="27"/>
  <c r="C32" i="27"/>
  <c r="B32" i="27"/>
  <c r="Q31" i="27"/>
  <c r="O31" i="27"/>
  <c r="M31" i="27"/>
  <c r="K31" i="27"/>
  <c r="I31" i="27"/>
  <c r="F31" i="27"/>
  <c r="C31" i="27"/>
  <c r="B31" i="27"/>
  <c r="Q30" i="27"/>
  <c r="O30" i="27"/>
  <c r="M30" i="27"/>
  <c r="K30" i="27"/>
  <c r="I30" i="27"/>
  <c r="F30" i="27"/>
  <c r="C30" i="27"/>
  <c r="B30" i="27"/>
  <c r="Q29" i="27"/>
  <c r="O29" i="27"/>
  <c r="M29" i="27"/>
  <c r="K29" i="27"/>
  <c r="I29" i="27"/>
  <c r="F29" i="27"/>
  <c r="C29" i="27"/>
  <c r="B29" i="27"/>
  <c r="Q28" i="27"/>
  <c r="O28" i="27"/>
  <c r="M28" i="27"/>
  <c r="K28" i="27"/>
  <c r="I28" i="27"/>
  <c r="F28" i="27"/>
  <c r="C28" i="27"/>
  <c r="B28" i="27"/>
  <c r="Q27" i="27"/>
  <c r="O27" i="27"/>
  <c r="M27" i="27"/>
  <c r="K27" i="27"/>
  <c r="I27" i="27"/>
  <c r="F27" i="27"/>
  <c r="C27" i="27"/>
  <c r="B27" i="27"/>
  <c r="Q26" i="27"/>
  <c r="O26" i="27"/>
  <c r="M26" i="27"/>
  <c r="K26" i="27"/>
  <c r="I26" i="27"/>
  <c r="F26" i="27"/>
  <c r="C26" i="27"/>
  <c r="B26" i="27"/>
  <c r="Q25" i="27"/>
  <c r="O25" i="27"/>
  <c r="M25" i="27"/>
  <c r="K25" i="27"/>
  <c r="I25" i="27"/>
  <c r="F25" i="27"/>
  <c r="C25" i="27"/>
  <c r="B25" i="27"/>
  <c r="Q24" i="27"/>
  <c r="O24" i="27"/>
  <c r="M24" i="27"/>
  <c r="K24" i="27"/>
  <c r="I24" i="27"/>
  <c r="F24" i="27"/>
  <c r="C24" i="27"/>
  <c r="B24" i="27"/>
  <c r="Q23" i="27"/>
  <c r="O23" i="27"/>
  <c r="M23" i="27"/>
  <c r="K23" i="27"/>
  <c r="I23" i="27"/>
  <c r="F23" i="27"/>
  <c r="C23" i="27"/>
  <c r="B23" i="27"/>
  <c r="Q22" i="27"/>
  <c r="O22" i="27"/>
  <c r="M22" i="27"/>
  <c r="K22" i="27"/>
  <c r="I22" i="27"/>
  <c r="F22" i="27"/>
  <c r="C22" i="27"/>
  <c r="B22" i="27"/>
  <c r="Q21" i="27"/>
  <c r="O21" i="27"/>
  <c r="M21" i="27"/>
  <c r="K21" i="27"/>
  <c r="I21" i="27"/>
  <c r="F21" i="27"/>
  <c r="C21" i="27"/>
  <c r="B21" i="27"/>
  <c r="Q20" i="27"/>
  <c r="O20" i="27"/>
  <c r="M20" i="27"/>
  <c r="K20" i="27"/>
  <c r="I20" i="27"/>
  <c r="F20" i="27"/>
  <c r="C20" i="27"/>
  <c r="B20" i="27"/>
  <c r="Q19" i="27"/>
  <c r="O19" i="27"/>
  <c r="M19" i="27"/>
  <c r="K19" i="27"/>
  <c r="I19" i="27"/>
  <c r="F19" i="27"/>
  <c r="C19" i="27"/>
  <c r="B19" i="27"/>
  <c r="Q18" i="27"/>
  <c r="O18" i="27"/>
  <c r="M18" i="27"/>
  <c r="K18" i="27"/>
  <c r="I18" i="27"/>
  <c r="F18" i="27"/>
  <c r="C18" i="27"/>
  <c r="B18" i="27"/>
  <c r="Q17" i="27"/>
  <c r="O17" i="27"/>
  <c r="M17" i="27"/>
  <c r="K17" i="27"/>
  <c r="I17" i="27"/>
  <c r="F17" i="27"/>
  <c r="C17" i="27"/>
  <c r="B17" i="27"/>
  <c r="Q16" i="27"/>
  <c r="O16" i="27"/>
  <c r="M16" i="27"/>
  <c r="K16" i="27"/>
  <c r="I16" i="27"/>
  <c r="F16" i="27"/>
  <c r="C16" i="27"/>
  <c r="B16" i="27"/>
  <c r="Q15" i="27"/>
  <c r="O15" i="27"/>
  <c r="M15" i="27"/>
  <c r="K15" i="27"/>
  <c r="I15" i="27"/>
  <c r="F15" i="27"/>
  <c r="C15" i="27"/>
  <c r="B15" i="27"/>
  <c r="Q14" i="27"/>
  <c r="O14" i="27"/>
  <c r="M14" i="27"/>
  <c r="K14" i="27"/>
  <c r="I14" i="27"/>
  <c r="F14" i="27"/>
  <c r="C14" i="27"/>
  <c r="B14" i="27"/>
  <c r="Q13" i="27"/>
  <c r="O13" i="27"/>
  <c r="M13" i="27"/>
  <c r="K13" i="27"/>
  <c r="I13" i="27"/>
  <c r="F13" i="27"/>
  <c r="C13" i="27"/>
  <c r="B13" i="27"/>
  <c r="Q12" i="27"/>
  <c r="O12" i="27"/>
  <c r="M12" i="27"/>
  <c r="K12" i="27"/>
  <c r="I12" i="27"/>
  <c r="F12" i="27"/>
  <c r="C12" i="27"/>
  <c r="B12" i="27"/>
  <c r="Q11" i="27"/>
  <c r="O11" i="27"/>
  <c r="M11" i="27"/>
  <c r="K11" i="27"/>
  <c r="I11" i="27"/>
  <c r="F11" i="27"/>
  <c r="C11" i="27"/>
  <c r="B11" i="27"/>
  <c r="H5" i="27"/>
  <c r="H4" i="27"/>
  <c r="I42" i="26"/>
  <c r="H42" i="26"/>
  <c r="E42" i="26"/>
  <c r="K41" i="26"/>
  <c r="C41" i="26"/>
  <c r="B41" i="26"/>
  <c r="K40" i="26"/>
  <c r="C40" i="26"/>
  <c r="B40" i="26"/>
  <c r="K39" i="26"/>
  <c r="C39" i="26"/>
  <c r="B39" i="26"/>
  <c r="K38" i="26"/>
  <c r="C38" i="26"/>
  <c r="B38" i="26"/>
  <c r="K37" i="26"/>
  <c r="C37" i="26"/>
  <c r="B37" i="26"/>
  <c r="K36" i="26"/>
  <c r="C36" i="26"/>
  <c r="B36" i="26"/>
  <c r="K35" i="26"/>
  <c r="C35" i="26"/>
  <c r="B35" i="26"/>
  <c r="K34" i="26"/>
  <c r="C34" i="26"/>
  <c r="B34" i="26"/>
  <c r="K33" i="26"/>
  <c r="C33" i="26"/>
  <c r="B33" i="26"/>
  <c r="K32" i="26"/>
  <c r="C32" i="26"/>
  <c r="B32" i="26"/>
  <c r="K31" i="26"/>
  <c r="C31" i="26"/>
  <c r="B31" i="26"/>
  <c r="K30" i="26"/>
  <c r="C30" i="26"/>
  <c r="B30" i="26"/>
  <c r="K29" i="26"/>
  <c r="C29" i="26"/>
  <c r="B29" i="26"/>
  <c r="K28" i="26"/>
  <c r="C28" i="26"/>
  <c r="B28" i="26"/>
  <c r="K27" i="26"/>
  <c r="C27" i="26"/>
  <c r="B27" i="26"/>
  <c r="K26" i="26"/>
  <c r="C26" i="26"/>
  <c r="B26" i="26"/>
  <c r="K25" i="26"/>
  <c r="C25" i="26"/>
  <c r="B25" i="26"/>
  <c r="K24" i="26"/>
  <c r="C24" i="26"/>
  <c r="B24" i="26"/>
  <c r="K23" i="26"/>
  <c r="C23" i="26"/>
  <c r="B23" i="26"/>
  <c r="K22" i="26"/>
  <c r="C22" i="26"/>
  <c r="B22" i="26"/>
  <c r="K21" i="26"/>
  <c r="C21" i="26"/>
  <c r="B21" i="26"/>
  <c r="K20" i="26"/>
  <c r="C20" i="26"/>
  <c r="B20" i="26"/>
  <c r="K19" i="26"/>
  <c r="C19" i="26"/>
  <c r="B19" i="26"/>
  <c r="K18" i="26"/>
  <c r="C18" i="26"/>
  <c r="B18" i="26"/>
  <c r="K17" i="26"/>
  <c r="C17" i="26"/>
  <c r="B17" i="26"/>
  <c r="K16" i="26"/>
  <c r="C16" i="26"/>
  <c r="B16" i="26"/>
  <c r="K15" i="26"/>
  <c r="C15" i="26"/>
  <c r="B15" i="26"/>
  <c r="K14" i="26"/>
  <c r="C14" i="26"/>
  <c r="B14" i="26"/>
  <c r="K13" i="26"/>
  <c r="C13" i="26"/>
  <c r="B13" i="26"/>
  <c r="K12" i="26"/>
  <c r="C12" i="26"/>
  <c r="B12" i="26"/>
  <c r="K11" i="26"/>
  <c r="C11" i="26"/>
  <c r="B11" i="26"/>
  <c r="K10" i="26"/>
  <c r="K42" i="26" s="1"/>
  <c r="C10" i="26"/>
  <c r="B10" i="26"/>
  <c r="G5" i="26"/>
  <c r="G4" i="26"/>
  <c r="F30" i="25"/>
  <c r="E30" i="25"/>
  <c r="D30" i="25"/>
  <c r="G29" i="25"/>
  <c r="C29" i="25"/>
  <c r="G28" i="25"/>
  <c r="C28" i="25"/>
  <c r="C30" i="25" s="1"/>
  <c r="C27" i="25"/>
  <c r="G26" i="25"/>
  <c r="C26" i="25"/>
  <c r="G25" i="25"/>
  <c r="C25" i="25"/>
  <c r="G24" i="25"/>
  <c r="C24" i="25"/>
  <c r="G23" i="25"/>
  <c r="C23" i="25"/>
  <c r="G22" i="25"/>
  <c r="C22" i="25"/>
  <c r="G21" i="25"/>
  <c r="C21" i="25"/>
  <c r="G20" i="25"/>
  <c r="C20" i="25"/>
  <c r="G19" i="25"/>
  <c r="C19" i="25"/>
  <c r="G18" i="25"/>
  <c r="C18" i="25"/>
  <c r="G17" i="25"/>
  <c r="C17" i="25"/>
  <c r="G16" i="25"/>
  <c r="C16" i="25"/>
  <c r="G15" i="25"/>
  <c r="C15" i="25"/>
  <c r="G14" i="25"/>
  <c r="C14" i="25"/>
  <c r="G13" i="25"/>
  <c r="C13" i="25"/>
  <c r="G12" i="25"/>
  <c r="C12" i="25"/>
  <c r="G11" i="25"/>
  <c r="G30" i="25" s="1"/>
  <c r="G31" i="25" s="1"/>
  <c r="D74" i="1" s="1"/>
  <c r="C11" i="25"/>
  <c r="G10" i="25"/>
  <c r="C10" i="25"/>
  <c r="E5" i="25"/>
  <c r="E4" i="25"/>
  <c r="F42" i="24"/>
  <c r="E42" i="24"/>
  <c r="D42" i="24"/>
  <c r="G41" i="24"/>
  <c r="C41" i="24"/>
  <c r="B41" i="24"/>
  <c r="G40" i="24"/>
  <c r="C40" i="24"/>
  <c r="B40" i="24"/>
  <c r="G39" i="24"/>
  <c r="C39" i="24"/>
  <c r="B39" i="24"/>
  <c r="G38" i="24"/>
  <c r="C38" i="24"/>
  <c r="B38" i="24"/>
  <c r="G37" i="24"/>
  <c r="C37" i="24"/>
  <c r="B37" i="24"/>
  <c r="G36" i="24"/>
  <c r="C36" i="24"/>
  <c r="B36" i="24"/>
  <c r="G35" i="24"/>
  <c r="C35" i="24"/>
  <c r="B35" i="24"/>
  <c r="G34" i="24"/>
  <c r="C34" i="24"/>
  <c r="B34" i="24"/>
  <c r="G33" i="24"/>
  <c r="C33" i="24"/>
  <c r="B33" i="24"/>
  <c r="G32" i="24"/>
  <c r="C32" i="24"/>
  <c r="B32" i="24"/>
  <c r="G31" i="24"/>
  <c r="C31" i="24"/>
  <c r="B31" i="24"/>
  <c r="G30" i="24"/>
  <c r="C30" i="24"/>
  <c r="B30" i="24"/>
  <c r="G29" i="24"/>
  <c r="C29" i="24"/>
  <c r="B29" i="24"/>
  <c r="G28" i="24"/>
  <c r="C28" i="24"/>
  <c r="B28" i="24"/>
  <c r="G27" i="24"/>
  <c r="C27" i="24"/>
  <c r="B27" i="24"/>
  <c r="G26" i="24"/>
  <c r="C26" i="24"/>
  <c r="B26" i="24"/>
  <c r="G25" i="24"/>
  <c r="C25" i="24"/>
  <c r="B25" i="24"/>
  <c r="G24" i="24"/>
  <c r="C24" i="24"/>
  <c r="B24" i="24"/>
  <c r="G23" i="24"/>
  <c r="C23" i="24"/>
  <c r="B23" i="24"/>
  <c r="G22" i="24"/>
  <c r="C22" i="24"/>
  <c r="B22" i="24"/>
  <c r="G21" i="24"/>
  <c r="C21" i="24"/>
  <c r="B21" i="24"/>
  <c r="G20" i="24"/>
  <c r="C20" i="24"/>
  <c r="B20" i="24"/>
  <c r="G19" i="24"/>
  <c r="C19" i="24"/>
  <c r="B19" i="24"/>
  <c r="G18" i="24"/>
  <c r="C18" i="24"/>
  <c r="B18" i="24"/>
  <c r="G17" i="24"/>
  <c r="C17" i="24"/>
  <c r="B17" i="24"/>
  <c r="G16" i="24"/>
  <c r="C16" i="24"/>
  <c r="B16" i="24"/>
  <c r="G15" i="24"/>
  <c r="C15" i="24"/>
  <c r="B15" i="24"/>
  <c r="G14" i="24"/>
  <c r="C14" i="24"/>
  <c r="B14" i="24"/>
  <c r="G13" i="24"/>
  <c r="C13" i="24"/>
  <c r="B13" i="24"/>
  <c r="G12" i="24"/>
  <c r="C12" i="24"/>
  <c r="B12" i="24"/>
  <c r="G11" i="24"/>
  <c r="C11" i="24"/>
  <c r="B11" i="24"/>
  <c r="G10" i="24"/>
  <c r="C10" i="24"/>
  <c r="B10" i="24"/>
  <c r="E5" i="24"/>
  <c r="E4" i="24"/>
  <c r="G32" i="23"/>
  <c r="F32" i="23"/>
  <c r="D32" i="23"/>
  <c r="C32" i="23"/>
  <c r="J31" i="23"/>
  <c r="I31" i="23"/>
  <c r="K31" i="23" s="1"/>
  <c r="H31" i="23"/>
  <c r="E31" i="23"/>
  <c r="J30" i="23"/>
  <c r="K30" i="23" s="1"/>
  <c r="I30" i="23"/>
  <c r="H30" i="23"/>
  <c r="E30" i="23"/>
  <c r="K29" i="23"/>
  <c r="J29" i="23"/>
  <c r="I29" i="23"/>
  <c r="H29" i="23"/>
  <c r="E29" i="23"/>
  <c r="J28" i="23"/>
  <c r="I28" i="23"/>
  <c r="K28" i="23" s="1"/>
  <c r="H28" i="23"/>
  <c r="E28" i="23"/>
  <c r="J27" i="23"/>
  <c r="I27" i="23"/>
  <c r="K27" i="23" s="1"/>
  <c r="H27" i="23"/>
  <c r="E27" i="23"/>
  <c r="J26" i="23"/>
  <c r="K26" i="23" s="1"/>
  <c r="I26" i="23"/>
  <c r="H26" i="23"/>
  <c r="E26" i="23"/>
  <c r="K25" i="23"/>
  <c r="J25" i="23"/>
  <c r="I25" i="23"/>
  <c r="H25" i="23"/>
  <c r="E25" i="23"/>
  <c r="J24" i="23"/>
  <c r="I24" i="23"/>
  <c r="K24" i="23" s="1"/>
  <c r="H24" i="23"/>
  <c r="E24" i="23"/>
  <c r="J23" i="23"/>
  <c r="I23" i="23"/>
  <c r="K23" i="23" s="1"/>
  <c r="H23" i="23"/>
  <c r="E23" i="23"/>
  <c r="J22" i="23"/>
  <c r="K22" i="23" s="1"/>
  <c r="I22" i="23"/>
  <c r="H22" i="23"/>
  <c r="E22" i="23"/>
  <c r="K21" i="23"/>
  <c r="J21" i="23"/>
  <c r="I21" i="23"/>
  <c r="H21" i="23"/>
  <c r="E21" i="23"/>
  <c r="J20" i="23"/>
  <c r="I20" i="23"/>
  <c r="K20" i="23" s="1"/>
  <c r="H20" i="23"/>
  <c r="E20" i="23"/>
  <c r="J19" i="23"/>
  <c r="I19" i="23"/>
  <c r="K19" i="23" s="1"/>
  <c r="H19" i="23"/>
  <c r="E19" i="23"/>
  <c r="J18" i="23"/>
  <c r="K18" i="23" s="1"/>
  <c r="I18" i="23"/>
  <c r="H18" i="23"/>
  <c r="E18" i="23"/>
  <c r="K17" i="23"/>
  <c r="J17" i="23"/>
  <c r="I17" i="23"/>
  <c r="H17" i="23"/>
  <c r="E17" i="23"/>
  <c r="J16" i="23"/>
  <c r="I16" i="23"/>
  <c r="K16" i="23" s="1"/>
  <c r="H16" i="23"/>
  <c r="E16" i="23"/>
  <c r="J15" i="23"/>
  <c r="I15" i="23"/>
  <c r="K15" i="23" s="1"/>
  <c r="H15" i="23"/>
  <c r="E15" i="23"/>
  <c r="J14" i="23"/>
  <c r="K14" i="23" s="1"/>
  <c r="I14" i="23"/>
  <c r="H14" i="23"/>
  <c r="E14" i="23"/>
  <c r="K13" i="23"/>
  <c r="J13" i="23"/>
  <c r="I13" i="23"/>
  <c r="H13" i="23"/>
  <c r="E13" i="23"/>
  <c r="E32" i="23" s="1"/>
  <c r="J12" i="23"/>
  <c r="J32" i="23" s="1"/>
  <c r="I12" i="23"/>
  <c r="H12" i="23"/>
  <c r="H32" i="23" s="1"/>
  <c r="E12" i="23"/>
  <c r="F5" i="23"/>
  <c r="F4" i="23"/>
  <c r="J44" i="22"/>
  <c r="H44" i="22"/>
  <c r="G44" i="22"/>
  <c r="E44" i="22"/>
  <c r="D44" i="22"/>
  <c r="K43" i="22"/>
  <c r="L43" i="22" s="1"/>
  <c r="I43" i="22"/>
  <c r="F43" i="22"/>
  <c r="C43" i="22"/>
  <c r="B43" i="22"/>
  <c r="K42" i="22"/>
  <c r="L42" i="22" s="1"/>
  <c r="I42" i="22"/>
  <c r="F42" i="22"/>
  <c r="C42" i="22"/>
  <c r="B42" i="22"/>
  <c r="K41" i="22"/>
  <c r="L41" i="22" s="1"/>
  <c r="I41" i="22"/>
  <c r="F41" i="22"/>
  <c r="C41" i="22"/>
  <c r="B41" i="22"/>
  <c r="K40" i="22"/>
  <c r="L40" i="22" s="1"/>
  <c r="I40" i="22"/>
  <c r="F40" i="22"/>
  <c r="C40" i="22"/>
  <c r="B40" i="22"/>
  <c r="K39" i="22"/>
  <c r="L39" i="22" s="1"/>
  <c r="I39" i="22"/>
  <c r="F39" i="22"/>
  <c r="C39" i="22"/>
  <c r="B39" i="22"/>
  <c r="K38" i="22"/>
  <c r="L38" i="22" s="1"/>
  <c r="I38" i="22"/>
  <c r="F38" i="22"/>
  <c r="C38" i="22"/>
  <c r="B38" i="22"/>
  <c r="K37" i="22"/>
  <c r="L37" i="22" s="1"/>
  <c r="I37" i="22"/>
  <c r="F37" i="22"/>
  <c r="C37" i="22"/>
  <c r="B37" i="22"/>
  <c r="K36" i="22"/>
  <c r="L36" i="22" s="1"/>
  <c r="I36" i="22"/>
  <c r="F36" i="22"/>
  <c r="C36" i="22"/>
  <c r="B36" i="22"/>
  <c r="K35" i="22"/>
  <c r="L35" i="22" s="1"/>
  <c r="I35" i="22"/>
  <c r="F35" i="22"/>
  <c r="C35" i="22"/>
  <c r="B35" i="22"/>
  <c r="K34" i="22"/>
  <c r="L34" i="22" s="1"/>
  <c r="I34" i="22"/>
  <c r="F34" i="22"/>
  <c r="C34" i="22"/>
  <c r="B34" i="22"/>
  <c r="K33" i="22"/>
  <c r="L33" i="22" s="1"/>
  <c r="I33" i="22"/>
  <c r="F33" i="22"/>
  <c r="C33" i="22"/>
  <c r="B33" i="22"/>
  <c r="K32" i="22"/>
  <c r="L32" i="22" s="1"/>
  <c r="I32" i="22"/>
  <c r="F32" i="22"/>
  <c r="C32" i="22"/>
  <c r="B32" i="22"/>
  <c r="K31" i="22"/>
  <c r="L31" i="22" s="1"/>
  <c r="I31" i="22"/>
  <c r="F31" i="22"/>
  <c r="C31" i="22"/>
  <c r="B31" i="22"/>
  <c r="K30" i="22"/>
  <c r="L30" i="22" s="1"/>
  <c r="I30" i="22"/>
  <c r="F30" i="22"/>
  <c r="C30" i="22"/>
  <c r="B30" i="22"/>
  <c r="K29" i="22"/>
  <c r="L29" i="22" s="1"/>
  <c r="I29" i="22"/>
  <c r="F29" i="22"/>
  <c r="C29" i="22"/>
  <c r="B29" i="22"/>
  <c r="K28" i="22"/>
  <c r="L28" i="22" s="1"/>
  <c r="I28" i="22"/>
  <c r="F28" i="22"/>
  <c r="C28" i="22"/>
  <c r="B28" i="22"/>
  <c r="K27" i="22"/>
  <c r="L27" i="22" s="1"/>
  <c r="I27" i="22"/>
  <c r="F27" i="22"/>
  <c r="C27" i="22"/>
  <c r="B27" i="22"/>
  <c r="K26" i="22"/>
  <c r="L26" i="22" s="1"/>
  <c r="I26" i="22"/>
  <c r="F26" i="22"/>
  <c r="C26" i="22"/>
  <c r="B26" i="22"/>
  <c r="K25" i="22"/>
  <c r="L25" i="22" s="1"/>
  <c r="I25" i="22"/>
  <c r="F25" i="22"/>
  <c r="C25" i="22"/>
  <c r="B25" i="22"/>
  <c r="K24" i="22"/>
  <c r="L24" i="22" s="1"/>
  <c r="I24" i="22"/>
  <c r="F24" i="22"/>
  <c r="C24" i="22"/>
  <c r="B24" i="22"/>
  <c r="K23" i="22"/>
  <c r="L23" i="22" s="1"/>
  <c r="I23" i="22"/>
  <c r="F23" i="22"/>
  <c r="C23" i="22"/>
  <c r="B23" i="22"/>
  <c r="K22" i="22"/>
  <c r="L22" i="22" s="1"/>
  <c r="I22" i="22"/>
  <c r="F22" i="22"/>
  <c r="C22" i="22"/>
  <c r="B22" i="22"/>
  <c r="K21" i="22"/>
  <c r="L21" i="22" s="1"/>
  <c r="I21" i="22"/>
  <c r="F21" i="22"/>
  <c r="C21" i="22"/>
  <c r="B21" i="22"/>
  <c r="K20" i="22"/>
  <c r="L20" i="22" s="1"/>
  <c r="I20" i="22"/>
  <c r="F20" i="22"/>
  <c r="C20" i="22"/>
  <c r="B20" i="22"/>
  <c r="K19" i="22"/>
  <c r="L19" i="22" s="1"/>
  <c r="I19" i="22"/>
  <c r="F19" i="22"/>
  <c r="C19" i="22"/>
  <c r="B19" i="22"/>
  <c r="K18" i="22"/>
  <c r="L18" i="22" s="1"/>
  <c r="I18" i="22"/>
  <c r="F18" i="22"/>
  <c r="C18" i="22"/>
  <c r="B18" i="22"/>
  <c r="K17" i="22"/>
  <c r="L17" i="22" s="1"/>
  <c r="I17" i="22"/>
  <c r="F17" i="22"/>
  <c r="C17" i="22"/>
  <c r="B17" i="22"/>
  <c r="K16" i="22"/>
  <c r="L16" i="22" s="1"/>
  <c r="I16" i="22"/>
  <c r="F16" i="22"/>
  <c r="C16" i="22"/>
  <c r="B16" i="22"/>
  <c r="K15" i="22"/>
  <c r="L15" i="22" s="1"/>
  <c r="I15" i="22"/>
  <c r="F15" i="22"/>
  <c r="C15" i="22"/>
  <c r="B15" i="22"/>
  <c r="K14" i="22"/>
  <c r="L14" i="22" s="1"/>
  <c r="I14" i="22"/>
  <c r="F14" i="22"/>
  <c r="C14" i="22"/>
  <c r="B14" i="22"/>
  <c r="K13" i="22"/>
  <c r="L13" i="22" s="1"/>
  <c r="I13" i="22"/>
  <c r="I44" i="22" s="1"/>
  <c r="F13" i="22"/>
  <c r="C13" i="22"/>
  <c r="B13" i="22"/>
  <c r="K12" i="22"/>
  <c r="I12" i="22"/>
  <c r="F12" i="22"/>
  <c r="F44" i="22" s="1"/>
  <c r="C12" i="22"/>
  <c r="B12" i="22"/>
  <c r="G5" i="22"/>
  <c r="G4" i="22"/>
  <c r="D56" i="21"/>
  <c r="C56" i="21"/>
  <c r="D54" i="21"/>
  <c r="C54" i="21"/>
  <c r="D47" i="21"/>
  <c r="C47" i="21"/>
  <c r="D42" i="21"/>
  <c r="D41" i="21" s="1"/>
  <c r="C42" i="21"/>
  <c r="C41" i="21"/>
  <c r="C61" i="21" s="1"/>
  <c r="C63" i="21" s="1"/>
  <c r="E66" i="1" s="1"/>
  <c r="D36" i="21"/>
  <c r="C36" i="21"/>
  <c r="D32" i="21"/>
  <c r="C32" i="21"/>
  <c r="D22" i="21"/>
  <c r="D20" i="21" s="1"/>
  <c r="D17" i="21" s="1"/>
  <c r="C22" i="21"/>
  <c r="C20" i="21"/>
  <c r="C17" i="21" s="1"/>
  <c r="D11" i="21"/>
  <c r="C11" i="21"/>
  <c r="C10" i="21" s="1"/>
  <c r="D10" i="21"/>
  <c r="C5" i="21"/>
  <c r="C4" i="21"/>
  <c r="C18" i="20"/>
  <c r="C13" i="20"/>
  <c r="C5" i="20"/>
  <c r="C4" i="20"/>
  <c r="M73" i="19"/>
  <c r="L73" i="19"/>
  <c r="N73" i="19" s="1"/>
  <c r="K73" i="19"/>
  <c r="H73" i="19"/>
  <c r="E73" i="19"/>
  <c r="M72" i="19"/>
  <c r="N72" i="19" s="1"/>
  <c r="L72" i="19"/>
  <c r="K72" i="19"/>
  <c r="H72" i="19"/>
  <c r="E72" i="19"/>
  <c r="M71" i="19"/>
  <c r="L71" i="19"/>
  <c r="N71" i="19" s="1"/>
  <c r="K71" i="19"/>
  <c r="H71" i="19"/>
  <c r="E71" i="19"/>
  <c r="J70" i="19"/>
  <c r="I70" i="19"/>
  <c r="G70" i="19"/>
  <c r="F70" i="19"/>
  <c r="D70" i="19"/>
  <c r="C70" i="19"/>
  <c r="M69" i="19"/>
  <c r="N69" i="19" s="1"/>
  <c r="L69" i="19"/>
  <c r="K69" i="19"/>
  <c r="H69" i="19"/>
  <c r="E69" i="19"/>
  <c r="M68" i="19"/>
  <c r="L68" i="19"/>
  <c r="N68" i="19" s="1"/>
  <c r="K68" i="19"/>
  <c r="H68" i="19"/>
  <c r="E68" i="19"/>
  <c r="M67" i="19"/>
  <c r="N67" i="19" s="1"/>
  <c r="L67" i="19"/>
  <c r="K67" i="19"/>
  <c r="H67" i="19"/>
  <c r="E67" i="19"/>
  <c r="M66" i="19"/>
  <c r="L66" i="19"/>
  <c r="N66" i="19" s="1"/>
  <c r="K66" i="19"/>
  <c r="H66" i="19"/>
  <c r="E66" i="19"/>
  <c r="M65" i="19"/>
  <c r="N65" i="19" s="1"/>
  <c r="L65" i="19"/>
  <c r="K65" i="19"/>
  <c r="H65" i="19"/>
  <c r="E65" i="19"/>
  <c r="M64" i="19"/>
  <c r="L64" i="19"/>
  <c r="N64" i="19" s="1"/>
  <c r="K64" i="19"/>
  <c r="H64" i="19"/>
  <c r="E64" i="19"/>
  <c r="M63" i="19"/>
  <c r="N63" i="19" s="1"/>
  <c r="L63" i="19"/>
  <c r="K63" i="19"/>
  <c r="H63" i="19"/>
  <c r="E63" i="19"/>
  <c r="M62" i="19"/>
  <c r="L62" i="19"/>
  <c r="N62" i="19" s="1"/>
  <c r="K62" i="19"/>
  <c r="H62" i="19"/>
  <c r="E62" i="19"/>
  <c r="M61" i="19"/>
  <c r="N61" i="19" s="1"/>
  <c r="L61" i="19"/>
  <c r="K61" i="19"/>
  <c r="H61" i="19"/>
  <c r="E61" i="19"/>
  <c r="M60" i="19"/>
  <c r="L60" i="19"/>
  <c r="N60" i="19" s="1"/>
  <c r="K60" i="19"/>
  <c r="H60" i="19"/>
  <c r="E60" i="19"/>
  <c r="M59" i="19"/>
  <c r="N59" i="19" s="1"/>
  <c r="L59" i="19"/>
  <c r="K59" i="19"/>
  <c r="H59" i="19"/>
  <c r="E59" i="19"/>
  <c r="M58" i="19"/>
  <c r="L58" i="19"/>
  <c r="N58" i="19" s="1"/>
  <c r="K58" i="19"/>
  <c r="H58" i="19"/>
  <c r="E58" i="19"/>
  <c r="M57" i="19"/>
  <c r="N57" i="19" s="1"/>
  <c r="L57" i="19"/>
  <c r="K57" i="19"/>
  <c r="H57" i="19"/>
  <c r="E57" i="19"/>
  <c r="M56" i="19"/>
  <c r="L56" i="19"/>
  <c r="N56" i="19" s="1"/>
  <c r="K56" i="19"/>
  <c r="H56" i="19"/>
  <c r="E56" i="19"/>
  <c r="M55" i="19"/>
  <c r="N55" i="19" s="1"/>
  <c r="L55" i="19"/>
  <c r="L70" i="19" s="1"/>
  <c r="K55" i="19"/>
  <c r="H55" i="19"/>
  <c r="H70" i="19" s="1"/>
  <c r="E55" i="19"/>
  <c r="E70" i="19" s="1"/>
  <c r="J53" i="19"/>
  <c r="I53" i="19"/>
  <c r="G53" i="19"/>
  <c r="F53" i="19"/>
  <c r="D53" i="19"/>
  <c r="C53" i="19"/>
  <c r="M52" i="19"/>
  <c r="L52" i="19"/>
  <c r="N52" i="19" s="1"/>
  <c r="K52" i="19"/>
  <c r="H52" i="19"/>
  <c r="E52" i="19"/>
  <c r="M51" i="19"/>
  <c r="N51" i="19" s="1"/>
  <c r="L51" i="19"/>
  <c r="K51" i="19"/>
  <c r="H51" i="19"/>
  <c r="E51" i="19"/>
  <c r="M50" i="19"/>
  <c r="L50" i="19"/>
  <c r="N50" i="19" s="1"/>
  <c r="K50" i="19"/>
  <c r="H50" i="19"/>
  <c r="E50" i="19"/>
  <c r="M49" i="19"/>
  <c r="N49" i="19" s="1"/>
  <c r="L49" i="19"/>
  <c r="K49" i="19"/>
  <c r="H49" i="19"/>
  <c r="E49" i="19"/>
  <c r="M48" i="19"/>
  <c r="L48" i="19"/>
  <c r="N48" i="19" s="1"/>
  <c r="K48" i="19"/>
  <c r="H48" i="19"/>
  <c r="E48" i="19"/>
  <c r="M47" i="19"/>
  <c r="N47" i="19" s="1"/>
  <c r="L47" i="19"/>
  <c r="K47" i="19"/>
  <c r="H47" i="19"/>
  <c r="H53" i="19" s="1"/>
  <c r="E47" i="19"/>
  <c r="M46" i="19"/>
  <c r="M53" i="19" s="1"/>
  <c r="L46" i="19"/>
  <c r="N46" i="19" s="1"/>
  <c r="K46" i="19"/>
  <c r="H46" i="19"/>
  <c r="E46" i="19"/>
  <c r="E53" i="19" s="1"/>
  <c r="J44" i="19"/>
  <c r="I44" i="19"/>
  <c r="G44" i="19"/>
  <c r="F44" i="19"/>
  <c r="D44" i="19"/>
  <c r="C44" i="19"/>
  <c r="M43" i="19"/>
  <c r="N43" i="19" s="1"/>
  <c r="L43" i="19"/>
  <c r="K43" i="19"/>
  <c r="H43" i="19"/>
  <c r="E43" i="19"/>
  <c r="B43" i="19"/>
  <c r="M42" i="19"/>
  <c r="L42" i="19"/>
  <c r="N42" i="19" s="1"/>
  <c r="K42" i="19"/>
  <c r="H42" i="19"/>
  <c r="E42" i="19"/>
  <c r="B42" i="19"/>
  <c r="M41" i="19"/>
  <c r="L41" i="19"/>
  <c r="N41" i="19" s="1"/>
  <c r="K41" i="19"/>
  <c r="H41" i="19"/>
  <c r="E41" i="19"/>
  <c r="B41" i="19"/>
  <c r="N40" i="19"/>
  <c r="M40" i="19"/>
  <c r="L40" i="19"/>
  <c r="K40" i="19"/>
  <c r="H40" i="19"/>
  <c r="E40" i="19"/>
  <c r="B40" i="19"/>
  <c r="M39" i="19"/>
  <c r="N39" i="19" s="1"/>
  <c r="L39" i="19"/>
  <c r="K39" i="19"/>
  <c r="H39" i="19"/>
  <c r="E39" i="19"/>
  <c r="B39" i="19"/>
  <c r="M38" i="19"/>
  <c r="L38" i="19"/>
  <c r="N38" i="19" s="1"/>
  <c r="K38" i="19"/>
  <c r="H38" i="19"/>
  <c r="E38" i="19"/>
  <c r="B38" i="19"/>
  <c r="M37" i="19"/>
  <c r="L37" i="19"/>
  <c r="N37" i="19" s="1"/>
  <c r="K37" i="19"/>
  <c r="H37" i="19"/>
  <c r="E37" i="19"/>
  <c r="B37" i="19"/>
  <c r="N36" i="19"/>
  <c r="M36" i="19"/>
  <c r="L36" i="19"/>
  <c r="K36" i="19"/>
  <c r="H36" i="19"/>
  <c r="E36" i="19"/>
  <c r="B36" i="19"/>
  <c r="M35" i="19"/>
  <c r="N35" i="19" s="1"/>
  <c r="L35" i="19"/>
  <c r="K35" i="19"/>
  <c r="H35" i="19"/>
  <c r="E35" i="19"/>
  <c r="B35" i="19"/>
  <c r="M34" i="19"/>
  <c r="L34" i="19"/>
  <c r="N34" i="19" s="1"/>
  <c r="K34" i="19"/>
  <c r="H34" i="19"/>
  <c r="E34" i="19"/>
  <c r="B34" i="19"/>
  <c r="M33" i="19"/>
  <c r="L33" i="19"/>
  <c r="N33" i="19" s="1"/>
  <c r="K33" i="19"/>
  <c r="H33" i="19"/>
  <c r="E33" i="19"/>
  <c r="B33" i="19"/>
  <c r="N32" i="19"/>
  <c r="M32" i="19"/>
  <c r="L32" i="19"/>
  <c r="K32" i="19"/>
  <c r="H32" i="19"/>
  <c r="E32" i="19"/>
  <c r="B32" i="19"/>
  <c r="M31" i="19"/>
  <c r="N31" i="19" s="1"/>
  <c r="L31" i="19"/>
  <c r="K31" i="19"/>
  <c r="H31" i="19"/>
  <c r="E31" i="19"/>
  <c r="B31" i="19"/>
  <c r="M30" i="19"/>
  <c r="L30" i="19"/>
  <c r="N30" i="19" s="1"/>
  <c r="K30" i="19"/>
  <c r="H30" i="19"/>
  <c r="E30" i="19"/>
  <c r="B30" i="19"/>
  <c r="M29" i="19"/>
  <c r="L29" i="19"/>
  <c r="N29" i="19" s="1"/>
  <c r="K29" i="19"/>
  <c r="H29" i="19"/>
  <c r="E29" i="19"/>
  <c r="B29" i="19"/>
  <c r="N28" i="19"/>
  <c r="M28" i="19"/>
  <c r="L28" i="19"/>
  <c r="K28" i="19"/>
  <c r="H28" i="19"/>
  <c r="E28" i="19"/>
  <c r="B28" i="19"/>
  <c r="M27" i="19"/>
  <c r="N27" i="19" s="1"/>
  <c r="L27" i="19"/>
  <c r="K27" i="19"/>
  <c r="H27" i="19"/>
  <c r="E27" i="19"/>
  <c r="B27" i="19"/>
  <c r="M26" i="19"/>
  <c r="L26" i="19"/>
  <c r="N26" i="19" s="1"/>
  <c r="K26" i="19"/>
  <c r="H26" i="19"/>
  <c r="E26" i="19"/>
  <c r="B26" i="19"/>
  <c r="M25" i="19"/>
  <c r="L25" i="19"/>
  <c r="N25" i="19" s="1"/>
  <c r="K25" i="19"/>
  <c r="H25" i="19"/>
  <c r="E25" i="19"/>
  <c r="B25" i="19"/>
  <c r="N24" i="19"/>
  <c r="M24" i="19"/>
  <c r="L24" i="19"/>
  <c r="K24" i="19"/>
  <c r="H24" i="19"/>
  <c r="E24" i="19"/>
  <c r="B24" i="19"/>
  <c r="M23" i="19"/>
  <c r="N23" i="19" s="1"/>
  <c r="L23" i="19"/>
  <c r="K23" i="19"/>
  <c r="H23" i="19"/>
  <c r="E23" i="19"/>
  <c r="B23" i="19"/>
  <c r="M22" i="19"/>
  <c r="L22" i="19"/>
  <c r="N22" i="19" s="1"/>
  <c r="K22" i="19"/>
  <c r="H22" i="19"/>
  <c r="E22" i="19"/>
  <c r="B22" i="19"/>
  <c r="M21" i="19"/>
  <c r="L21" i="19"/>
  <c r="N21" i="19" s="1"/>
  <c r="K21" i="19"/>
  <c r="H21" i="19"/>
  <c r="E21" i="19"/>
  <c r="B21" i="19"/>
  <c r="N20" i="19"/>
  <c r="M20" i="19"/>
  <c r="L20" i="19"/>
  <c r="K20" i="19"/>
  <c r="H20" i="19"/>
  <c r="E20" i="19"/>
  <c r="B20" i="19"/>
  <c r="M19" i="19"/>
  <c r="N19" i="19" s="1"/>
  <c r="L19" i="19"/>
  <c r="K19" i="19"/>
  <c r="H19" i="19"/>
  <c r="E19" i="19"/>
  <c r="B19" i="19"/>
  <c r="M18" i="19"/>
  <c r="L18" i="19"/>
  <c r="N18" i="19" s="1"/>
  <c r="K18" i="19"/>
  <c r="H18" i="19"/>
  <c r="E18" i="19"/>
  <c r="B18" i="19"/>
  <c r="M17" i="19"/>
  <c r="L17" i="19"/>
  <c r="N17" i="19" s="1"/>
  <c r="K17" i="19"/>
  <c r="H17" i="19"/>
  <c r="E17" i="19"/>
  <c r="B17" i="19"/>
  <c r="N16" i="19"/>
  <c r="M16" i="19"/>
  <c r="L16" i="19"/>
  <c r="K16" i="19"/>
  <c r="H16" i="19"/>
  <c r="E16" i="19"/>
  <c r="B16" i="19"/>
  <c r="M15" i="19"/>
  <c r="N15" i="19" s="1"/>
  <c r="L15" i="19"/>
  <c r="K15" i="19"/>
  <c r="H15" i="19"/>
  <c r="E15" i="19"/>
  <c r="E44" i="19" s="1"/>
  <c r="B15" i="19"/>
  <c r="M14" i="19"/>
  <c r="L14" i="19"/>
  <c r="N14" i="19" s="1"/>
  <c r="K14" i="19"/>
  <c r="H14" i="19"/>
  <c r="E14" i="19"/>
  <c r="B14" i="19"/>
  <c r="M13" i="19"/>
  <c r="L13" i="19"/>
  <c r="N13" i="19" s="1"/>
  <c r="K13" i="19"/>
  <c r="H13" i="19"/>
  <c r="E13" i="19"/>
  <c r="B13" i="19"/>
  <c r="N12" i="19"/>
  <c r="M12" i="19"/>
  <c r="L12" i="19"/>
  <c r="L44" i="19" s="1"/>
  <c r="K12" i="19"/>
  <c r="H12" i="19"/>
  <c r="E12" i="19"/>
  <c r="B12" i="19"/>
  <c r="G5" i="19"/>
  <c r="G4" i="19"/>
  <c r="K72" i="18"/>
  <c r="H72" i="18"/>
  <c r="E72" i="18"/>
  <c r="K70" i="18"/>
  <c r="J70" i="18"/>
  <c r="I70" i="18"/>
  <c r="G70" i="18"/>
  <c r="F70" i="18"/>
  <c r="D70" i="18"/>
  <c r="C70" i="18"/>
  <c r="K69" i="18"/>
  <c r="H69" i="18"/>
  <c r="E69" i="18"/>
  <c r="K68" i="18"/>
  <c r="H68" i="18"/>
  <c r="E68" i="18"/>
  <c r="K67" i="18"/>
  <c r="H67" i="18"/>
  <c r="E67" i="18"/>
  <c r="K66" i="18"/>
  <c r="H66" i="18"/>
  <c r="E66" i="18"/>
  <c r="K65" i="18"/>
  <c r="H65" i="18"/>
  <c r="E65" i="18"/>
  <c r="K64" i="18"/>
  <c r="H64" i="18"/>
  <c r="E64" i="18"/>
  <c r="K63" i="18"/>
  <c r="H63" i="18"/>
  <c r="E63" i="18"/>
  <c r="K62" i="18"/>
  <c r="H62" i="18"/>
  <c r="E62" i="18"/>
  <c r="K61" i="18"/>
  <c r="H61" i="18"/>
  <c r="E61" i="18"/>
  <c r="K60" i="18"/>
  <c r="H60" i="18"/>
  <c r="E60" i="18"/>
  <c r="K59" i="18"/>
  <c r="H59" i="18"/>
  <c r="E59" i="18"/>
  <c r="K58" i="18"/>
  <c r="H58" i="18"/>
  <c r="E58" i="18"/>
  <c r="K57" i="18"/>
  <c r="H57" i="18"/>
  <c r="E57" i="18"/>
  <c r="K56" i="18"/>
  <c r="H56" i="18"/>
  <c r="E56" i="18"/>
  <c r="K55" i="18"/>
  <c r="H55" i="18"/>
  <c r="E55" i="18"/>
  <c r="K54" i="18"/>
  <c r="H54" i="18"/>
  <c r="E54" i="18"/>
  <c r="E70" i="18" s="1"/>
  <c r="J52" i="18"/>
  <c r="I52" i="18"/>
  <c r="G52" i="18"/>
  <c r="F52" i="18"/>
  <c r="D52" i="18"/>
  <c r="C52" i="18"/>
  <c r="K51" i="18"/>
  <c r="H51" i="18"/>
  <c r="E51" i="18"/>
  <c r="K50" i="18"/>
  <c r="H50" i="18"/>
  <c r="E50" i="18"/>
  <c r="K49" i="18"/>
  <c r="H49" i="18"/>
  <c r="E49" i="18"/>
  <c r="K48" i="18"/>
  <c r="H48" i="18"/>
  <c r="H52" i="18" s="1"/>
  <c r="E48" i="18"/>
  <c r="K47" i="18"/>
  <c r="H47" i="18"/>
  <c r="E47" i="18"/>
  <c r="K46" i="18"/>
  <c r="H46" i="18"/>
  <c r="E46" i="18"/>
  <c r="K45" i="18"/>
  <c r="K52" i="18" s="1"/>
  <c r="H45" i="18"/>
  <c r="E45" i="18"/>
  <c r="J43" i="18"/>
  <c r="J71" i="18" s="1"/>
  <c r="I43" i="18"/>
  <c r="I71" i="18" s="1"/>
  <c r="H43" i="18"/>
  <c r="G43" i="18"/>
  <c r="F43" i="18"/>
  <c r="F71" i="18" s="1"/>
  <c r="D43" i="18"/>
  <c r="D71" i="18" s="1"/>
  <c r="C43" i="18"/>
  <c r="K42" i="18"/>
  <c r="H42" i="18"/>
  <c r="E42" i="18"/>
  <c r="B42" i="18"/>
  <c r="K41" i="18"/>
  <c r="H41" i="18"/>
  <c r="E41" i="18"/>
  <c r="B41" i="18"/>
  <c r="K40" i="18"/>
  <c r="H40" i="18"/>
  <c r="E40" i="18"/>
  <c r="B40" i="18"/>
  <c r="K39" i="18"/>
  <c r="H39" i="18"/>
  <c r="E39" i="18"/>
  <c r="B39" i="18"/>
  <c r="K38" i="18"/>
  <c r="H38" i="18"/>
  <c r="E38" i="18"/>
  <c r="B38" i="18"/>
  <c r="K37" i="18"/>
  <c r="H37" i="18"/>
  <c r="E37" i="18"/>
  <c r="B37" i="18"/>
  <c r="K36" i="18"/>
  <c r="H36" i="18"/>
  <c r="E36" i="18"/>
  <c r="B36" i="18"/>
  <c r="K35" i="18"/>
  <c r="H35" i="18"/>
  <c r="E35" i="18"/>
  <c r="B35" i="18"/>
  <c r="K34" i="18"/>
  <c r="H34" i="18"/>
  <c r="E34" i="18"/>
  <c r="B34" i="18"/>
  <c r="K33" i="18"/>
  <c r="H33" i="18"/>
  <c r="E33" i="18"/>
  <c r="B33" i="18"/>
  <c r="K32" i="18"/>
  <c r="H32" i="18"/>
  <c r="E32" i="18"/>
  <c r="B32" i="18"/>
  <c r="K31" i="18"/>
  <c r="H31" i="18"/>
  <c r="E31" i="18"/>
  <c r="B31" i="18"/>
  <c r="K30" i="18"/>
  <c r="H30" i="18"/>
  <c r="E30" i="18"/>
  <c r="B30" i="18"/>
  <c r="K29" i="18"/>
  <c r="H29" i="18"/>
  <c r="E29" i="18"/>
  <c r="B29" i="18"/>
  <c r="K28" i="18"/>
  <c r="H28" i="18"/>
  <c r="E28" i="18"/>
  <c r="B28" i="18"/>
  <c r="K27" i="18"/>
  <c r="H27" i="18"/>
  <c r="E27" i="18"/>
  <c r="B27" i="18"/>
  <c r="K26" i="18"/>
  <c r="H26" i="18"/>
  <c r="E26" i="18"/>
  <c r="B26" i="18"/>
  <c r="K25" i="18"/>
  <c r="H25" i="18"/>
  <c r="E25" i="18"/>
  <c r="B25" i="18"/>
  <c r="K24" i="18"/>
  <c r="H24" i="18"/>
  <c r="E24" i="18"/>
  <c r="B24" i="18"/>
  <c r="K23" i="18"/>
  <c r="H23" i="18"/>
  <c r="E23" i="18"/>
  <c r="B23" i="18"/>
  <c r="K22" i="18"/>
  <c r="H22" i="18"/>
  <c r="E22" i="18"/>
  <c r="B22" i="18"/>
  <c r="K21" i="18"/>
  <c r="H21" i="18"/>
  <c r="E21" i="18"/>
  <c r="B21" i="18"/>
  <c r="K20" i="18"/>
  <c r="H20" i="18"/>
  <c r="E20" i="18"/>
  <c r="B20" i="18"/>
  <c r="K19" i="18"/>
  <c r="H19" i="18"/>
  <c r="E19" i="18"/>
  <c r="B19" i="18"/>
  <c r="K18" i="18"/>
  <c r="H18" i="18"/>
  <c r="E18" i="18"/>
  <c r="B18" i="18"/>
  <c r="K17" i="18"/>
  <c r="H17" i="18"/>
  <c r="E17" i="18"/>
  <c r="B17" i="18"/>
  <c r="K16" i="18"/>
  <c r="H16" i="18"/>
  <c r="E16" i="18"/>
  <c r="B16" i="18"/>
  <c r="K15" i="18"/>
  <c r="H15" i="18"/>
  <c r="E15" i="18"/>
  <c r="B15" i="18"/>
  <c r="K14" i="18"/>
  <c r="H14" i="18"/>
  <c r="E14" i="18"/>
  <c r="B14" i="18"/>
  <c r="K13" i="18"/>
  <c r="H13" i="18"/>
  <c r="E13" i="18"/>
  <c r="B13" i="18"/>
  <c r="K12" i="18"/>
  <c r="H12" i="18"/>
  <c r="E12" i="18"/>
  <c r="B12" i="18"/>
  <c r="K11" i="18"/>
  <c r="K43" i="18" s="1"/>
  <c r="H11" i="18"/>
  <c r="E11" i="18"/>
  <c r="E43" i="18" s="1"/>
  <c r="B11" i="18"/>
  <c r="D5" i="18"/>
  <c r="D4" i="18"/>
  <c r="K72" i="17"/>
  <c r="H72" i="17"/>
  <c r="E72" i="17"/>
  <c r="C71" i="17"/>
  <c r="J70" i="17"/>
  <c r="I70" i="17"/>
  <c r="G70" i="17"/>
  <c r="F70" i="17"/>
  <c r="D70" i="17"/>
  <c r="C70" i="17"/>
  <c r="K69" i="17"/>
  <c r="H69" i="17"/>
  <c r="E69" i="17"/>
  <c r="K68" i="17"/>
  <c r="H68" i="17"/>
  <c r="E68" i="17"/>
  <c r="K67" i="17"/>
  <c r="H67" i="17"/>
  <c r="E67" i="17"/>
  <c r="K66" i="17"/>
  <c r="H66" i="17"/>
  <c r="E66" i="17"/>
  <c r="K65" i="17"/>
  <c r="H65" i="17"/>
  <c r="E65" i="17"/>
  <c r="K64" i="17"/>
  <c r="H64" i="17"/>
  <c r="E64" i="17"/>
  <c r="K63" i="17"/>
  <c r="H63" i="17"/>
  <c r="E63" i="17"/>
  <c r="K62" i="17"/>
  <c r="H62" i="17"/>
  <c r="E62" i="17"/>
  <c r="K61" i="17"/>
  <c r="H61" i="17"/>
  <c r="E61" i="17"/>
  <c r="K60" i="17"/>
  <c r="H60" i="17"/>
  <c r="E60" i="17"/>
  <c r="K59" i="17"/>
  <c r="H59" i="17"/>
  <c r="E59" i="17"/>
  <c r="K58" i="17"/>
  <c r="H58" i="17"/>
  <c r="E58" i="17"/>
  <c r="K57" i="17"/>
  <c r="H57" i="17"/>
  <c r="E57" i="17"/>
  <c r="K56" i="17"/>
  <c r="H56" i="17"/>
  <c r="E56" i="17"/>
  <c r="K55" i="17"/>
  <c r="H55" i="17"/>
  <c r="E55" i="17"/>
  <c r="K54" i="17"/>
  <c r="H54" i="17"/>
  <c r="H70" i="17" s="1"/>
  <c r="E54" i="17"/>
  <c r="J52" i="17"/>
  <c r="I52" i="17"/>
  <c r="G52" i="17"/>
  <c r="F52" i="17"/>
  <c r="D52" i="17"/>
  <c r="C52" i="17"/>
  <c r="K51" i="17"/>
  <c r="H51" i="17"/>
  <c r="E51" i="17"/>
  <c r="K50" i="17"/>
  <c r="H50" i="17"/>
  <c r="E50" i="17"/>
  <c r="E52" i="17" s="1"/>
  <c r="K49" i="17"/>
  <c r="H49" i="17"/>
  <c r="E49" i="17"/>
  <c r="K48" i="17"/>
  <c r="H48" i="17"/>
  <c r="E48" i="17"/>
  <c r="K47" i="17"/>
  <c r="H47" i="17"/>
  <c r="E47" i="17"/>
  <c r="K46" i="17"/>
  <c r="K52" i="17" s="1"/>
  <c r="H46" i="17"/>
  <c r="E46" i="17"/>
  <c r="K45" i="17"/>
  <c r="H45" i="17"/>
  <c r="H52" i="17" s="1"/>
  <c r="E45" i="17"/>
  <c r="K43" i="17"/>
  <c r="J43" i="17"/>
  <c r="J71" i="17" s="1"/>
  <c r="I43" i="17"/>
  <c r="I71" i="17" s="1"/>
  <c r="H43" i="17"/>
  <c r="G43" i="17"/>
  <c r="G71" i="17" s="1"/>
  <c r="F43" i="17"/>
  <c r="F71" i="17" s="1"/>
  <c r="D43" i="17"/>
  <c r="D71" i="17" s="1"/>
  <c r="C43" i="17"/>
  <c r="K42" i="17"/>
  <c r="H42" i="17"/>
  <c r="E42" i="17"/>
  <c r="B42" i="17"/>
  <c r="K41" i="17"/>
  <c r="H41" i="17"/>
  <c r="E41" i="17"/>
  <c r="B41" i="17"/>
  <c r="K40" i="17"/>
  <c r="H40" i="17"/>
  <c r="E40" i="17"/>
  <c r="B40" i="17"/>
  <c r="K39" i="17"/>
  <c r="H39" i="17"/>
  <c r="E39" i="17"/>
  <c r="B39" i="17"/>
  <c r="K38" i="17"/>
  <c r="H38" i="17"/>
  <c r="E38" i="17"/>
  <c r="B38" i="17"/>
  <c r="K37" i="17"/>
  <c r="H37" i="17"/>
  <c r="E37" i="17"/>
  <c r="B37" i="17"/>
  <c r="K36" i="17"/>
  <c r="H36" i="17"/>
  <c r="E36" i="17"/>
  <c r="B36" i="17"/>
  <c r="K35" i="17"/>
  <c r="H35" i="17"/>
  <c r="E35" i="17"/>
  <c r="B35" i="17"/>
  <c r="K34" i="17"/>
  <c r="H34" i="17"/>
  <c r="E34" i="17"/>
  <c r="B34" i="17"/>
  <c r="K33" i="17"/>
  <c r="H33" i="17"/>
  <c r="E33" i="17"/>
  <c r="B33" i="17"/>
  <c r="K32" i="17"/>
  <c r="H32" i="17"/>
  <c r="E32" i="17"/>
  <c r="B32" i="17"/>
  <c r="K31" i="17"/>
  <c r="H31" i="17"/>
  <c r="E31" i="17"/>
  <c r="B31" i="17"/>
  <c r="K30" i="17"/>
  <c r="H30" i="17"/>
  <c r="E30" i="17"/>
  <c r="B30" i="17"/>
  <c r="K29" i="17"/>
  <c r="H29" i="17"/>
  <c r="E29" i="17"/>
  <c r="B29" i="17"/>
  <c r="K28" i="17"/>
  <c r="H28" i="17"/>
  <c r="E28" i="17"/>
  <c r="B28" i="17"/>
  <c r="K27" i="17"/>
  <c r="H27" i="17"/>
  <c r="E27" i="17"/>
  <c r="B27" i="17"/>
  <c r="K26" i="17"/>
  <c r="H26" i="17"/>
  <c r="E26" i="17"/>
  <c r="B26" i="17"/>
  <c r="K25" i="17"/>
  <c r="H25" i="17"/>
  <c r="E25" i="17"/>
  <c r="B25" i="17"/>
  <c r="K24" i="17"/>
  <c r="H24" i="17"/>
  <c r="E24" i="17"/>
  <c r="B24" i="17"/>
  <c r="K23" i="17"/>
  <c r="H23" i="17"/>
  <c r="E23" i="17"/>
  <c r="B23" i="17"/>
  <c r="K22" i="17"/>
  <c r="H22" i="17"/>
  <c r="E22" i="17"/>
  <c r="B22" i="17"/>
  <c r="K21" i="17"/>
  <c r="H21" i="17"/>
  <c r="E21" i="17"/>
  <c r="B21" i="17"/>
  <c r="K20" i="17"/>
  <c r="H20" i="17"/>
  <c r="E20" i="17"/>
  <c r="B20" i="17"/>
  <c r="K19" i="17"/>
  <c r="H19" i="17"/>
  <c r="E19" i="17"/>
  <c r="B19" i="17"/>
  <c r="K18" i="17"/>
  <c r="H18" i="17"/>
  <c r="E18" i="17"/>
  <c r="B18" i="17"/>
  <c r="K17" i="17"/>
  <c r="H17" i="17"/>
  <c r="E17" i="17"/>
  <c r="B17" i="17"/>
  <c r="K16" i="17"/>
  <c r="H16" i="17"/>
  <c r="E16" i="17"/>
  <c r="B16" i="17"/>
  <c r="K15" i="17"/>
  <c r="H15" i="17"/>
  <c r="E15" i="17"/>
  <c r="B15" i="17"/>
  <c r="K14" i="17"/>
  <c r="H14" i="17"/>
  <c r="E14" i="17"/>
  <c r="B14" i="17"/>
  <c r="K13" i="17"/>
  <c r="H13" i="17"/>
  <c r="E13" i="17"/>
  <c r="B13" i="17"/>
  <c r="K12" i="17"/>
  <c r="H12" i="17"/>
  <c r="E12" i="17"/>
  <c r="B12" i="17"/>
  <c r="K11" i="17"/>
  <c r="H11" i="17"/>
  <c r="E11" i="17"/>
  <c r="B11" i="17"/>
  <c r="F5" i="17"/>
  <c r="F4" i="17"/>
  <c r="K72" i="16"/>
  <c r="H72" i="16"/>
  <c r="E72" i="16"/>
  <c r="D71" i="16"/>
  <c r="J70" i="16"/>
  <c r="I70" i="16"/>
  <c r="G70" i="16"/>
  <c r="F70" i="16"/>
  <c r="D70" i="16"/>
  <c r="C70" i="16"/>
  <c r="K69" i="16"/>
  <c r="H69" i="16"/>
  <c r="E69" i="16"/>
  <c r="K68" i="16"/>
  <c r="H68" i="16"/>
  <c r="E68" i="16"/>
  <c r="K67" i="16"/>
  <c r="H67" i="16"/>
  <c r="E67" i="16"/>
  <c r="K66" i="16"/>
  <c r="H66" i="16"/>
  <c r="E66" i="16"/>
  <c r="K65" i="16"/>
  <c r="H65" i="16"/>
  <c r="E65" i="16"/>
  <c r="K64" i="16"/>
  <c r="H64" i="16"/>
  <c r="E64" i="16"/>
  <c r="K63" i="16"/>
  <c r="H63" i="16"/>
  <c r="E63" i="16"/>
  <c r="K62" i="16"/>
  <c r="H62" i="16"/>
  <c r="E62" i="16"/>
  <c r="K61" i="16"/>
  <c r="H61" i="16"/>
  <c r="E61" i="16"/>
  <c r="K60" i="16"/>
  <c r="H60" i="16"/>
  <c r="E60" i="16"/>
  <c r="K59" i="16"/>
  <c r="H59" i="16"/>
  <c r="E59" i="16"/>
  <c r="K58" i="16"/>
  <c r="H58" i="16"/>
  <c r="E58" i="16"/>
  <c r="K57" i="16"/>
  <c r="H57" i="16"/>
  <c r="E57" i="16"/>
  <c r="K56" i="16"/>
  <c r="H56" i="16"/>
  <c r="E56" i="16"/>
  <c r="K55" i="16"/>
  <c r="H55" i="16"/>
  <c r="E55" i="16"/>
  <c r="E70" i="16" s="1"/>
  <c r="K54" i="16"/>
  <c r="H54" i="16"/>
  <c r="E54" i="16"/>
  <c r="K52" i="16"/>
  <c r="J52" i="16"/>
  <c r="I52" i="16"/>
  <c r="G52" i="16"/>
  <c r="F52" i="16"/>
  <c r="D52" i="16"/>
  <c r="C52" i="16"/>
  <c r="K51" i="16"/>
  <c r="H51" i="16"/>
  <c r="E51" i="16"/>
  <c r="K50" i="16"/>
  <c r="H50" i="16"/>
  <c r="E50" i="16"/>
  <c r="K49" i="16"/>
  <c r="H49" i="16"/>
  <c r="E49" i="16"/>
  <c r="K48" i="16"/>
  <c r="H48" i="16"/>
  <c r="E48" i="16"/>
  <c r="K47" i="16"/>
  <c r="H47" i="16"/>
  <c r="E47" i="16"/>
  <c r="K46" i="16"/>
  <c r="H46" i="16"/>
  <c r="E46" i="16"/>
  <c r="K45" i="16"/>
  <c r="H45" i="16"/>
  <c r="E45" i="16"/>
  <c r="E52" i="16" s="1"/>
  <c r="J43" i="16"/>
  <c r="J71" i="16" s="1"/>
  <c r="I43" i="16"/>
  <c r="I71" i="16" s="1"/>
  <c r="H43" i="16"/>
  <c r="G43" i="16"/>
  <c r="G71" i="16" s="1"/>
  <c r="F43" i="16"/>
  <c r="F71" i="16" s="1"/>
  <c r="D43" i="16"/>
  <c r="C43" i="16"/>
  <c r="C71" i="16" s="1"/>
  <c r="K42" i="16"/>
  <c r="H42" i="16"/>
  <c r="E42" i="16"/>
  <c r="B42" i="16"/>
  <c r="K41" i="16"/>
  <c r="H41" i="16"/>
  <c r="E41" i="16"/>
  <c r="B41" i="16"/>
  <c r="K40" i="16"/>
  <c r="H40" i="16"/>
  <c r="E40" i="16"/>
  <c r="B40" i="16"/>
  <c r="K39" i="16"/>
  <c r="H39" i="16"/>
  <c r="E39" i="16"/>
  <c r="B39" i="16"/>
  <c r="K38" i="16"/>
  <c r="H38" i="16"/>
  <c r="E38" i="16"/>
  <c r="B38" i="16"/>
  <c r="K37" i="16"/>
  <c r="H37" i="16"/>
  <c r="E37" i="16"/>
  <c r="B37" i="16"/>
  <c r="K36" i="16"/>
  <c r="H36" i="16"/>
  <c r="E36" i="16"/>
  <c r="B36" i="16"/>
  <c r="K35" i="16"/>
  <c r="H35" i="16"/>
  <c r="E35" i="16"/>
  <c r="B35" i="16"/>
  <c r="K34" i="16"/>
  <c r="H34" i="16"/>
  <c r="E34" i="16"/>
  <c r="B34" i="16"/>
  <c r="K33" i="16"/>
  <c r="H33" i="16"/>
  <c r="E33" i="16"/>
  <c r="B33" i="16"/>
  <c r="K32" i="16"/>
  <c r="H32" i="16"/>
  <c r="E32" i="16"/>
  <c r="B32" i="16"/>
  <c r="K31" i="16"/>
  <c r="H31" i="16"/>
  <c r="E31" i="16"/>
  <c r="B31" i="16"/>
  <c r="K30" i="16"/>
  <c r="H30" i="16"/>
  <c r="E30" i="16"/>
  <c r="B30" i="16"/>
  <c r="K29" i="16"/>
  <c r="H29" i="16"/>
  <c r="E29" i="16"/>
  <c r="B29" i="16"/>
  <c r="K28" i="16"/>
  <c r="H28" i="16"/>
  <c r="E28" i="16"/>
  <c r="B28" i="16"/>
  <c r="K27" i="16"/>
  <c r="H27" i="16"/>
  <c r="E27" i="16"/>
  <c r="B27" i="16"/>
  <c r="K26" i="16"/>
  <c r="H26" i="16"/>
  <c r="E26" i="16"/>
  <c r="B26" i="16"/>
  <c r="K25" i="16"/>
  <c r="H25" i="16"/>
  <c r="E25" i="16"/>
  <c r="B25" i="16"/>
  <c r="K24" i="16"/>
  <c r="H24" i="16"/>
  <c r="E24" i="16"/>
  <c r="B24" i="16"/>
  <c r="K23" i="16"/>
  <c r="H23" i="16"/>
  <c r="E23" i="16"/>
  <c r="B23" i="16"/>
  <c r="K22" i="16"/>
  <c r="H22" i="16"/>
  <c r="E22" i="16"/>
  <c r="B22" i="16"/>
  <c r="K21" i="16"/>
  <c r="H21" i="16"/>
  <c r="E21" i="16"/>
  <c r="B21" i="16"/>
  <c r="K20" i="16"/>
  <c r="H20" i="16"/>
  <c r="E20" i="16"/>
  <c r="B20" i="16"/>
  <c r="K19" i="16"/>
  <c r="H19" i="16"/>
  <c r="E19" i="16"/>
  <c r="B19" i="16"/>
  <c r="K18" i="16"/>
  <c r="H18" i="16"/>
  <c r="E18" i="16"/>
  <c r="B18" i="16"/>
  <c r="K17" i="16"/>
  <c r="H17" i="16"/>
  <c r="E17" i="16"/>
  <c r="B17" i="16"/>
  <c r="K16" i="16"/>
  <c r="H16" i="16"/>
  <c r="E16" i="16"/>
  <c r="B16" i="16"/>
  <c r="K15" i="16"/>
  <c r="H15" i="16"/>
  <c r="E15" i="16"/>
  <c r="B15" i="16"/>
  <c r="K14" i="16"/>
  <c r="H14" i="16"/>
  <c r="E14" i="16"/>
  <c r="B14" i="16"/>
  <c r="K13" i="16"/>
  <c r="H13" i="16"/>
  <c r="E13" i="16"/>
  <c r="B13" i="16"/>
  <c r="K12" i="16"/>
  <c r="H12" i="16"/>
  <c r="E12" i="16"/>
  <c r="B12" i="16"/>
  <c r="K11" i="16"/>
  <c r="K43" i="16" s="1"/>
  <c r="H11" i="16"/>
  <c r="E11" i="16"/>
  <c r="E43" i="16" s="1"/>
  <c r="B11" i="16"/>
  <c r="F5" i="16"/>
  <c r="F4" i="16"/>
  <c r="E72" i="15"/>
  <c r="F71" i="15"/>
  <c r="F70" i="15"/>
  <c r="D70" i="15"/>
  <c r="C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70" i="15" s="1"/>
  <c r="E55" i="15"/>
  <c r="E54" i="15"/>
  <c r="F52" i="15"/>
  <c r="D52" i="15"/>
  <c r="C52" i="15"/>
  <c r="E50" i="15"/>
  <c r="E49" i="15"/>
  <c r="E48" i="15"/>
  <c r="E47" i="15"/>
  <c r="E46" i="15"/>
  <c r="E45" i="15"/>
  <c r="E52" i="15" s="1"/>
  <c r="F43" i="15"/>
  <c r="D43" i="15"/>
  <c r="D71" i="15" s="1"/>
  <c r="C43" i="15"/>
  <c r="C71" i="15" s="1"/>
  <c r="E42" i="15"/>
  <c r="B42" i="15"/>
  <c r="E41" i="15"/>
  <c r="B41" i="15"/>
  <c r="E40" i="15"/>
  <c r="B40" i="15"/>
  <c r="E39" i="15"/>
  <c r="B39" i="15"/>
  <c r="E38" i="15"/>
  <c r="B38" i="15"/>
  <c r="E37" i="15"/>
  <c r="B37" i="15"/>
  <c r="E36" i="15"/>
  <c r="B36" i="15"/>
  <c r="E35" i="15"/>
  <c r="B35" i="15"/>
  <c r="E34" i="15"/>
  <c r="B34" i="15"/>
  <c r="E33" i="15"/>
  <c r="B33" i="15"/>
  <c r="E32" i="15"/>
  <c r="B32" i="15"/>
  <c r="E31" i="15"/>
  <c r="B31" i="15"/>
  <c r="E30" i="15"/>
  <c r="B30" i="15"/>
  <c r="E29" i="15"/>
  <c r="B29" i="15"/>
  <c r="E28" i="15"/>
  <c r="B28" i="15"/>
  <c r="E27" i="15"/>
  <c r="B27" i="15"/>
  <c r="E26" i="15"/>
  <c r="B26" i="15"/>
  <c r="E25" i="15"/>
  <c r="B25" i="15"/>
  <c r="E24" i="15"/>
  <c r="B24" i="15"/>
  <c r="E23" i="15"/>
  <c r="B23" i="15"/>
  <c r="E22" i="15"/>
  <c r="B22" i="15"/>
  <c r="E21" i="15"/>
  <c r="B21" i="15"/>
  <c r="E20" i="15"/>
  <c r="B20" i="15"/>
  <c r="E19" i="15"/>
  <c r="B19" i="15"/>
  <c r="E18" i="15"/>
  <c r="B18" i="15"/>
  <c r="E17" i="15"/>
  <c r="B17" i="15"/>
  <c r="E16" i="15"/>
  <c r="B16" i="15"/>
  <c r="E15" i="15"/>
  <c r="B15" i="15"/>
  <c r="E14" i="15"/>
  <c r="B14" i="15"/>
  <c r="E13" i="15"/>
  <c r="B13" i="15"/>
  <c r="E12" i="15"/>
  <c r="B12" i="15"/>
  <c r="E11" i="15"/>
  <c r="E43" i="15" s="1"/>
  <c r="B11" i="15"/>
  <c r="D5" i="15"/>
  <c r="D4" i="15"/>
  <c r="Y72" i="14"/>
  <c r="X72" i="14"/>
  <c r="Z72" i="14" s="1"/>
  <c r="W72" i="14"/>
  <c r="T72" i="14"/>
  <c r="Q72" i="14"/>
  <c r="M72" i="14"/>
  <c r="N72" i="14" s="1"/>
  <c r="L72" i="14"/>
  <c r="K72" i="14"/>
  <c r="H72" i="14"/>
  <c r="E72" i="14"/>
  <c r="S71" i="14"/>
  <c r="D71" i="14"/>
  <c r="C71" i="14"/>
  <c r="V70" i="14"/>
  <c r="U70" i="14"/>
  <c r="S70" i="14"/>
  <c r="R70" i="14"/>
  <c r="P70" i="14"/>
  <c r="O70" i="14"/>
  <c r="M70" i="14"/>
  <c r="J70" i="14"/>
  <c r="I70" i="14"/>
  <c r="G70" i="14"/>
  <c r="F70" i="14"/>
  <c r="E70" i="14"/>
  <c r="D70" i="14"/>
  <c r="C70" i="14"/>
  <c r="Y69" i="14"/>
  <c r="Z69" i="14" s="1"/>
  <c r="X69" i="14"/>
  <c r="W69" i="14"/>
  <c r="T69" i="14"/>
  <c r="Q69" i="14"/>
  <c r="M69" i="14"/>
  <c r="L69" i="14"/>
  <c r="K69" i="14"/>
  <c r="H69" i="14"/>
  <c r="E69" i="14"/>
  <c r="N69" i="14" s="1"/>
  <c r="Y68" i="14"/>
  <c r="Z68" i="14" s="1"/>
  <c r="X68" i="14"/>
  <c r="W68" i="14"/>
  <c r="T68" i="14"/>
  <c r="Q68" i="14"/>
  <c r="M68" i="14"/>
  <c r="L68" i="14"/>
  <c r="K68" i="14"/>
  <c r="H68" i="14"/>
  <c r="E68" i="14"/>
  <c r="N68" i="14" s="1"/>
  <c r="Y67" i="14"/>
  <c r="Z67" i="14" s="1"/>
  <c r="X67" i="14"/>
  <c r="W67" i="14"/>
  <c r="T67" i="14"/>
  <c r="Q67" i="14"/>
  <c r="M67" i="14"/>
  <c r="L67" i="14"/>
  <c r="K67" i="14"/>
  <c r="H67" i="14"/>
  <c r="E67" i="14"/>
  <c r="N67" i="14" s="1"/>
  <c r="Y66" i="14"/>
  <c r="Z66" i="14" s="1"/>
  <c r="X66" i="14"/>
  <c r="W66" i="14"/>
  <c r="T66" i="14"/>
  <c r="Q66" i="14"/>
  <c r="M66" i="14"/>
  <c r="L66" i="14"/>
  <c r="K66" i="14"/>
  <c r="H66" i="14"/>
  <c r="E66" i="14"/>
  <c r="N66" i="14" s="1"/>
  <c r="Y65" i="14"/>
  <c r="Z65" i="14" s="1"/>
  <c r="X65" i="14"/>
  <c r="W65" i="14"/>
  <c r="T65" i="14"/>
  <c r="Q65" i="14"/>
  <c r="M65" i="14"/>
  <c r="L65" i="14"/>
  <c r="K65" i="14"/>
  <c r="H65" i="14"/>
  <c r="E65" i="14"/>
  <c r="N65" i="14" s="1"/>
  <c r="Y64" i="14"/>
  <c r="Z64" i="14" s="1"/>
  <c r="X64" i="14"/>
  <c r="W64" i="14"/>
  <c r="T64" i="14"/>
  <c r="Q64" i="14"/>
  <c r="M64" i="14"/>
  <c r="L64" i="14"/>
  <c r="K64" i="14"/>
  <c r="H64" i="14"/>
  <c r="E64" i="14"/>
  <c r="N64" i="14" s="1"/>
  <c r="Y63" i="14"/>
  <c r="Z63" i="14" s="1"/>
  <c r="X63" i="14"/>
  <c r="W63" i="14"/>
  <c r="T63" i="14"/>
  <c r="Q63" i="14"/>
  <c r="M63" i="14"/>
  <c r="L63" i="14"/>
  <c r="K63" i="14"/>
  <c r="H63" i="14"/>
  <c r="E63" i="14"/>
  <c r="N63" i="14" s="1"/>
  <c r="Y62" i="14"/>
  <c r="Z62" i="14" s="1"/>
  <c r="X62" i="14"/>
  <c r="W62" i="14"/>
  <c r="T62" i="14"/>
  <c r="Q62" i="14"/>
  <c r="M62" i="14"/>
  <c r="L62" i="14"/>
  <c r="K62" i="14"/>
  <c r="H62" i="14"/>
  <c r="E62" i="14"/>
  <c r="N62" i="14" s="1"/>
  <c r="Y61" i="14"/>
  <c r="Z61" i="14" s="1"/>
  <c r="X61" i="14"/>
  <c r="W61" i="14"/>
  <c r="T61" i="14"/>
  <c r="Q61" i="14"/>
  <c r="M61" i="14"/>
  <c r="L61" i="14"/>
  <c r="K61" i="14"/>
  <c r="H61" i="14"/>
  <c r="E61" i="14"/>
  <c r="N61" i="14" s="1"/>
  <c r="Y60" i="14"/>
  <c r="Z60" i="14" s="1"/>
  <c r="X60" i="14"/>
  <c r="W60" i="14"/>
  <c r="T60" i="14"/>
  <c r="Q60" i="14"/>
  <c r="M60" i="14"/>
  <c r="L60" i="14"/>
  <c r="K60" i="14"/>
  <c r="H60" i="14"/>
  <c r="E60" i="14"/>
  <c r="N60" i="14" s="1"/>
  <c r="Y59" i="14"/>
  <c r="Z59" i="14" s="1"/>
  <c r="X59" i="14"/>
  <c r="W59" i="14"/>
  <c r="T59" i="14"/>
  <c r="Q59" i="14"/>
  <c r="M59" i="14"/>
  <c r="L59" i="14"/>
  <c r="K59" i="14"/>
  <c r="H59" i="14"/>
  <c r="E59" i="14"/>
  <c r="N59" i="14" s="1"/>
  <c r="Y58" i="14"/>
  <c r="Z58" i="14" s="1"/>
  <c r="X58" i="14"/>
  <c r="W58" i="14"/>
  <c r="T58" i="14"/>
  <c r="Q58" i="14"/>
  <c r="M58" i="14"/>
  <c r="L58" i="14"/>
  <c r="K58" i="14"/>
  <c r="H58" i="14"/>
  <c r="E58" i="14"/>
  <c r="N58" i="14" s="1"/>
  <c r="Y57" i="14"/>
  <c r="Z57" i="14" s="1"/>
  <c r="X57" i="14"/>
  <c r="W57" i="14"/>
  <c r="T57" i="14"/>
  <c r="Q57" i="14"/>
  <c r="M57" i="14"/>
  <c r="L57" i="14"/>
  <c r="K57" i="14"/>
  <c r="H57" i="14"/>
  <c r="E57" i="14"/>
  <c r="N57" i="14" s="1"/>
  <c r="Y56" i="14"/>
  <c r="Z56" i="14" s="1"/>
  <c r="X56" i="14"/>
  <c r="W56" i="14"/>
  <c r="T56" i="14"/>
  <c r="Q56" i="14"/>
  <c r="M56" i="14"/>
  <c r="L56" i="14"/>
  <c r="K56" i="14"/>
  <c r="H56" i="14"/>
  <c r="E56" i="14"/>
  <c r="N56" i="14" s="1"/>
  <c r="Y55" i="14"/>
  <c r="Z55" i="14" s="1"/>
  <c r="X55" i="14"/>
  <c r="W55" i="14"/>
  <c r="T55" i="14"/>
  <c r="Q55" i="14"/>
  <c r="M55" i="14"/>
  <c r="L55" i="14"/>
  <c r="K55" i="14"/>
  <c r="H55" i="14"/>
  <c r="E55" i="14"/>
  <c r="N55" i="14" s="1"/>
  <c r="Y54" i="14"/>
  <c r="Y70" i="14" s="1"/>
  <c r="X54" i="14"/>
  <c r="X70" i="14" s="1"/>
  <c r="W54" i="14"/>
  <c r="W70" i="14" s="1"/>
  <c r="T54" i="14"/>
  <c r="T70" i="14" s="1"/>
  <c r="Q54" i="14"/>
  <c r="Q70" i="14" s="1"/>
  <c r="M54" i="14"/>
  <c r="L54" i="14"/>
  <c r="L70" i="14" s="1"/>
  <c r="K54" i="14"/>
  <c r="K70" i="14" s="1"/>
  <c r="H54" i="14"/>
  <c r="H70" i="14" s="1"/>
  <c r="E54" i="14"/>
  <c r="N54" i="14" s="1"/>
  <c r="V52" i="14"/>
  <c r="U52" i="14"/>
  <c r="S52" i="14"/>
  <c r="R52" i="14"/>
  <c r="P52" i="14"/>
  <c r="O52" i="14"/>
  <c r="M52" i="14"/>
  <c r="J52" i="14"/>
  <c r="I52" i="14"/>
  <c r="G52" i="14"/>
  <c r="F52" i="14"/>
  <c r="E52" i="14"/>
  <c r="D52" i="14"/>
  <c r="C52" i="14"/>
  <c r="Y51" i="14"/>
  <c r="Z51" i="14" s="1"/>
  <c r="X51" i="14"/>
  <c r="W51" i="14"/>
  <c r="T51" i="14"/>
  <c r="Q51" i="14"/>
  <c r="M51" i="14"/>
  <c r="L51" i="14"/>
  <c r="N51" i="14" s="1"/>
  <c r="K51" i="14"/>
  <c r="H51" i="14"/>
  <c r="E51" i="14"/>
  <c r="Y50" i="14"/>
  <c r="Z50" i="14" s="1"/>
  <c r="X50" i="14"/>
  <c r="W50" i="14"/>
  <c r="T50" i="14"/>
  <c r="Q50" i="14"/>
  <c r="M50" i="14"/>
  <c r="L50" i="14"/>
  <c r="N50" i="14" s="1"/>
  <c r="K50" i="14"/>
  <c r="H50" i="14"/>
  <c r="E50" i="14"/>
  <c r="Y49" i="14"/>
  <c r="Z49" i="14" s="1"/>
  <c r="X49" i="14"/>
  <c r="W49" i="14"/>
  <c r="T49" i="14"/>
  <c r="Q49" i="14"/>
  <c r="M49" i="14"/>
  <c r="L49" i="14"/>
  <c r="N49" i="14" s="1"/>
  <c r="K49" i="14"/>
  <c r="H49" i="14"/>
  <c r="E49" i="14"/>
  <c r="Y48" i="14"/>
  <c r="Z48" i="14" s="1"/>
  <c r="X48" i="14"/>
  <c r="W48" i="14"/>
  <c r="T48" i="14"/>
  <c r="Q48" i="14"/>
  <c r="M48" i="14"/>
  <c r="L48" i="14"/>
  <c r="N48" i="14" s="1"/>
  <c r="K48" i="14"/>
  <c r="H48" i="14"/>
  <c r="E48" i="14"/>
  <c r="Y47" i="14"/>
  <c r="Z47" i="14" s="1"/>
  <c r="X47" i="14"/>
  <c r="W47" i="14"/>
  <c r="T47" i="14"/>
  <c r="Q47" i="14"/>
  <c r="M47" i="14"/>
  <c r="L47" i="14"/>
  <c r="N47" i="14" s="1"/>
  <c r="K47" i="14"/>
  <c r="H47" i="14"/>
  <c r="E47" i="14"/>
  <c r="Y46" i="14"/>
  <c r="Z46" i="14" s="1"/>
  <c r="X46" i="14"/>
  <c r="W46" i="14"/>
  <c r="T46" i="14"/>
  <c r="Q46" i="14"/>
  <c r="M46" i="14"/>
  <c r="L46" i="14"/>
  <c r="N46" i="14" s="1"/>
  <c r="K46" i="14"/>
  <c r="H46" i="14"/>
  <c r="E46" i="14"/>
  <c r="Y45" i="14"/>
  <c r="Z45" i="14" s="1"/>
  <c r="X45" i="14"/>
  <c r="X52" i="14" s="1"/>
  <c r="W45" i="14"/>
  <c r="W52" i="14" s="1"/>
  <c r="T45" i="14"/>
  <c r="T52" i="14" s="1"/>
  <c r="Q45" i="14"/>
  <c r="Q52" i="14" s="1"/>
  <c r="M45" i="14"/>
  <c r="L45" i="14"/>
  <c r="L52" i="14" s="1"/>
  <c r="K45" i="14"/>
  <c r="K52" i="14" s="1"/>
  <c r="H45" i="14"/>
  <c r="H52" i="14" s="1"/>
  <c r="E45" i="14"/>
  <c r="V43" i="14"/>
  <c r="V71" i="14" s="1"/>
  <c r="U43" i="14"/>
  <c r="U71" i="14" s="1"/>
  <c r="S43" i="14"/>
  <c r="R43" i="14"/>
  <c r="R71" i="14" s="1"/>
  <c r="P43" i="14"/>
  <c r="P71" i="14" s="1"/>
  <c r="O43" i="14"/>
  <c r="O71" i="14" s="1"/>
  <c r="J43" i="14"/>
  <c r="J71" i="14" s="1"/>
  <c r="G43" i="14"/>
  <c r="G71" i="14" s="1"/>
  <c r="F43" i="14"/>
  <c r="F71" i="14" s="1"/>
  <c r="D43" i="14"/>
  <c r="C43" i="14"/>
  <c r="Y42" i="14"/>
  <c r="Z42" i="14" s="1"/>
  <c r="X42" i="14"/>
  <c r="W42" i="14"/>
  <c r="T42" i="14"/>
  <c r="Q42" i="14"/>
  <c r="M42" i="14"/>
  <c r="L42" i="14"/>
  <c r="N42" i="14" s="1"/>
  <c r="K42" i="14"/>
  <c r="H42" i="14"/>
  <c r="E42" i="14"/>
  <c r="B42" i="14"/>
  <c r="Z41" i="14"/>
  <c r="Y41" i="14"/>
  <c r="X41" i="14"/>
  <c r="W41" i="14"/>
  <c r="T41" i="14"/>
  <c r="Q41" i="14"/>
  <c r="M41" i="14"/>
  <c r="L41" i="14"/>
  <c r="N41" i="14" s="1"/>
  <c r="K41" i="14"/>
  <c r="H41" i="14"/>
  <c r="E41" i="14"/>
  <c r="B41" i="14"/>
  <c r="Y40" i="14"/>
  <c r="X40" i="14"/>
  <c r="Z40" i="14" s="1"/>
  <c r="W40" i="14"/>
  <c r="T40" i="14"/>
  <c r="Q40" i="14"/>
  <c r="M40" i="14"/>
  <c r="N40" i="14" s="1"/>
  <c r="L40" i="14"/>
  <c r="K40" i="14"/>
  <c r="H40" i="14"/>
  <c r="E40" i="14"/>
  <c r="B40" i="14"/>
  <c r="Y39" i="14"/>
  <c r="X39" i="14"/>
  <c r="Z39" i="14" s="1"/>
  <c r="W39" i="14"/>
  <c r="T39" i="14"/>
  <c r="Q39" i="14"/>
  <c r="N39" i="14"/>
  <c r="M39" i="14"/>
  <c r="L39" i="14"/>
  <c r="K39" i="14"/>
  <c r="H39" i="14"/>
  <c r="E39" i="14"/>
  <c r="B39" i="14"/>
  <c r="Y38" i="14"/>
  <c r="Z38" i="14" s="1"/>
  <c r="X38" i="14"/>
  <c r="W38" i="14"/>
  <c r="T38" i="14"/>
  <c r="Q38" i="14"/>
  <c r="M38" i="14"/>
  <c r="L38" i="14"/>
  <c r="N38" i="14" s="1"/>
  <c r="K38" i="14"/>
  <c r="H38" i="14"/>
  <c r="E38" i="14"/>
  <c r="B38" i="14"/>
  <c r="Z37" i="14"/>
  <c r="Y37" i="14"/>
  <c r="X37" i="14"/>
  <c r="W37" i="14"/>
  <c r="T37" i="14"/>
  <c r="Q37" i="14"/>
  <c r="M37" i="14"/>
  <c r="L37" i="14"/>
  <c r="N37" i="14" s="1"/>
  <c r="K37" i="14"/>
  <c r="H37" i="14"/>
  <c r="E37" i="14"/>
  <c r="B37" i="14"/>
  <c r="Y36" i="14"/>
  <c r="X36" i="14"/>
  <c r="Z36" i="14" s="1"/>
  <c r="W36" i="14"/>
  <c r="T36" i="14"/>
  <c r="Q36" i="14"/>
  <c r="M36" i="14"/>
  <c r="N36" i="14" s="1"/>
  <c r="L36" i="14"/>
  <c r="K36" i="14"/>
  <c r="H36" i="14"/>
  <c r="E36" i="14"/>
  <c r="B36" i="14"/>
  <c r="Y35" i="14"/>
  <c r="X35" i="14"/>
  <c r="Z35" i="14" s="1"/>
  <c r="W35" i="14"/>
  <c r="T35" i="14"/>
  <c r="Q35" i="14"/>
  <c r="N35" i="14"/>
  <c r="M35" i="14"/>
  <c r="L35" i="14"/>
  <c r="K35" i="14"/>
  <c r="H35" i="14"/>
  <c r="E35" i="14"/>
  <c r="B35" i="14"/>
  <c r="Y34" i="14"/>
  <c r="Z34" i="14" s="1"/>
  <c r="X34" i="14"/>
  <c r="W34" i="14"/>
  <c r="T34" i="14"/>
  <c r="Q34" i="14"/>
  <c r="M34" i="14"/>
  <c r="L34" i="14"/>
  <c r="N34" i="14" s="1"/>
  <c r="K34" i="14"/>
  <c r="H34" i="14"/>
  <c r="E34" i="14"/>
  <c r="B34" i="14"/>
  <c r="Z33" i="14"/>
  <c r="Y33" i="14"/>
  <c r="X33" i="14"/>
  <c r="W33" i="14"/>
  <c r="T33" i="14"/>
  <c r="Q33" i="14"/>
  <c r="M33" i="14"/>
  <c r="L33" i="14"/>
  <c r="N33" i="14" s="1"/>
  <c r="K33" i="14"/>
  <c r="H33" i="14"/>
  <c r="E33" i="14"/>
  <c r="B33" i="14"/>
  <c r="Y32" i="14"/>
  <c r="X32" i="14"/>
  <c r="Z32" i="14" s="1"/>
  <c r="W32" i="14"/>
  <c r="T32" i="14"/>
  <c r="Q32" i="14"/>
  <c r="M32" i="14"/>
  <c r="N32" i="14" s="1"/>
  <c r="L32" i="14"/>
  <c r="K32" i="14"/>
  <c r="H32" i="14"/>
  <c r="E32" i="14"/>
  <c r="B32" i="14"/>
  <c r="Y31" i="14"/>
  <c r="X31" i="14"/>
  <c r="Z31" i="14" s="1"/>
  <c r="W31" i="14"/>
  <c r="T31" i="14"/>
  <c r="Q31" i="14"/>
  <c r="N31" i="14"/>
  <c r="M31" i="14"/>
  <c r="L31" i="14"/>
  <c r="K31" i="14"/>
  <c r="H31" i="14"/>
  <c r="E31" i="14"/>
  <c r="B31" i="14"/>
  <c r="Y30" i="14"/>
  <c r="Z30" i="14" s="1"/>
  <c r="X30" i="14"/>
  <c r="W30" i="14"/>
  <c r="T30" i="14"/>
  <c r="Q30" i="14"/>
  <c r="M30" i="14"/>
  <c r="L30" i="14"/>
  <c r="N30" i="14" s="1"/>
  <c r="K30" i="14"/>
  <c r="H30" i="14"/>
  <c r="E30" i="14"/>
  <c r="B30" i="14"/>
  <c r="Z29" i="14"/>
  <c r="Y29" i="14"/>
  <c r="X29" i="14"/>
  <c r="W29" i="14"/>
  <c r="T29" i="14"/>
  <c r="Q29" i="14"/>
  <c r="M29" i="14"/>
  <c r="L29" i="14"/>
  <c r="N29" i="14" s="1"/>
  <c r="K29" i="14"/>
  <c r="H29" i="14"/>
  <c r="E29" i="14"/>
  <c r="B29" i="14"/>
  <c r="Y28" i="14"/>
  <c r="X28" i="14"/>
  <c r="Z28" i="14" s="1"/>
  <c r="W28" i="14"/>
  <c r="T28" i="14"/>
  <c r="Q28" i="14"/>
  <c r="M28" i="14"/>
  <c r="N28" i="14" s="1"/>
  <c r="L28" i="14"/>
  <c r="K28" i="14"/>
  <c r="H28" i="14"/>
  <c r="E28" i="14"/>
  <c r="B28" i="14"/>
  <c r="Y27" i="14"/>
  <c r="X27" i="14"/>
  <c r="Z27" i="14" s="1"/>
  <c r="W27" i="14"/>
  <c r="T27" i="14"/>
  <c r="Q27" i="14"/>
  <c r="N27" i="14"/>
  <c r="M27" i="14"/>
  <c r="L27" i="14"/>
  <c r="K27" i="14"/>
  <c r="H27" i="14"/>
  <c r="E27" i="14"/>
  <c r="B27" i="14"/>
  <c r="Y26" i="14"/>
  <c r="Z26" i="14" s="1"/>
  <c r="X26" i="14"/>
  <c r="W26" i="14"/>
  <c r="T26" i="14"/>
  <c r="Q26" i="14"/>
  <c r="M26" i="14"/>
  <c r="L26" i="14"/>
  <c r="N26" i="14" s="1"/>
  <c r="K26" i="14"/>
  <c r="H26" i="14"/>
  <c r="E26" i="14"/>
  <c r="B26" i="14"/>
  <c r="Z25" i="14"/>
  <c r="Y25" i="14"/>
  <c r="X25" i="14"/>
  <c r="W25" i="14"/>
  <c r="T25" i="14"/>
  <c r="Q25" i="14"/>
  <c r="M25" i="14"/>
  <c r="L25" i="14"/>
  <c r="N25" i="14" s="1"/>
  <c r="K25" i="14"/>
  <c r="H25" i="14"/>
  <c r="E25" i="14"/>
  <c r="B25" i="14"/>
  <c r="Y24" i="14"/>
  <c r="X24" i="14"/>
  <c r="Z24" i="14" s="1"/>
  <c r="W24" i="14"/>
  <c r="T24" i="14"/>
  <c r="Q24" i="14"/>
  <c r="M24" i="14"/>
  <c r="N24" i="14" s="1"/>
  <c r="L24" i="14"/>
  <c r="K24" i="14"/>
  <c r="H24" i="14"/>
  <c r="E24" i="14"/>
  <c r="B24" i="14"/>
  <c r="Y23" i="14"/>
  <c r="X23" i="14"/>
  <c r="Z23" i="14" s="1"/>
  <c r="W23" i="14"/>
  <c r="T23" i="14"/>
  <c r="Q23" i="14"/>
  <c r="N23" i="14"/>
  <c r="M23" i="14"/>
  <c r="L23" i="14"/>
  <c r="K23" i="14"/>
  <c r="H23" i="14"/>
  <c r="E23" i="14"/>
  <c r="B23" i="14"/>
  <c r="Y22" i="14"/>
  <c r="Z22" i="14" s="1"/>
  <c r="X22" i="14"/>
  <c r="W22" i="14"/>
  <c r="T22" i="14"/>
  <c r="Q22" i="14"/>
  <c r="M22" i="14"/>
  <c r="L22" i="14"/>
  <c r="N22" i="14" s="1"/>
  <c r="K22" i="14"/>
  <c r="H22" i="14"/>
  <c r="E22" i="14"/>
  <c r="B22" i="14"/>
  <c r="Z21" i="14"/>
  <c r="Y21" i="14"/>
  <c r="X21" i="14"/>
  <c r="W21" i="14"/>
  <c r="T21" i="14"/>
  <c r="Q21" i="14"/>
  <c r="M21" i="14"/>
  <c r="L21" i="14"/>
  <c r="N21" i="14" s="1"/>
  <c r="K21" i="14"/>
  <c r="H21" i="14"/>
  <c r="E21" i="14"/>
  <c r="B21" i="14"/>
  <c r="Y20" i="14"/>
  <c r="X20" i="14"/>
  <c r="Z20" i="14" s="1"/>
  <c r="W20" i="14"/>
  <c r="T20" i="14"/>
  <c r="Q20" i="14"/>
  <c r="M20" i="14"/>
  <c r="N20" i="14" s="1"/>
  <c r="L20" i="14"/>
  <c r="K20" i="14"/>
  <c r="H20" i="14"/>
  <c r="E20" i="14"/>
  <c r="B20" i="14"/>
  <c r="Y19" i="14"/>
  <c r="X19" i="14"/>
  <c r="Z19" i="14" s="1"/>
  <c r="W19" i="14"/>
  <c r="T19" i="14"/>
  <c r="Q19" i="14"/>
  <c r="N19" i="14"/>
  <c r="M19" i="14"/>
  <c r="L19" i="14"/>
  <c r="K19" i="14"/>
  <c r="H19" i="14"/>
  <c r="E19" i="14"/>
  <c r="B19" i="14"/>
  <c r="Y18" i="14"/>
  <c r="Z18" i="14" s="1"/>
  <c r="X18" i="14"/>
  <c r="W18" i="14"/>
  <c r="T18" i="14"/>
  <c r="Q18" i="14"/>
  <c r="M18" i="14"/>
  <c r="L18" i="14"/>
  <c r="N18" i="14" s="1"/>
  <c r="K18" i="14"/>
  <c r="H18" i="14"/>
  <c r="E18" i="14"/>
  <c r="B18" i="14"/>
  <c r="Z17" i="14"/>
  <c r="Y17" i="14"/>
  <c r="X17" i="14"/>
  <c r="W17" i="14"/>
  <c r="T17" i="14"/>
  <c r="Q17" i="14"/>
  <c r="M17" i="14"/>
  <c r="L17" i="14"/>
  <c r="N17" i="14" s="1"/>
  <c r="K17" i="14"/>
  <c r="H17" i="14"/>
  <c r="E17" i="14"/>
  <c r="B17" i="14"/>
  <c r="Y16" i="14"/>
  <c r="X16" i="14"/>
  <c r="Z16" i="14" s="1"/>
  <c r="W16" i="14"/>
  <c r="T16" i="14"/>
  <c r="Q16" i="14"/>
  <c r="M16" i="14"/>
  <c r="N16" i="14" s="1"/>
  <c r="L16" i="14"/>
  <c r="K16" i="14"/>
  <c r="H16" i="14"/>
  <c r="E16" i="14"/>
  <c r="B16" i="14"/>
  <c r="Y15" i="14"/>
  <c r="X15" i="14"/>
  <c r="Z15" i="14" s="1"/>
  <c r="W15" i="14"/>
  <c r="T15" i="14"/>
  <c r="Q15" i="14"/>
  <c r="N15" i="14"/>
  <c r="M15" i="14"/>
  <c r="L15" i="14"/>
  <c r="K15" i="14"/>
  <c r="H15" i="14"/>
  <c r="E15" i="14"/>
  <c r="B15" i="14"/>
  <c r="Y14" i="14"/>
  <c r="Z14" i="14" s="1"/>
  <c r="X14" i="14"/>
  <c r="W14" i="14"/>
  <c r="T14" i="14"/>
  <c r="Q14" i="14"/>
  <c r="M14" i="14"/>
  <c r="L14" i="14"/>
  <c r="N14" i="14" s="1"/>
  <c r="K14" i="14"/>
  <c r="H14" i="14"/>
  <c r="E14" i="14"/>
  <c r="B14" i="14"/>
  <c r="Z13" i="14"/>
  <c r="Y13" i="14"/>
  <c r="X13" i="14"/>
  <c r="W13" i="14"/>
  <c r="T13" i="14"/>
  <c r="Q13" i="14"/>
  <c r="M13" i="14"/>
  <c r="L13" i="14"/>
  <c r="N13" i="14" s="1"/>
  <c r="K13" i="14"/>
  <c r="H13" i="14"/>
  <c r="E13" i="14"/>
  <c r="B13" i="14"/>
  <c r="Y12" i="14"/>
  <c r="X12" i="14"/>
  <c r="Z12" i="14" s="1"/>
  <c r="W12" i="14"/>
  <c r="W43" i="14" s="1"/>
  <c r="T12" i="14"/>
  <c r="Q12" i="14"/>
  <c r="M12" i="14"/>
  <c r="N12" i="14" s="1"/>
  <c r="L12" i="14"/>
  <c r="K12" i="14"/>
  <c r="H12" i="14"/>
  <c r="E12" i="14"/>
  <c r="E43" i="14" s="1"/>
  <c r="E71" i="14" s="1"/>
  <c r="B12" i="14"/>
  <c r="Y11" i="14"/>
  <c r="Y43" i="14" s="1"/>
  <c r="X11" i="14"/>
  <c r="Z11" i="14" s="1"/>
  <c r="Z43" i="14" s="1"/>
  <c r="W11" i="14"/>
  <c r="T11" i="14"/>
  <c r="T43" i="14" s="1"/>
  <c r="Q11" i="14"/>
  <c r="Q43" i="14" s="1"/>
  <c r="Q71" i="14" s="1"/>
  <c r="M11" i="14"/>
  <c r="I11" i="14"/>
  <c r="L11" i="14" s="1"/>
  <c r="H11" i="14"/>
  <c r="H43" i="14" s="1"/>
  <c r="H71" i="14" s="1"/>
  <c r="E11" i="14"/>
  <c r="B11" i="14"/>
  <c r="L5" i="14"/>
  <c r="L4" i="14"/>
  <c r="F43" i="13"/>
  <c r="D43" i="13"/>
  <c r="H42" i="13"/>
  <c r="E42" i="13" s="1"/>
  <c r="G42" i="13"/>
  <c r="C42" i="13"/>
  <c r="B42" i="13"/>
  <c r="H41" i="13"/>
  <c r="G41" i="13" s="1"/>
  <c r="C41" i="13"/>
  <c r="B41" i="13"/>
  <c r="H40" i="13"/>
  <c r="G40" i="13"/>
  <c r="E40" i="13"/>
  <c r="C40" i="13"/>
  <c r="B40" i="13"/>
  <c r="H39" i="13"/>
  <c r="G39" i="13"/>
  <c r="E39" i="13"/>
  <c r="C39" i="13"/>
  <c r="B39" i="13"/>
  <c r="H38" i="13"/>
  <c r="E38" i="13" s="1"/>
  <c r="G38" i="13"/>
  <c r="C38" i="13"/>
  <c r="B38" i="13"/>
  <c r="H37" i="13"/>
  <c r="E37" i="13" s="1"/>
  <c r="C37" i="13"/>
  <c r="B37" i="13"/>
  <c r="H36" i="13"/>
  <c r="G36" i="13"/>
  <c r="E36" i="13"/>
  <c r="C36" i="13"/>
  <c r="B36" i="13"/>
  <c r="H35" i="13"/>
  <c r="G35" i="13"/>
  <c r="E35" i="13"/>
  <c r="C35" i="13"/>
  <c r="B35" i="13"/>
  <c r="H34" i="13"/>
  <c r="E34" i="13" s="1"/>
  <c r="G34" i="13"/>
  <c r="C34" i="13"/>
  <c r="B34" i="13"/>
  <c r="H33" i="13"/>
  <c r="G33" i="13" s="1"/>
  <c r="C33" i="13"/>
  <c r="B33" i="13"/>
  <c r="H32" i="13"/>
  <c r="G32" i="13"/>
  <c r="E32" i="13"/>
  <c r="C32" i="13"/>
  <c r="B32" i="13"/>
  <c r="H31" i="13"/>
  <c r="G31" i="13"/>
  <c r="E31" i="13"/>
  <c r="C31" i="13"/>
  <c r="B31" i="13"/>
  <c r="H30" i="13"/>
  <c r="E30" i="13" s="1"/>
  <c r="G30" i="13"/>
  <c r="C30" i="13"/>
  <c r="B30" i="13"/>
  <c r="H29" i="13"/>
  <c r="E29" i="13" s="1"/>
  <c r="C29" i="13"/>
  <c r="B29" i="13"/>
  <c r="H28" i="13"/>
  <c r="G28" i="13"/>
  <c r="E28" i="13"/>
  <c r="C28" i="13"/>
  <c r="B28" i="13"/>
  <c r="H27" i="13"/>
  <c r="G27" i="13"/>
  <c r="E27" i="13"/>
  <c r="C27" i="13"/>
  <c r="B27" i="13"/>
  <c r="H26" i="13"/>
  <c r="E26" i="13" s="1"/>
  <c r="G26" i="13"/>
  <c r="C26" i="13"/>
  <c r="B26" i="13"/>
  <c r="H25" i="13"/>
  <c r="G25" i="13" s="1"/>
  <c r="C25" i="13"/>
  <c r="B25" i="13"/>
  <c r="H24" i="13"/>
  <c r="G24" i="13"/>
  <c r="E24" i="13"/>
  <c r="C24" i="13"/>
  <c r="B24" i="13"/>
  <c r="H23" i="13"/>
  <c r="G23" i="13"/>
  <c r="E23" i="13"/>
  <c r="C23" i="13"/>
  <c r="B23" i="13"/>
  <c r="H22" i="13"/>
  <c r="E22" i="13" s="1"/>
  <c r="G22" i="13"/>
  <c r="C22" i="13"/>
  <c r="B22" i="13"/>
  <c r="H21" i="13"/>
  <c r="E21" i="13" s="1"/>
  <c r="C21" i="13"/>
  <c r="B21" i="13"/>
  <c r="H20" i="13"/>
  <c r="G20" i="13"/>
  <c r="E20" i="13"/>
  <c r="C20" i="13"/>
  <c r="B20" i="13"/>
  <c r="H19" i="13"/>
  <c r="G19" i="13"/>
  <c r="E19" i="13"/>
  <c r="C19" i="13"/>
  <c r="B19" i="13"/>
  <c r="H18" i="13"/>
  <c r="E18" i="13" s="1"/>
  <c r="G18" i="13"/>
  <c r="C18" i="13"/>
  <c r="B18" i="13"/>
  <c r="H17" i="13"/>
  <c r="G17" i="13" s="1"/>
  <c r="C17" i="13"/>
  <c r="B17" i="13"/>
  <c r="H16" i="13"/>
  <c r="G16" i="13"/>
  <c r="E16" i="13"/>
  <c r="C16" i="13"/>
  <c r="B16" i="13"/>
  <c r="H15" i="13"/>
  <c r="G15" i="13"/>
  <c r="E15" i="13"/>
  <c r="C15" i="13"/>
  <c r="B15" i="13"/>
  <c r="H14" i="13"/>
  <c r="E14" i="13" s="1"/>
  <c r="G14" i="13"/>
  <c r="C14" i="13"/>
  <c r="B14" i="13"/>
  <c r="H13" i="13"/>
  <c r="E13" i="13" s="1"/>
  <c r="C13" i="13"/>
  <c r="B13" i="13"/>
  <c r="H12" i="13"/>
  <c r="G12" i="13"/>
  <c r="E12" i="13"/>
  <c r="C12" i="13"/>
  <c r="B12" i="13"/>
  <c r="H11" i="13"/>
  <c r="H43" i="13" s="1"/>
  <c r="E41" i="1" s="1"/>
  <c r="G11" i="13"/>
  <c r="E11" i="13"/>
  <c r="C11" i="13"/>
  <c r="B11" i="13"/>
  <c r="F5" i="13"/>
  <c r="D5" i="13"/>
  <c r="F4" i="13"/>
  <c r="D4" i="13"/>
  <c r="C4" i="13"/>
  <c r="F43" i="12"/>
  <c r="F42" i="12"/>
  <c r="F41" i="12"/>
  <c r="D5" i="12"/>
  <c r="D4" i="12"/>
  <c r="C4" i="12"/>
  <c r="D5" i="11"/>
  <c r="D4" i="11"/>
  <c r="C4" i="11"/>
  <c r="G20" i="10"/>
  <c r="E20" i="10"/>
  <c r="D20" i="10"/>
  <c r="F19" i="10"/>
  <c r="H19" i="10" s="1"/>
  <c r="H18" i="10"/>
  <c r="F18" i="10"/>
  <c r="F17" i="10"/>
  <c r="H17" i="10" s="1"/>
  <c r="F16" i="10"/>
  <c r="H16" i="10" s="1"/>
  <c r="F15" i="10"/>
  <c r="H15" i="10" s="1"/>
  <c r="H14" i="10"/>
  <c r="F14" i="10"/>
  <c r="F13" i="10"/>
  <c r="H13" i="10" s="1"/>
  <c r="F12" i="10"/>
  <c r="H12" i="10" s="1"/>
  <c r="F11" i="10"/>
  <c r="H11" i="10" s="1"/>
  <c r="H10" i="10"/>
  <c r="F10" i="10"/>
  <c r="F20" i="10" s="1"/>
  <c r="H20" i="10" s="1"/>
  <c r="D4" i="10"/>
  <c r="C4" i="10"/>
  <c r="G20" i="9"/>
  <c r="E20" i="9"/>
  <c r="D20" i="9"/>
  <c r="F20" i="9" s="1"/>
  <c r="F19" i="9"/>
  <c r="F18" i="9"/>
  <c r="F17" i="9"/>
  <c r="F16" i="9"/>
  <c r="F15" i="9"/>
  <c r="F14" i="9"/>
  <c r="F13" i="9"/>
  <c r="F12" i="9"/>
  <c r="F11" i="9"/>
  <c r="F10" i="9"/>
  <c r="D5" i="9"/>
  <c r="D5" i="10" s="1"/>
  <c r="C5" i="9"/>
  <c r="C5" i="15" s="1"/>
  <c r="D4" i="9"/>
  <c r="C4" i="9"/>
  <c r="C4" i="15" s="1"/>
  <c r="F16" i="8"/>
  <c r="E16" i="8"/>
  <c r="G16" i="8" s="1"/>
  <c r="E34" i="1" s="1"/>
  <c r="C16" i="8"/>
  <c r="G15" i="8"/>
  <c r="B15" i="8"/>
  <c r="G14" i="8"/>
  <c r="B14" i="8"/>
  <c r="G13" i="8"/>
  <c r="D13" i="8"/>
  <c r="J13" i="8" s="1"/>
  <c r="B13" i="8"/>
  <c r="G12" i="8"/>
  <c r="B12" i="8"/>
  <c r="G11" i="8"/>
  <c r="B11" i="8"/>
  <c r="G10" i="8"/>
  <c r="B10" i="8"/>
  <c r="G9" i="8"/>
  <c r="D9" i="8"/>
  <c r="J9" i="8" s="1"/>
  <c r="B9" i="8"/>
  <c r="F5" i="8"/>
  <c r="E5" i="8"/>
  <c r="F4" i="8"/>
  <c r="E4" i="8"/>
  <c r="O17" i="7"/>
  <c r="J17" i="7"/>
  <c r="P17" i="7" s="1"/>
  <c r="D33" i="1" s="1"/>
  <c r="I17" i="7"/>
  <c r="G17" i="7"/>
  <c r="M17" i="7" s="1"/>
  <c r="D32" i="1" s="1"/>
  <c r="F17" i="7"/>
  <c r="L17" i="7" s="1"/>
  <c r="C32" i="1" s="1"/>
  <c r="D17" i="7"/>
  <c r="C17" i="7"/>
  <c r="P16" i="7"/>
  <c r="O16" i="7"/>
  <c r="M16" i="7"/>
  <c r="L16" i="7"/>
  <c r="K16" i="7"/>
  <c r="H16" i="7"/>
  <c r="E16" i="7"/>
  <c r="D15" i="8" s="1"/>
  <c r="P15" i="7"/>
  <c r="O15" i="7"/>
  <c r="M15" i="7"/>
  <c r="L15" i="7"/>
  <c r="K15" i="7"/>
  <c r="Q15" i="7" s="1"/>
  <c r="H15" i="7"/>
  <c r="N15" i="7" s="1"/>
  <c r="E15" i="7"/>
  <c r="D14" i="8" s="1"/>
  <c r="P14" i="7"/>
  <c r="O14" i="7"/>
  <c r="M14" i="7"/>
  <c r="L14" i="7"/>
  <c r="K14" i="7"/>
  <c r="Q14" i="7" s="1"/>
  <c r="H14" i="7"/>
  <c r="N14" i="7" s="1"/>
  <c r="E14" i="7"/>
  <c r="P13" i="7"/>
  <c r="O13" i="7"/>
  <c r="M13" i="7"/>
  <c r="L13" i="7"/>
  <c r="K13" i="7"/>
  <c r="H13" i="7"/>
  <c r="E13" i="7"/>
  <c r="N13" i="7" s="1"/>
  <c r="P12" i="7"/>
  <c r="O12" i="7"/>
  <c r="M12" i="7"/>
  <c r="L12" i="7"/>
  <c r="K12" i="7"/>
  <c r="H12" i="7"/>
  <c r="N12" i="7" s="1"/>
  <c r="E12" i="7"/>
  <c r="D11" i="8" s="1"/>
  <c r="P11" i="7"/>
  <c r="O11" i="7"/>
  <c r="N11" i="7"/>
  <c r="M11" i="7"/>
  <c r="L11" i="7"/>
  <c r="K11" i="7"/>
  <c r="Q11" i="7" s="1"/>
  <c r="H11" i="7"/>
  <c r="H17" i="7" s="1"/>
  <c r="E11" i="7"/>
  <c r="D10" i="8" s="1"/>
  <c r="P10" i="7"/>
  <c r="O10" i="7"/>
  <c r="M10" i="7"/>
  <c r="L10" i="7"/>
  <c r="K10" i="7"/>
  <c r="Q10" i="7" s="1"/>
  <c r="H10" i="7"/>
  <c r="E10" i="7"/>
  <c r="N10" i="7" s="1"/>
  <c r="J5" i="7"/>
  <c r="I5" i="7"/>
  <c r="J4" i="7"/>
  <c r="I4" i="7"/>
  <c r="J697" i="6"/>
  <c r="G697" i="6"/>
  <c r="M695" i="6"/>
  <c r="J695" i="6"/>
  <c r="J687" i="6" s="1"/>
  <c r="G694" i="6"/>
  <c r="G693" i="6"/>
  <c r="G692" i="6"/>
  <c r="G691" i="6"/>
  <c r="G690" i="6"/>
  <c r="G689" i="6"/>
  <c r="G688" i="6"/>
  <c r="G687" i="6" s="1"/>
  <c r="M687" i="6"/>
  <c r="L687" i="6"/>
  <c r="K687" i="6"/>
  <c r="I687" i="6"/>
  <c r="H687" i="6"/>
  <c r="F687" i="6"/>
  <c r="E687" i="6"/>
  <c r="M685" i="6"/>
  <c r="J685" i="6"/>
  <c r="G685" i="6"/>
  <c r="G684" i="6" s="1"/>
  <c r="M684" i="6"/>
  <c r="L684" i="6"/>
  <c r="L698" i="6" s="1"/>
  <c r="K684" i="6"/>
  <c r="J684" i="6"/>
  <c r="I684" i="6"/>
  <c r="H684" i="6"/>
  <c r="H698" i="6" s="1"/>
  <c r="F684" i="6"/>
  <c r="E684" i="6"/>
  <c r="J682" i="6"/>
  <c r="G682" i="6"/>
  <c r="J681" i="6"/>
  <c r="G681" i="6"/>
  <c r="J680" i="6"/>
  <c r="J675" i="6" s="1"/>
  <c r="G680" i="6"/>
  <c r="J679" i="6"/>
  <c r="G679" i="6"/>
  <c r="M678" i="6"/>
  <c r="J678" i="6"/>
  <c r="G678" i="6"/>
  <c r="J677" i="6"/>
  <c r="G677" i="6"/>
  <c r="M676" i="6"/>
  <c r="J676" i="6"/>
  <c r="G676" i="6"/>
  <c r="G675" i="6" s="1"/>
  <c r="M675" i="6"/>
  <c r="L675" i="6"/>
  <c r="K675" i="6"/>
  <c r="I675" i="6"/>
  <c r="H675" i="6"/>
  <c r="F675" i="6"/>
  <c r="E675" i="6"/>
  <c r="G673" i="6"/>
  <c r="G672" i="6"/>
  <c r="M671" i="6"/>
  <c r="J671" i="6"/>
  <c r="G671" i="6"/>
  <c r="M670" i="6"/>
  <c r="J670" i="6"/>
  <c r="G670" i="6"/>
  <c r="M669" i="6"/>
  <c r="J669" i="6"/>
  <c r="G669" i="6"/>
  <c r="G668" i="6" s="1"/>
  <c r="G698" i="6" s="1"/>
  <c r="M668" i="6"/>
  <c r="M698" i="6" s="1"/>
  <c r="L668" i="6"/>
  <c r="K668" i="6"/>
  <c r="K698" i="6" s="1"/>
  <c r="J668" i="6"/>
  <c r="I668" i="6"/>
  <c r="I698" i="6" s="1"/>
  <c r="H668" i="6"/>
  <c r="F668" i="6"/>
  <c r="F698" i="6" s="1"/>
  <c r="E668" i="6"/>
  <c r="E698" i="6" s="1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J538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M478" i="6"/>
  <c r="L478" i="6"/>
  <c r="K478" i="6"/>
  <c r="J478" i="6"/>
  <c r="I478" i="6"/>
  <c r="H478" i="6"/>
  <c r="G478" i="6"/>
  <c r="F478" i="6"/>
  <c r="E478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199" i="6" s="1"/>
  <c r="P200" i="6" s="1"/>
  <c r="G206" i="6"/>
  <c r="G205" i="6"/>
  <c r="G204" i="6"/>
  <c r="G203" i="6"/>
  <c r="M202" i="6"/>
  <c r="J202" i="6"/>
  <c r="G202" i="6"/>
  <c r="M201" i="6"/>
  <c r="J201" i="6"/>
  <c r="G201" i="6"/>
  <c r="M200" i="6"/>
  <c r="M199" i="6" s="1"/>
  <c r="J200" i="6"/>
  <c r="J199" i="6" s="1"/>
  <c r="G200" i="6"/>
  <c r="L199" i="6"/>
  <c r="K199" i="6"/>
  <c r="I199" i="6"/>
  <c r="H199" i="6"/>
  <c r="F199" i="6"/>
  <c r="E199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M169" i="6"/>
  <c r="J169" i="6"/>
  <c r="G169" i="6"/>
  <c r="M168" i="6"/>
  <c r="J168" i="6"/>
  <c r="G168" i="6"/>
  <c r="M167" i="6"/>
  <c r="J167" i="6"/>
  <c r="G167" i="6"/>
  <c r="G166" i="6" s="1"/>
  <c r="M166" i="6"/>
  <c r="L166" i="6"/>
  <c r="K166" i="6"/>
  <c r="J166" i="6"/>
  <c r="I166" i="6"/>
  <c r="H166" i="6"/>
  <c r="F166" i="6"/>
  <c r="E166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J151" i="6"/>
  <c r="G151" i="6"/>
  <c r="J150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1" i="6" s="1"/>
  <c r="G107" i="6"/>
  <c r="G106" i="6"/>
  <c r="G105" i="6"/>
  <c r="M104" i="6"/>
  <c r="J104" i="6"/>
  <c r="G104" i="6"/>
  <c r="G103" i="6"/>
  <c r="M102" i="6"/>
  <c r="M101" i="6" s="1"/>
  <c r="J102" i="6"/>
  <c r="J101" i="6" s="1"/>
  <c r="G102" i="6"/>
  <c r="L101" i="6"/>
  <c r="K101" i="6"/>
  <c r="I101" i="6"/>
  <c r="H101" i="6"/>
  <c r="F101" i="6"/>
  <c r="E101" i="6"/>
  <c r="G99" i="6"/>
  <c r="J98" i="6"/>
  <c r="G98" i="6"/>
  <c r="J97" i="6"/>
  <c r="G97" i="6"/>
  <c r="J96" i="6"/>
  <c r="G96" i="6"/>
  <c r="J95" i="6"/>
  <c r="G95" i="6"/>
  <c r="J94" i="6"/>
  <c r="G94" i="6"/>
  <c r="J93" i="6"/>
  <c r="G93" i="6"/>
  <c r="J92" i="6"/>
  <c r="G92" i="6"/>
  <c r="J91" i="6"/>
  <c r="G91" i="6"/>
  <c r="J90" i="6"/>
  <c r="G90" i="6"/>
  <c r="J89" i="6"/>
  <c r="G89" i="6"/>
  <c r="J88" i="6"/>
  <c r="G88" i="6"/>
  <c r="J87" i="6"/>
  <c r="G87" i="6"/>
  <c r="J86" i="6"/>
  <c r="G86" i="6"/>
  <c r="J85" i="6"/>
  <c r="G85" i="6"/>
  <c r="J84" i="6"/>
  <c r="G84" i="6"/>
  <c r="J83" i="6"/>
  <c r="G83" i="6"/>
  <c r="J82" i="6"/>
  <c r="G82" i="6"/>
  <c r="J81" i="6"/>
  <c r="G81" i="6"/>
  <c r="J80" i="6"/>
  <c r="G80" i="6"/>
  <c r="J79" i="6"/>
  <c r="G79" i="6"/>
  <c r="J78" i="6"/>
  <c r="G78" i="6"/>
  <c r="J77" i="6"/>
  <c r="G77" i="6"/>
  <c r="J76" i="6"/>
  <c r="G76" i="6"/>
  <c r="J75" i="6"/>
  <c r="G75" i="6"/>
  <c r="J74" i="6"/>
  <c r="G74" i="6"/>
  <c r="J73" i="6"/>
  <c r="G73" i="6"/>
  <c r="J72" i="6"/>
  <c r="G72" i="6"/>
  <c r="J71" i="6"/>
  <c r="G71" i="6"/>
  <c r="J70" i="6"/>
  <c r="G70" i="6"/>
  <c r="J69" i="6"/>
  <c r="G69" i="6"/>
  <c r="J68" i="6"/>
  <c r="G68" i="6"/>
  <c r="J67" i="6"/>
  <c r="G67" i="6"/>
  <c r="J66" i="6"/>
  <c r="G66" i="6"/>
  <c r="J65" i="6"/>
  <c r="G65" i="6"/>
  <c r="J64" i="6"/>
  <c r="G64" i="6"/>
  <c r="J63" i="6"/>
  <c r="G63" i="6"/>
  <c r="J62" i="6"/>
  <c r="G62" i="6"/>
  <c r="J61" i="6"/>
  <c r="G61" i="6"/>
  <c r="J60" i="6"/>
  <c r="G60" i="6"/>
  <c r="J59" i="6"/>
  <c r="G59" i="6"/>
  <c r="J58" i="6"/>
  <c r="G58" i="6"/>
  <c r="J57" i="6"/>
  <c r="G57" i="6"/>
  <c r="G49" i="6" s="1"/>
  <c r="J56" i="6"/>
  <c r="G56" i="6"/>
  <c r="J55" i="6"/>
  <c r="G55" i="6"/>
  <c r="J54" i="6"/>
  <c r="G54" i="6"/>
  <c r="M53" i="6"/>
  <c r="J53" i="6"/>
  <c r="G53" i="6"/>
  <c r="M52" i="6"/>
  <c r="J52" i="6"/>
  <c r="G52" i="6"/>
  <c r="M51" i="6"/>
  <c r="J51" i="6"/>
  <c r="G51" i="6"/>
  <c r="M50" i="6"/>
  <c r="M49" i="6" s="1"/>
  <c r="J50" i="6"/>
  <c r="J49" i="6" s="1"/>
  <c r="G50" i="6"/>
  <c r="L49" i="6"/>
  <c r="K49" i="6"/>
  <c r="I49" i="6"/>
  <c r="H49" i="6"/>
  <c r="F49" i="6"/>
  <c r="E49" i="6"/>
  <c r="M47" i="6"/>
  <c r="J47" i="6"/>
  <c r="G47" i="6"/>
  <c r="M46" i="6"/>
  <c r="J46" i="6"/>
  <c r="G46" i="6"/>
  <c r="J45" i="6"/>
  <c r="G45" i="6"/>
  <c r="J44" i="6"/>
  <c r="G44" i="6"/>
  <c r="J43" i="6"/>
  <c r="G43" i="6"/>
  <c r="M42" i="6"/>
  <c r="J42" i="6"/>
  <c r="F42" i="6"/>
  <c r="E42" i="6"/>
  <c r="G42" i="6" s="1"/>
  <c r="J41" i="6"/>
  <c r="G41" i="6"/>
  <c r="J40" i="6"/>
  <c r="G40" i="6"/>
  <c r="M39" i="6"/>
  <c r="J39" i="6"/>
  <c r="G39" i="6"/>
  <c r="J38" i="6"/>
  <c r="G38" i="6"/>
  <c r="M37" i="6"/>
  <c r="J37" i="6"/>
  <c r="G37" i="6"/>
  <c r="M36" i="6"/>
  <c r="J36" i="6"/>
  <c r="G36" i="6"/>
  <c r="M35" i="6"/>
  <c r="J35" i="6"/>
  <c r="G35" i="6"/>
  <c r="M34" i="6"/>
  <c r="J34" i="6"/>
  <c r="G34" i="6"/>
  <c r="M33" i="6"/>
  <c r="J33" i="6"/>
  <c r="G33" i="6"/>
  <c r="J32" i="6"/>
  <c r="G32" i="6"/>
  <c r="M31" i="6"/>
  <c r="J31" i="6"/>
  <c r="G31" i="6"/>
  <c r="M30" i="6"/>
  <c r="J30" i="6"/>
  <c r="G30" i="6"/>
  <c r="M29" i="6"/>
  <c r="J29" i="6"/>
  <c r="G29" i="6"/>
  <c r="M28" i="6"/>
  <c r="J28" i="6"/>
  <c r="G28" i="6"/>
  <c r="J27" i="6"/>
  <c r="G27" i="6"/>
  <c r="M26" i="6"/>
  <c r="J26" i="6"/>
  <c r="G26" i="6"/>
  <c r="J25" i="6"/>
  <c r="G25" i="6"/>
  <c r="J24" i="6"/>
  <c r="G24" i="6"/>
  <c r="J23" i="6"/>
  <c r="G23" i="6"/>
  <c r="J22" i="6"/>
  <c r="G22" i="6"/>
  <c r="M21" i="6"/>
  <c r="J21" i="6"/>
  <c r="G21" i="6"/>
  <c r="J20" i="6"/>
  <c r="G20" i="6"/>
  <c r="J19" i="6"/>
  <c r="G19" i="6"/>
  <c r="M18" i="6"/>
  <c r="J18" i="6"/>
  <c r="J15" i="6" s="1"/>
  <c r="J665" i="6" s="1"/>
  <c r="G18" i="6"/>
  <c r="M17" i="6"/>
  <c r="J17" i="6"/>
  <c r="G17" i="6"/>
  <c r="M16" i="6"/>
  <c r="J16" i="6"/>
  <c r="G16" i="6"/>
  <c r="G15" i="6" s="1"/>
  <c r="G665" i="6" s="1"/>
  <c r="G11" i="6" s="1"/>
  <c r="M15" i="6"/>
  <c r="L15" i="6"/>
  <c r="L665" i="6" s="1"/>
  <c r="K15" i="6"/>
  <c r="K665" i="6" s="1"/>
  <c r="K11" i="6" s="1"/>
  <c r="I15" i="6"/>
  <c r="I665" i="6" s="1"/>
  <c r="H15" i="6"/>
  <c r="H665" i="6" s="1"/>
  <c r="H11" i="6" s="1"/>
  <c r="F15" i="6"/>
  <c r="F665" i="6" s="1"/>
  <c r="F11" i="6" s="1"/>
  <c r="E15" i="6"/>
  <c r="E665" i="6" s="1"/>
  <c r="E11" i="6" s="1"/>
  <c r="E13" i="6" s="1"/>
  <c r="C30" i="1" s="1"/>
  <c r="I12" i="6"/>
  <c r="H5" i="6"/>
  <c r="G5" i="6"/>
  <c r="H4" i="6"/>
  <c r="G4" i="6"/>
  <c r="K42" i="5"/>
  <c r="K41" i="5"/>
  <c r="K40" i="5"/>
  <c r="K39" i="5"/>
  <c r="K38" i="5"/>
  <c r="K37" i="5"/>
  <c r="K36" i="5"/>
  <c r="K35" i="5"/>
  <c r="K34" i="5"/>
  <c r="K33" i="5"/>
  <c r="K32" i="5"/>
  <c r="K30" i="5"/>
  <c r="K29" i="5"/>
  <c r="K28" i="5"/>
  <c r="K27" i="5"/>
  <c r="K26" i="5"/>
  <c r="K25" i="5"/>
  <c r="K24" i="5"/>
  <c r="K23" i="5"/>
  <c r="K22" i="5"/>
  <c r="K21" i="5"/>
  <c r="K20" i="5"/>
  <c r="K18" i="5"/>
  <c r="K17" i="5"/>
  <c r="K16" i="5"/>
  <c r="K15" i="5"/>
  <c r="K14" i="5"/>
  <c r="K12" i="5"/>
  <c r="K11" i="5"/>
  <c r="D5" i="5"/>
  <c r="E4" i="5"/>
  <c r="D4" i="5"/>
  <c r="E22" i="4"/>
  <c r="E21" i="4"/>
  <c r="E20" i="4"/>
  <c r="E19" i="4"/>
  <c r="E18" i="4"/>
  <c r="E17" i="4"/>
  <c r="E16" i="4"/>
  <c r="E15" i="4"/>
  <c r="E14" i="4"/>
  <c r="E11" i="4"/>
  <c r="D6" i="4"/>
  <c r="C6" i="4"/>
  <c r="D5" i="4"/>
  <c r="C5" i="4"/>
  <c r="F26" i="3"/>
  <c r="D26" i="3"/>
  <c r="F12" i="6" s="1"/>
  <c r="C26" i="3"/>
  <c r="E12" i="6" s="1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E27" i="3" s="1"/>
  <c r="E13" i="1" s="1"/>
  <c r="F11" i="3"/>
  <c r="E11" i="3"/>
  <c r="F10" i="3"/>
  <c r="E10" i="3"/>
  <c r="E26" i="3" s="1"/>
  <c r="D5" i="3"/>
  <c r="C5" i="3"/>
  <c r="D4" i="3"/>
  <c r="C4" i="3"/>
  <c r="G33" i="2"/>
  <c r="F33" i="2"/>
  <c r="E33" i="2"/>
  <c r="D33" i="2"/>
  <c r="C33" i="2"/>
  <c r="J33" i="2" s="1"/>
  <c r="E12" i="1" s="1"/>
  <c r="J32" i="2"/>
  <c r="I32" i="2"/>
  <c r="F32" i="2"/>
  <c r="J31" i="2"/>
  <c r="I31" i="2"/>
  <c r="H31" i="2"/>
  <c r="F31" i="2"/>
  <c r="J30" i="2"/>
  <c r="I30" i="2"/>
  <c r="H30" i="2"/>
  <c r="F30" i="2"/>
  <c r="J29" i="2"/>
  <c r="I29" i="2"/>
  <c r="H29" i="2"/>
  <c r="F29" i="2"/>
  <c r="J28" i="2"/>
  <c r="I28" i="2"/>
  <c r="F28" i="2"/>
  <c r="J27" i="2"/>
  <c r="H27" i="2"/>
  <c r="I27" i="2" s="1"/>
  <c r="F27" i="2"/>
  <c r="J26" i="2"/>
  <c r="I26" i="2"/>
  <c r="F26" i="2"/>
  <c r="J25" i="2"/>
  <c r="I25" i="2"/>
  <c r="F25" i="2"/>
  <c r="J24" i="2"/>
  <c r="H24" i="2"/>
  <c r="I24" i="2" s="1"/>
  <c r="F24" i="2"/>
  <c r="J23" i="2"/>
  <c r="I23" i="2"/>
  <c r="F23" i="2"/>
  <c r="J22" i="2"/>
  <c r="I22" i="2"/>
  <c r="F22" i="2"/>
  <c r="J21" i="2"/>
  <c r="I21" i="2"/>
  <c r="H21" i="2"/>
  <c r="F21" i="2"/>
  <c r="J20" i="2"/>
  <c r="I20" i="2"/>
  <c r="F20" i="2"/>
  <c r="J19" i="2"/>
  <c r="H19" i="2"/>
  <c r="I19" i="2" s="1"/>
  <c r="F19" i="2"/>
  <c r="J18" i="2"/>
  <c r="I18" i="2"/>
  <c r="F18" i="2"/>
  <c r="J17" i="2"/>
  <c r="I17" i="2"/>
  <c r="F17" i="2"/>
  <c r="J16" i="2"/>
  <c r="I16" i="2"/>
  <c r="H16" i="2"/>
  <c r="F16" i="2"/>
  <c r="J15" i="2"/>
  <c r="I15" i="2"/>
  <c r="H15" i="2"/>
  <c r="F15" i="2"/>
  <c r="J14" i="2"/>
  <c r="I14" i="2"/>
  <c r="F14" i="2"/>
  <c r="J13" i="2"/>
  <c r="H13" i="2"/>
  <c r="I13" i="2" s="1"/>
  <c r="F13" i="2"/>
  <c r="J12" i="2"/>
  <c r="I12" i="2"/>
  <c r="H12" i="2"/>
  <c r="H33" i="2" s="1"/>
  <c r="F12" i="2"/>
  <c r="G186" i="1"/>
  <c r="E186" i="1"/>
  <c r="G185" i="1"/>
  <c r="E185" i="1"/>
  <c r="G184" i="1"/>
  <c r="G183" i="1"/>
  <c r="G182" i="1"/>
  <c r="E182" i="1"/>
  <c r="G181" i="1"/>
  <c r="G180" i="1"/>
  <c r="E180" i="1"/>
  <c r="G179" i="1"/>
  <c r="E179" i="1"/>
  <c r="G176" i="1"/>
  <c r="G175" i="1"/>
  <c r="D175" i="1"/>
  <c r="G174" i="1"/>
  <c r="D174" i="1"/>
  <c r="G173" i="1"/>
  <c r="D173" i="1"/>
  <c r="G172" i="1"/>
  <c r="D172" i="1"/>
  <c r="G171" i="1"/>
  <c r="G170" i="1"/>
  <c r="D170" i="1"/>
  <c r="C170" i="1"/>
  <c r="G167" i="1"/>
  <c r="D167" i="1"/>
  <c r="C167" i="1"/>
  <c r="G166" i="1"/>
  <c r="E166" i="1"/>
  <c r="G165" i="1"/>
  <c r="E165" i="1"/>
  <c r="G164" i="1"/>
  <c r="G163" i="1"/>
  <c r="D163" i="1"/>
  <c r="C163" i="1"/>
  <c r="G162" i="1"/>
  <c r="G159" i="1"/>
  <c r="E159" i="1"/>
  <c r="G158" i="1"/>
  <c r="G157" i="1"/>
  <c r="E157" i="1"/>
  <c r="D157" i="1"/>
  <c r="C157" i="1"/>
  <c r="G156" i="1"/>
  <c r="E156" i="1"/>
  <c r="D156" i="1"/>
  <c r="C156" i="1"/>
  <c r="G155" i="1"/>
  <c r="G154" i="1"/>
  <c r="E154" i="1"/>
  <c r="D154" i="1"/>
  <c r="C154" i="1"/>
  <c r="G153" i="1"/>
  <c r="E153" i="1"/>
  <c r="D153" i="1"/>
  <c r="C153" i="1"/>
  <c r="G152" i="1"/>
  <c r="G151" i="1"/>
  <c r="E151" i="1"/>
  <c r="D151" i="1"/>
  <c r="C151" i="1"/>
  <c r="G150" i="1"/>
  <c r="G147" i="1"/>
  <c r="E147" i="1"/>
  <c r="G146" i="1"/>
  <c r="E146" i="1"/>
  <c r="G145" i="1"/>
  <c r="G144" i="1"/>
  <c r="G143" i="1"/>
  <c r="G142" i="1"/>
  <c r="G141" i="1"/>
  <c r="G140" i="1"/>
  <c r="G139" i="1"/>
  <c r="D139" i="1"/>
  <c r="C139" i="1"/>
  <c r="G138" i="1"/>
  <c r="E138" i="1"/>
  <c r="AK6" i="91" s="1"/>
  <c r="AK7" i="91" s="1"/>
  <c r="AK10" i="91" s="1"/>
  <c r="G137" i="1"/>
  <c r="G136" i="1"/>
  <c r="G135" i="1"/>
  <c r="E135" i="1"/>
  <c r="G134" i="1"/>
  <c r="E134" i="1"/>
  <c r="G133" i="1"/>
  <c r="E133" i="1"/>
  <c r="G132" i="1"/>
  <c r="D132" i="1"/>
  <c r="C132" i="1"/>
  <c r="G131" i="1"/>
  <c r="E131" i="1"/>
  <c r="G130" i="1"/>
  <c r="G129" i="1"/>
  <c r="G128" i="1"/>
  <c r="G127" i="1"/>
  <c r="D127" i="1"/>
  <c r="C127" i="1"/>
  <c r="G126" i="1"/>
  <c r="E126" i="1"/>
  <c r="G125" i="1"/>
  <c r="G124" i="1"/>
  <c r="E124" i="1"/>
  <c r="G120" i="1"/>
  <c r="G119" i="1"/>
  <c r="G118" i="1"/>
  <c r="E118" i="1"/>
  <c r="AE6" i="91" s="1"/>
  <c r="AE7" i="91" s="1"/>
  <c r="AE10" i="91" s="1"/>
  <c r="G115" i="1"/>
  <c r="G114" i="1"/>
  <c r="E114" i="1"/>
  <c r="AA6" i="91" s="1"/>
  <c r="AA7" i="91" s="1"/>
  <c r="AA10" i="91" s="1"/>
  <c r="G113" i="1"/>
  <c r="D113" i="1"/>
  <c r="C113" i="1"/>
  <c r="G112" i="1"/>
  <c r="G111" i="1"/>
  <c r="E111" i="1"/>
  <c r="G110" i="1"/>
  <c r="G109" i="1"/>
  <c r="E109" i="1"/>
  <c r="G108" i="1"/>
  <c r="E108" i="1"/>
  <c r="G107" i="1"/>
  <c r="E107" i="1"/>
  <c r="G106" i="1"/>
  <c r="E106" i="1"/>
  <c r="G105" i="1"/>
  <c r="D105" i="1"/>
  <c r="G104" i="1"/>
  <c r="E104" i="1"/>
  <c r="G103" i="1"/>
  <c r="E103" i="1"/>
  <c r="G102" i="1"/>
  <c r="G101" i="1"/>
  <c r="E101" i="1"/>
  <c r="G100" i="1"/>
  <c r="G99" i="1"/>
  <c r="G98" i="1"/>
  <c r="G97" i="1"/>
  <c r="E97" i="1"/>
  <c r="G96" i="1"/>
  <c r="G95" i="1"/>
  <c r="G94" i="1"/>
  <c r="D94" i="1"/>
  <c r="C94" i="1"/>
  <c r="G93" i="1"/>
  <c r="G92" i="1"/>
  <c r="E92" i="1"/>
  <c r="D92" i="1"/>
  <c r="C92" i="1"/>
  <c r="G91" i="1"/>
  <c r="E91" i="1"/>
  <c r="D91" i="1"/>
  <c r="C91" i="1"/>
  <c r="G90" i="1"/>
  <c r="E90" i="1"/>
  <c r="D90" i="1"/>
  <c r="C90" i="1"/>
  <c r="G89" i="1"/>
  <c r="G88" i="1"/>
  <c r="E88" i="1"/>
  <c r="D88" i="1"/>
  <c r="C88" i="1"/>
  <c r="G87" i="1"/>
  <c r="D87" i="1"/>
  <c r="C87" i="1"/>
  <c r="G84" i="1"/>
  <c r="G83" i="1"/>
  <c r="G82" i="1"/>
  <c r="G81" i="1"/>
  <c r="D81" i="1"/>
  <c r="G80" i="1"/>
  <c r="G79" i="1"/>
  <c r="D79" i="1"/>
  <c r="G78" i="1"/>
  <c r="D78" i="1"/>
  <c r="G77" i="1"/>
  <c r="D77" i="1"/>
  <c r="G76" i="1"/>
  <c r="D76" i="1"/>
  <c r="G75" i="1"/>
  <c r="D75" i="1"/>
  <c r="G74" i="1"/>
  <c r="G73" i="1"/>
  <c r="G72" i="1"/>
  <c r="G71" i="1"/>
  <c r="E71" i="1"/>
  <c r="D71" i="1"/>
  <c r="C71" i="1"/>
  <c r="G67" i="1"/>
  <c r="G66" i="1"/>
  <c r="G65" i="1"/>
  <c r="E65" i="1"/>
  <c r="G64" i="1"/>
  <c r="E61" i="1"/>
  <c r="G60" i="1"/>
  <c r="E60" i="1"/>
  <c r="G59" i="1"/>
  <c r="E59" i="1"/>
  <c r="E50" i="1"/>
  <c r="E49" i="1"/>
  <c r="E48" i="1"/>
  <c r="E47" i="1"/>
  <c r="E38" i="1"/>
  <c r="C33" i="1"/>
  <c r="E27" i="1"/>
  <c r="E26" i="1"/>
  <c r="E25" i="1"/>
  <c r="E24" i="1"/>
  <c r="E23" i="1"/>
  <c r="E22" i="1"/>
  <c r="E21" i="1"/>
  <c r="E20" i="1"/>
  <c r="E19" i="1"/>
  <c r="E15" i="1"/>
  <c r="D15" i="1"/>
  <c r="C15" i="1"/>
  <c r="E14" i="1"/>
  <c r="E10" i="1"/>
  <c r="D10" i="1"/>
  <c r="C10" i="1"/>
  <c r="E9" i="1"/>
  <c r="E8" i="1"/>
  <c r="AT9" i="93" l="1"/>
  <c r="AT17" i="93"/>
  <c r="AT19" i="93"/>
  <c r="I45" i="69"/>
  <c r="E144" i="1" s="1"/>
  <c r="D11" i="20"/>
  <c r="H73" i="18"/>
  <c r="K73" i="17"/>
  <c r="E58" i="1" s="1"/>
  <c r="E73" i="18"/>
  <c r="H73" i="17"/>
  <c r="E57" i="1" s="1"/>
  <c r="D16" i="20"/>
  <c r="D15" i="20"/>
  <c r="D12" i="20"/>
  <c r="F73" i="15"/>
  <c r="E52" i="1" s="1"/>
  <c r="T73" i="14"/>
  <c r="Q73" i="14"/>
  <c r="K73" i="16"/>
  <c r="E55" i="1" s="1"/>
  <c r="H73" i="14"/>
  <c r="E45" i="1" s="1"/>
  <c r="J12" i="6"/>
  <c r="D17" i="20"/>
  <c r="E73" i="17"/>
  <c r="E56" i="1" s="1"/>
  <c r="G12" i="6"/>
  <c r="G13" i="6" s="1"/>
  <c r="J15" i="8"/>
  <c r="I15" i="8"/>
  <c r="H15" i="8"/>
  <c r="B15" i="93"/>
  <c r="B15" i="90"/>
  <c r="B30" i="93"/>
  <c r="B30" i="90"/>
  <c r="T71" i="14"/>
  <c r="E73" i="14"/>
  <c r="E71" i="16"/>
  <c r="I11" i="6"/>
  <c r="I13" i="6" s="1"/>
  <c r="D31" i="1" s="1"/>
  <c r="J14" i="8"/>
  <c r="I14" i="8"/>
  <c r="H14" i="8"/>
  <c r="B19" i="93"/>
  <c r="B19" i="90"/>
  <c r="B6" i="93"/>
  <c r="B6" i="90"/>
  <c r="B23" i="93"/>
  <c r="B23" i="90"/>
  <c r="H73" i="16"/>
  <c r="E54" i="1" s="1"/>
  <c r="I33" i="2"/>
  <c r="E11" i="1" s="1"/>
  <c r="L11" i="6"/>
  <c r="B27" i="93"/>
  <c r="B27" i="90"/>
  <c r="M665" i="6"/>
  <c r="M11" i="6" s="1"/>
  <c r="J11" i="6"/>
  <c r="J13" i="6" s="1"/>
  <c r="J10" i="8"/>
  <c r="I10" i="8"/>
  <c r="H10" i="8"/>
  <c r="J11" i="8"/>
  <c r="I11" i="8"/>
  <c r="H11" i="8"/>
  <c r="B14" i="93"/>
  <c r="B14" i="90"/>
  <c r="B31" i="93"/>
  <c r="B31" i="90"/>
  <c r="W71" i="14"/>
  <c r="Z52" i="14"/>
  <c r="Z71" i="14" s="1"/>
  <c r="N73" i="14"/>
  <c r="B35" i="90"/>
  <c r="B35" i="93"/>
  <c r="L43" i="14"/>
  <c r="L71" i="14" s="1"/>
  <c r="N11" i="14"/>
  <c r="N43" i="14" s="1"/>
  <c r="E71" i="15"/>
  <c r="J698" i="6"/>
  <c r="B7" i="93"/>
  <c r="B7" i="90"/>
  <c r="B22" i="93"/>
  <c r="B22" i="90"/>
  <c r="E43" i="13"/>
  <c r="E42" i="1" s="1"/>
  <c r="F13" i="6"/>
  <c r="D30" i="1" s="1"/>
  <c r="B11" i="93"/>
  <c r="B11" i="90"/>
  <c r="G43" i="13"/>
  <c r="N70" i="14"/>
  <c r="E17" i="7"/>
  <c r="N17" i="7" s="1"/>
  <c r="E32" i="1" s="1"/>
  <c r="C5" i="12"/>
  <c r="C5" i="13"/>
  <c r="G13" i="13"/>
  <c r="G21" i="13"/>
  <c r="G29" i="13"/>
  <c r="G37" i="13"/>
  <c r="X43" i="14"/>
  <c r="X71" i="14" s="1"/>
  <c r="N45" i="14"/>
  <c r="N52" i="14" s="1"/>
  <c r="K70" i="16"/>
  <c r="H70" i="18"/>
  <c r="H71" i="18" s="1"/>
  <c r="K44" i="19"/>
  <c r="N53" i="19"/>
  <c r="K70" i="19"/>
  <c r="D13" i="20"/>
  <c r="G42" i="24"/>
  <c r="D73" i="1" s="1"/>
  <c r="H43" i="30"/>
  <c r="O4" i="93"/>
  <c r="N4" i="90"/>
  <c r="P43" i="32"/>
  <c r="N30" i="34"/>
  <c r="L30" i="34"/>
  <c r="J30" i="34"/>
  <c r="H30" i="34"/>
  <c r="H12" i="6"/>
  <c r="H13" i="6" s="1"/>
  <c r="C31" i="1" s="1"/>
  <c r="Q12" i="7"/>
  <c r="B8" i="93"/>
  <c r="B8" i="90"/>
  <c r="B16" i="93"/>
  <c r="B16" i="90"/>
  <c r="B24" i="93"/>
  <c r="B24" i="90"/>
  <c r="B32" i="93"/>
  <c r="B32" i="90"/>
  <c r="I43" i="14"/>
  <c r="I71" i="14" s="1"/>
  <c r="W73" i="14"/>
  <c r="E73" i="16"/>
  <c r="E53" i="1" s="1"/>
  <c r="E43" i="17"/>
  <c r="E71" i="17" s="1"/>
  <c r="L22" i="34"/>
  <c r="P22" i="34"/>
  <c r="N22" i="34"/>
  <c r="J22" i="34"/>
  <c r="H22" i="34"/>
  <c r="Q13" i="7"/>
  <c r="N16" i="7"/>
  <c r="B5" i="93"/>
  <c r="B5" i="90"/>
  <c r="B13" i="93"/>
  <c r="B13" i="90"/>
  <c r="B21" i="93"/>
  <c r="B21" i="90"/>
  <c r="B29" i="93"/>
  <c r="B29" i="90"/>
  <c r="Z54" i="14"/>
  <c r="Z70" i="14" s="1"/>
  <c r="Z73" i="14"/>
  <c r="E70" i="17"/>
  <c r="K73" i="18"/>
  <c r="N70" i="19"/>
  <c r="D18" i="20"/>
  <c r="E17" i="13"/>
  <c r="E25" i="13"/>
  <c r="E33" i="13"/>
  <c r="E41" i="13"/>
  <c r="K73" i="14"/>
  <c r="E46" i="1" s="1"/>
  <c r="H52" i="16"/>
  <c r="N44" i="19"/>
  <c r="R43" i="32"/>
  <c r="J43" i="32"/>
  <c r="V43" i="32"/>
  <c r="N43" i="32"/>
  <c r="F43" i="32"/>
  <c r="L14" i="34"/>
  <c r="N14" i="34"/>
  <c r="J14" i="34"/>
  <c r="H14" i="34"/>
  <c r="P14" i="34"/>
  <c r="H24" i="34"/>
  <c r="N24" i="34"/>
  <c r="L24" i="34"/>
  <c r="J24" i="34"/>
  <c r="P24" i="34"/>
  <c r="H9" i="8"/>
  <c r="D12" i="8"/>
  <c r="D16" i="8" s="1"/>
  <c r="H13" i="8"/>
  <c r="C5" i="11"/>
  <c r="H71" i="17"/>
  <c r="C71" i="18"/>
  <c r="M44" i="19"/>
  <c r="I32" i="23"/>
  <c r="P43" i="30"/>
  <c r="H43" i="32"/>
  <c r="J29" i="34"/>
  <c r="N29" i="34"/>
  <c r="L29" i="34"/>
  <c r="H29" i="34"/>
  <c r="Q16" i="7"/>
  <c r="I9" i="8"/>
  <c r="I13" i="8"/>
  <c r="B4" i="93"/>
  <c r="B4" i="90"/>
  <c r="B12" i="93"/>
  <c r="B12" i="90"/>
  <c r="B20" i="93"/>
  <c r="B20" i="90"/>
  <c r="B28" i="93"/>
  <c r="B28" i="90"/>
  <c r="M43" i="14"/>
  <c r="M71" i="14" s="1"/>
  <c r="Y52" i="14"/>
  <c r="Y71" i="14" s="1"/>
  <c r="K71" i="16"/>
  <c r="E71" i="18"/>
  <c r="O22" i="93"/>
  <c r="N22" i="90"/>
  <c r="H16" i="34"/>
  <c r="P16" i="34"/>
  <c r="N16" i="34"/>
  <c r="L16" i="34"/>
  <c r="J16" i="34"/>
  <c r="J21" i="34"/>
  <c r="N21" i="34"/>
  <c r="L21" i="34"/>
  <c r="H21" i="34"/>
  <c r="K17" i="7"/>
  <c r="B9" i="93"/>
  <c r="B9" i="90"/>
  <c r="B17" i="93"/>
  <c r="B17" i="90"/>
  <c r="B25" i="93"/>
  <c r="B25" i="90"/>
  <c r="B33" i="93"/>
  <c r="B33" i="90"/>
  <c r="K11" i="14"/>
  <c r="K43" i="14" s="1"/>
  <c r="K71" i="14" s="1"/>
  <c r="E73" i="15"/>
  <c r="E51" i="1" s="1"/>
  <c r="K70" i="17"/>
  <c r="K71" i="17" s="1"/>
  <c r="E52" i="18"/>
  <c r="O12" i="93"/>
  <c r="N12" i="90"/>
  <c r="C5" i="10"/>
  <c r="H70" i="16"/>
  <c r="H71" i="16" s="1"/>
  <c r="K71" i="18"/>
  <c r="G71" i="18"/>
  <c r="H44" i="19"/>
  <c r="K53" i="19"/>
  <c r="C64" i="21"/>
  <c r="E67" i="1" s="1"/>
  <c r="L12" i="22"/>
  <c r="L44" i="22" s="1"/>
  <c r="K44" i="22"/>
  <c r="AD43" i="30"/>
  <c r="V43" i="30"/>
  <c r="N43" i="30"/>
  <c r="F43" i="30"/>
  <c r="Z43" i="30"/>
  <c r="R43" i="30"/>
  <c r="J43" i="30"/>
  <c r="X43" i="30"/>
  <c r="J13" i="34"/>
  <c r="N13" i="34"/>
  <c r="L13" i="34"/>
  <c r="H13" i="34"/>
  <c r="C19" i="20"/>
  <c r="D19" i="20" s="1"/>
  <c r="K12" i="23"/>
  <c r="K32" i="23" s="1"/>
  <c r="D33" i="23" s="1"/>
  <c r="E72" i="1" s="1"/>
  <c r="K28" i="93"/>
  <c r="J28" i="90"/>
  <c r="L11" i="30"/>
  <c r="Z11" i="30"/>
  <c r="L12" i="30"/>
  <c r="Z12" i="30"/>
  <c r="L13" i="30"/>
  <c r="Z13" i="30"/>
  <c r="L14" i="30"/>
  <c r="Z14" i="30"/>
  <c r="L15" i="30"/>
  <c r="Z15" i="30"/>
  <c r="L16" i="30"/>
  <c r="Z16" i="30"/>
  <c r="L17" i="30"/>
  <c r="Z17" i="30"/>
  <c r="L18" i="30"/>
  <c r="Z18" i="30"/>
  <c r="L19" i="30"/>
  <c r="Z19" i="30"/>
  <c r="L20" i="30"/>
  <c r="Z20" i="30"/>
  <c r="L21" i="30"/>
  <c r="Z21" i="30"/>
  <c r="L22" i="30"/>
  <c r="Z22" i="30"/>
  <c r="L23" i="30"/>
  <c r="Z23" i="30"/>
  <c r="L24" i="30"/>
  <c r="Z24" i="30"/>
  <c r="L25" i="30"/>
  <c r="Z25" i="30"/>
  <c r="L26" i="30"/>
  <c r="Z26" i="30"/>
  <c r="L27" i="30"/>
  <c r="Z27" i="30"/>
  <c r="L28" i="30"/>
  <c r="Z28" i="30"/>
  <c r="L29" i="30"/>
  <c r="Z29" i="30"/>
  <c r="L30" i="30"/>
  <c r="Z30" i="30"/>
  <c r="L31" i="30"/>
  <c r="Z31" i="30"/>
  <c r="L32" i="30"/>
  <c r="Z32" i="30"/>
  <c r="L33" i="30"/>
  <c r="Z33" i="30"/>
  <c r="L34" i="30"/>
  <c r="Z34" i="30"/>
  <c r="L35" i="30"/>
  <c r="Z35" i="30"/>
  <c r="L36" i="30"/>
  <c r="Z36" i="30"/>
  <c r="L37" i="30"/>
  <c r="Z37" i="30"/>
  <c r="L38" i="30"/>
  <c r="Z38" i="30"/>
  <c r="L39" i="30"/>
  <c r="Z39" i="30"/>
  <c r="L40" i="30"/>
  <c r="Z40" i="30"/>
  <c r="L41" i="30"/>
  <c r="Z41" i="30"/>
  <c r="L42" i="30"/>
  <c r="Z42" i="30"/>
  <c r="J17" i="31"/>
  <c r="J25" i="31"/>
  <c r="J33" i="31"/>
  <c r="J41" i="31"/>
  <c r="D44" i="31"/>
  <c r="J44" i="31" s="1"/>
  <c r="J11" i="32"/>
  <c r="P12" i="32"/>
  <c r="L14" i="32"/>
  <c r="R15" i="32"/>
  <c r="H16" i="32"/>
  <c r="V16" i="32"/>
  <c r="T18" i="32"/>
  <c r="J19" i="32"/>
  <c r="P20" i="32"/>
  <c r="L22" i="32"/>
  <c r="R23" i="32"/>
  <c r="H24" i="32"/>
  <c r="V24" i="32"/>
  <c r="P25" i="32"/>
  <c r="H26" i="32"/>
  <c r="V26" i="32"/>
  <c r="T28" i="32"/>
  <c r="J29" i="32"/>
  <c r="P30" i="32"/>
  <c r="L32" i="32"/>
  <c r="T33" i="32"/>
  <c r="J34" i="32"/>
  <c r="P35" i="32"/>
  <c r="L37" i="32"/>
  <c r="T38" i="32"/>
  <c r="J39" i="32"/>
  <c r="P40" i="32"/>
  <c r="L42" i="32"/>
  <c r="E44" i="34"/>
  <c r="N20" i="34"/>
  <c r="F23" i="34"/>
  <c r="N25" i="34"/>
  <c r="J26" i="34"/>
  <c r="H27" i="34"/>
  <c r="P33" i="34"/>
  <c r="P37" i="34"/>
  <c r="P41" i="34"/>
  <c r="N44" i="35"/>
  <c r="E87" i="1" s="1"/>
  <c r="R23" i="35"/>
  <c r="R31" i="35"/>
  <c r="H32" i="35"/>
  <c r="R32" i="35" s="1"/>
  <c r="P32" i="35"/>
  <c r="M70" i="19"/>
  <c r="N11" i="30"/>
  <c r="AB11" i="30"/>
  <c r="N12" i="30"/>
  <c r="AB12" i="30"/>
  <c r="N13" i="30"/>
  <c r="AB13" i="30"/>
  <c r="N14" i="30"/>
  <c r="AB14" i="30"/>
  <c r="N15" i="30"/>
  <c r="AB15" i="30"/>
  <c r="N16" i="30"/>
  <c r="AB16" i="30"/>
  <c r="N17" i="30"/>
  <c r="AB17" i="30"/>
  <c r="N18" i="30"/>
  <c r="AB18" i="30"/>
  <c r="N19" i="30"/>
  <c r="AB19" i="30"/>
  <c r="N20" i="30"/>
  <c r="AB20" i="30"/>
  <c r="N21" i="30"/>
  <c r="AB21" i="30"/>
  <c r="N22" i="30"/>
  <c r="AB22" i="30"/>
  <c r="N23" i="30"/>
  <c r="AB23" i="30"/>
  <c r="N24" i="30"/>
  <c r="AB24" i="30"/>
  <c r="N25" i="30"/>
  <c r="AB25" i="30"/>
  <c r="N26" i="30"/>
  <c r="AB26" i="30"/>
  <c r="N27" i="30"/>
  <c r="AB27" i="30"/>
  <c r="N28" i="30"/>
  <c r="AB28" i="30"/>
  <c r="N29" i="30"/>
  <c r="AB29" i="30"/>
  <c r="N30" i="30"/>
  <c r="AB30" i="30"/>
  <c r="N31" i="30"/>
  <c r="AB31" i="30"/>
  <c r="N32" i="30"/>
  <c r="AB32" i="30"/>
  <c r="N33" i="30"/>
  <c r="AB33" i="30"/>
  <c r="N34" i="30"/>
  <c r="AB34" i="30"/>
  <c r="N35" i="30"/>
  <c r="AB35" i="30"/>
  <c r="N36" i="30"/>
  <c r="AB36" i="30"/>
  <c r="N37" i="30"/>
  <c r="AB37" i="30"/>
  <c r="N38" i="30"/>
  <c r="AB38" i="30"/>
  <c r="N39" i="30"/>
  <c r="AB39" i="30"/>
  <c r="N40" i="30"/>
  <c r="AB40" i="30"/>
  <c r="N41" i="30"/>
  <c r="AB41" i="30"/>
  <c r="N42" i="30"/>
  <c r="AB42" i="30"/>
  <c r="O6" i="93"/>
  <c r="N6" i="90"/>
  <c r="N14" i="32"/>
  <c r="O14" i="93"/>
  <c r="N14" i="90"/>
  <c r="N22" i="32"/>
  <c r="N32" i="32"/>
  <c r="N37" i="32"/>
  <c r="L39" i="32"/>
  <c r="N42" i="32"/>
  <c r="F44" i="34"/>
  <c r="H44" i="34" s="1"/>
  <c r="H12" i="34"/>
  <c r="N26" i="34"/>
  <c r="J27" i="34"/>
  <c r="D44" i="34"/>
  <c r="R16" i="35"/>
  <c r="P20" i="35"/>
  <c r="R33" i="35"/>
  <c r="L19" i="39"/>
  <c r="S16" i="93"/>
  <c r="R16" i="90"/>
  <c r="Z44" i="43"/>
  <c r="T44" i="43"/>
  <c r="AF44" i="43"/>
  <c r="W11" i="93"/>
  <c r="Z11" i="90"/>
  <c r="L53" i="19"/>
  <c r="O43" i="28"/>
  <c r="P43" i="28" s="1"/>
  <c r="D80" i="1" s="1"/>
  <c r="L28" i="93"/>
  <c r="K28" i="90"/>
  <c r="P11" i="30"/>
  <c r="AD11" i="30"/>
  <c r="P12" i="30"/>
  <c r="AD12" i="30"/>
  <c r="P13" i="30"/>
  <c r="AD13" i="30"/>
  <c r="P14" i="30"/>
  <c r="AD14" i="30"/>
  <c r="P15" i="30"/>
  <c r="AD15" i="30"/>
  <c r="P16" i="30"/>
  <c r="AD16" i="30"/>
  <c r="P17" i="30"/>
  <c r="AD17" i="30"/>
  <c r="P18" i="30"/>
  <c r="AD18" i="30"/>
  <c r="P19" i="30"/>
  <c r="AD19" i="30"/>
  <c r="P20" i="30"/>
  <c r="AD20" i="30"/>
  <c r="P21" i="30"/>
  <c r="AD21" i="30"/>
  <c r="P22" i="30"/>
  <c r="AD22" i="30"/>
  <c r="P23" i="30"/>
  <c r="AD23" i="30"/>
  <c r="P24" i="30"/>
  <c r="AD24" i="30"/>
  <c r="P25" i="30"/>
  <c r="AD25" i="30"/>
  <c r="P26" i="30"/>
  <c r="AD26" i="30"/>
  <c r="P27" i="30"/>
  <c r="AD27" i="30"/>
  <c r="P28" i="30"/>
  <c r="AD28" i="30"/>
  <c r="P29" i="30"/>
  <c r="AD29" i="30"/>
  <c r="P30" i="30"/>
  <c r="AD30" i="30"/>
  <c r="P31" i="30"/>
  <c r="AD31" i="30"/>
  <c r="P32" i="30"/>
  <c r="AD32" i="30"/>
  <c r="P33" i="30"/>
  <c r="AD33" i="30"/>
  <c r="P34" i="30"/>
  <c r="AD34" i="30"/>
  <c r="P35" i="30"/>
  <c r="AD35" i="30"/>
  <c r="P36" i="30"/>
  <c r="AD36" i="30"/>
  <c r="P37" i="30"/>
  <c r="AD37" i="30"/>
  <c r="P38" i="30"/>
  <c r="AD38" i="30"/>
  <c r="P39" i="30"/>
  <c r="AD39" i="30"/>
  <c r="P40" i="30"/>
  <c r="AD40" i="30"/>
  <c r="P41" i="30"/>
  <c r="AD41" i="30"/>
  <c r="P42" i="30"/>
  <c r="AD42" i="30"/>
  <c r="F13" i="31"/>
  <c r="F21" i="31"/>
  <c r="F29" i="31"/>
  <c r="F37" i="31"/>
  <c r="N11" i="32"/>
  <c r="P14" i="32"/>
  <c r="H18" i="32"/>
  <c r="V18" i="32"/>
  <c r="N19" i="32"/>
  <c r="P22" i="32"/>
  <c r="H28" i="32"/>
  <c r="V28" i="32"/>
  <c r="N29" i="32"/>
  <c r="P32" i="32"/>
  <c r="H33" i="32"/>
  <c r="V33" i="32"/>
  <c r="N34" i="32"/>
  <c r="P37" i="32"/>
  <c r="H38" i="32"/>
  <c r="V38" i="32"/>
  <c r="N39" i="32"/>
  <c r="P42" i="32"/>
  <c r="H18" i="35"/>
  <c r="R18" i="35" s="1"/>
  <c r="P18" i="35"/>
  <c r="H35" i="35"/>
  <c r="R35" i="35" s="1"/>
  <c r="P35" i="35"/>
  <c r="V43" i="39"/>
  <c r="J43" i="39"/>
  <c r="D93" i="1" s="1"/>
  <c r="S20" i="93"/>
  <c r="R20" i="90"/>
  <c r="R20" i="4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P11" i="32"/>
  <c r="R14" i="32"/>
  <c r="H15" i="32"/>
  <c r="V15" i="32"/>
  <c r="J18" i="32"/>
  <c r="P19" i="32"/>
  <c r="R22" i="32"/>
  <c r="H23" i="32"/>
  <c r="V23" i="32"/>
  <c r="J28" i="32"/>
  <c r="P29" i="32"/>
  <c r="R32" i="32"/>
  <c r="J33" i="32"/>
  <c r="P34" i="32"/>
  <c r="R37" i="32"/>
  <c r="J38" i="32"/>
  <c r="P39" i="32"/>
  <c r="R42" i="32"/>
  <c r="L12" i="34"/>
  <c r="L17" i="34"/>
  <c r="H18" i="34"/>
  <c r="P21" i="34"/>
  <c r="L28" i="34"/>
  <c r="N31" i="34"/>
  <c r="H31" i="34"/>
  <c r="N34" i="34"/>
  <c r="L34" i="34"/>
  <c r="H35" i="34"/>
  <c r="N35" i="34"/>
  <c r="N38" i="34"/>
  <c r="L38" i="34"/>
  <c r="N39" i="34"/>
  <c r="H39" i="34"/>
  <c r="N42" i="34"/>
  <c r="L42" i="34"/>
  <c r="H43" i="34"/>
  <c r="N43" i="34"/>
  <c r="L11" i="39"/>
  <c r="S8" i="93"/>
  <c r="R8" i="90"/>
  <c r="X7" i="93"/>
  <c r="AA7" i="90"/>
  <c r="C27" i="93"/>
  <c r="C27" i="9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R11" i="32"/>
  <c r="H12" i="32"/>
  <c r="V12" i="32"/>
  <c r="T14" i="32"/>
  <c r="J15" i="32"/>
  <c r="L18" i="32"/>
  <c r="R19" i="32"/>
  <c r="H20" i="32"/>
  <c r="V20" i="32"/>
  <c r="T22" i="32"/>
  <c r="J23" i="32"/>
  <c r="H25" i="32"/>
  <c r="V25" i="32"/>
  <c r="L28" i="32"/>
  <c r="R29" i="32"/>
  <c r="H30" i="32"/>
  <c r="V30" i="32"/>
  <c r="T32" i="32"/>
  <c r="L33" i="32"/>
  <c r="R34" i="32"/>
  <c r="H35" i="32"/>
  <c r="V35" i="32"/>
  <c r="T37" i="32"/>
  <c r="L38" i="32"/>
  <c r="R39" i="32"/>
  <c r="H40" i="32"/>
  <c r="V40" i="32"/>
  <c r="T42" i="32"/>
  <c r="N12" i="34"/>
  <c r="F15" i="34"/>
  <c r="N17" i="34"/>
  <c r="J18" i="34"/>
  <c r="H19" i="34"/>
  <c r="N28" i="34"/>
  <c r="P23" i="35"/>
  <c r="R27" i="35"/>
  <c r="P28" i="35"/>
  <c r="H28" i="35"/>
  <c r="R28" i="35" s="1"/>
  <c r="S12" i="93"/>
  <c r="R12" i="90"/>
  <c r="AA44" i="42"/>
  <c r="O10" i="93"/>
  <c r="N10" i="90"/>
  <c r="O20" i="93"/>
  <c r="N20" i="90"/>
  <c r="P17" i="34"/>
  <c r="N18" i="34"/>
  <c r="J19" i="34"/>
  <c r="J32" i="34"/>
  <c r="H32" i="34"/>
  <c r="P32" i="34"/>
  <c r="L33" i="34"/>
  <c r="J33" i="34"/>
  <c r="P36" i="34"/>
  <c r="J36" i="34"/>
  <c r="H36" i="34"/>
  <c r="L37" i="34"/>
  <c r="J37" i="34"/>
  <c r="J40" i="34"/>
  <c r="H40" i="34"/>
  <c r="P40" i="34"/>
  <c r="L41" i="34"/>
  <c r="J41" i="34"/>
  <c r="O44" i="34"/>
  <c r="P44" i="34" s="1"/>
  <c r="P16" i="35"/>
  <c r="R20" i="35"/>
  <c r="P33" i="35"/>
  <c r="X19" i="39"/>
  <c r="L12" i="40"/>
  <c r="G11" i="29"/>
  <c r="H11" i="30"/>
  <c r="V11" i="30"/>
  <c r="H12" i="30"/>
  <c r="V12" i="30"/>
  <c r="H13" i="30"/>
  <c r="V13" i="30"/>
  <c r="H14" i="30"/>
  <c r="V14" i="30"/>
  <c r="H15" i="30"/>
  <c r="V15" i="30"/>
  <c r="H16" i="30"/>
  <c r="V16" i="30"/>
  <c r="H17" i="30"/>
  <c r="V17" i="30"/>
  <c r="H18" i="30"/>
  <c r="V18" i="30"/>
  <c r="H19" i="30"/>
  <c r="V19" i="30"/>
  <c r="H20" i="30"/>
  <c r="V20" i="30"/>
  <c r="H21" i="30"/>
  <c r="V21" i="30"/>
  <c r="H22" i="30"/>
  <c r="V22" i="30"/>
  <c r="H23" i="30"/>
  <c r="V23" i="30"/>
  <c r="H24" i="30"/>
  <c r="V24" i="30"/>
  <c r="H25" i="30"/>
  <c r="V25" i="30"/>
  <c r="H26" i="30"/>
  <c r="V26" i="30"/>
  <c r="H27" i="30"/>
  <c r="V27" i="30"/>
  <c r="H28" i="30"/>
  <c r="V28" i="30"/>
  <c r="H29" i="30"/>
  <c r="V29" i="30"/>
  <c r="H30" i="30"/>
  <c r="V30" i="30"/>
  <c r="H31" i="30"/>
  <c r="V31" i="30"/>
  <c r="H32" i="30"/>
  <c r="V32" i="30"/>
  <c r="H33" i="30"/>
  <c r="V33" i="30"/>
  <c r="H34" i="30"/>
  <c r="V34" i="30"/>
  <c r="H35" i="30"/>
  <c r="V35" i="30"/>
  <c r="H36" i="30"/>
  <c r="V36" i="30"/>
  <c r="H37" i="30"/>
  <c r="V37" i="30"/>
  <c r="H38" i="30"/>
  <c r="V38" i="30"/>
  <c r="H39" i="30"/>
  <c r="V39" i="30"/>
  <c r="H40" i="30"/>
  <c r="V40" i="30"/>
  <c r="H41" i="30"/>
  <c r="V41" i="30"/>
  <c r="H42" i="30"/>
  <c r="V42" i="30"/>
  <c r="H14" i="32"/>
  <c r="V14" i="32"/>
  <c r="P18" i="32"/>
  <c r="H22" i="32"/>
  <c r="V22" i="32"/>
  <c r="P28" i="32"/>
  <c r="H32" i="32"/>
  <c r="V32" i="32"/>
  <c r="P33" i="32"/>
  <c r="H37" i="32"/>
  <c r="V37" i="32"/>
  <c r="P38" i="32"/>
  <c r="H42" i="32"/>
  <c r="V42" i="32"/>
  <c r="M29" i="93"/>
  <c r="L29" i="90"/>
  <c r="L19" i="34"/>
  <c r="K44" i="35"/>
  <c r="D89" i="1" s="1"/>
  <c r="P14" i="35"/>
  <c r="F44" i="35"/>
  <c r="C89" i="1" s="1"/>
  <c r="H14" i="35"/>
  <c r="R14" i="35" s="1"/>
  <c r="P37" i="35"/>
  <c r="M37" i="35"/>
  <c r="R37" i="35" s="1"/>
  <c r="R20" i="36"/>
  <c r="R36" i="36"/>
  <c r="R24" i="40"/>
  <c r="V69" i="90"/>
  <c r="V86" i="90" s="1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H11" i="32"/>
  <c r="H19" i="32"/>
  <c r="H29" i="32"/>
  <c r="H34" i="32"/>
  <c r="H39" i="32"/>
  <c r="E12" i="33"/>
  <c r="P13" i="34"/>
  <c r="L20" i="34"/>
  <c r="L25" i="34"/>
  <c r="H26" i="34"/>
  <c r="P29" i="34"/>
  <c r="N32" i="34"/>
  <c r="N33" i="34"/>
  <c r="N36" i="34"/>
  <c r="N37" i="34"/>
  <c r="N40" i="34"/>
  <c r="N41" i="34"/>
  <c r="X11" i="39"/>
  <c r="X12" i="40"/>
  <c r="M41" i="35"/>
  <c r="M44" i="35" s="1"/>
  <c r="M12" i="36"/>
  <c r="H18" i="36"/>
  <c r="R18" i="36" s="1"/>
  <c r="M20" i="36"/>
  <c r="H26" i="36"/>
  <c r="R26" i="36" s="1"/>
  <c r="M28" i="36"/>
  <c r="R28" i="36" s="1"/>
  <c r="H34" i="36"/>
  <c r="R34" i="36" s="1"/>
  <c r="M36" i="36"/>
  <c r="H42" i="36"/>
  <c r="R42" i="36" s="1"/>
  <c r="P28" i="93"/>
  <c r="O28" i="90"/>
  <c r="F11" i="39"/>
  <c r="R11" i="39"/>
  <c r="J17" i="39"/>
  <c r="H18" i="39"/>
  <c r="F19" i="39"/>
  <c r="J25" i="39"/>
  <c r="H26" i="39"/>
  <c r="F27" i="39"/>
  <c r="X27" i="39" s="1"/>
  <c r="J33" i="39"/>
  <c r="H34" i="39"/>
  <c r="F35" i="39"/>
  <c r="X35" i="39" s="1"/>
  <c r="J41" i="39"/>
  <c r="H42" i="39"/>
  <c r="H43" i="39"/>
  <c r="C93" i="1" s="1"/>
  <c r="H11" i="40"/>
  <c r="T11" i="40"/>
  <c r="F12" i="40"/>
  <c r="R12" i="40" s="1"/>
  <c r="P14" i="40"/>
  <c r="N15" i="40"/>
  <c r="J18" i="40"/>
  <c r="V18" i="40"/>
  <c r="H19" i="40"/>
  <c r="T19" i="40"/>
  <c r="F20" i="40"/>
  <c r="X20" i="40" s="1"/>
  <c r="P22" i="40"/>
  <c r="N23" i="40"/>
  <c r="J26" i="40"/>
  <c r="V26" i="40"/>
  <c r="H27" i="40"/>
  <c r="T27" i="40"/>
  <c r="F28" i="40"/>
  <c r="L28" i="40" s="1"/>
  <c r="P30" i="40"/>
  <c r="N31" i="40"/>
  <c r="J34" i="40"/>
  <c r="V34" i="40"/>
  <c r="H35" i="40"/>
  <c r="T35" i="40"/>
  <c r="F36" i="40"/>
  <c r="L36" i="40" s="1"/>
  <c r="P38" i="40"/>
  <c r="N39" i="40"/>
  <c r="J42" i="40"/>
  <c r="V42" i="40"/>
  <c r="T27" i="93"/>
  <c r="S27" i="90"/>
  <c r="O44" i="43"/>
  <c r="AA44" i="43"/>
  <c r="L13" i="43"/>
  <c r="AB13" i="43"/>
  <c r="AF17" i="43"/>
  <c r="T17" i="43"/>
  <c r="AB17" i="43"/>
  <c r="V84" i="90"/>
  <c r="AM29" i="43"/>
  <c r="D44" i="44"/>
  <c r="Z44" i="44" s="1"/>
  <c r="C99" i="1" s="1"/>
  <c r="L19" i="44"/>
  <c r="X11" i="90" s="1"/>
  <c r="X14" i="93"/>
  <c r="AA14" i="90"/>
  <c r="X26" i="44"/>
  <c r="L26" i="44"/>
  <c r="X18" i="90" s="1"/>
  <c r="AD26" i="44"/>
  <c r="R26" i="44"/>
  <c r="Y18" i="90" s="1"/>
  <c r="R35" i="44"/>
  <c r="X39" i="44"/>
  <c r="L40" i="44"/>
  <c r="T41" i="44"/>
  <c r="H41" i="44"/>
  <c r="F41" i="44"/>
  <c r="Z41" i="44"/>
  <c r="N41" i="44"/>
  <c r="Q44" i="45"/>
  <c r="X14" i="45"/>
  <c r="AA6" i="93"/>
  <c r="AD6" i="90"/>
  <c r="AA17" i="93"/>
  <c r="AD17" i="90"/>
  <c r="AG7" i="93"/>
  <c r="AJ7" i="90"/>
  <c r="AI15" i="93"/>
  <c r="AL15" i="90"/>
  <c r="P12" i="35"/>
  <c r="P14" i="36"/>
  <c r="P44" i="36" s="1"/>
  <c r="P22" i="36"/>
  <c r="P30" i="36"/>
  <c r="P38" i="36"/>
  <c r="H11" i="39"/>
  <c r="T11" i="39"/>
  <c r="F12" i="39"/>
  <c r="S5" i="93"/>
  <c r="R5" i="90"/>
  <c r="J18" i="39"/>
  <c r="H19" i="39"/>
  <c r="F20" i="39"/>
  <c r="S13" i="93"/>
  <c r="R13" i="90"/>
  <c r="J26" i="39"/>
  <c r="H27" i="39"/>
  <c r="F28" i="39"/>
  <c r="S21" i="93"/>
  <c r="R21" i="90"/>
  <c r="J34" i="39"/>
  <c r="H35" i="39"/>
  <c r="F36" i="39"/>
  <c r="J42" i="39"/>
  <c r="J11" i="40"/>
  <c r="V11" i="40"/>
  <c r="H12" i="40"/>
  <c r="T12" i="40"/>
  <c r="F13" i="40"/>
  <c r="P15" i="40"/>
  <c r="N16" i="40"/>
  <c r="J19" i="40"/>
  <c r="V19" i="40"/>
  <c r="H20" i="40"/>
  <c r="T20" i="40"/>
  <c r="F21" i="40"/>
  <c r="P23" i="40"/>
  <c r="N24" i="40"/>
  <c r="J27" i="40"/>
  <c r="V27" i="40"/>
  <c r="H28" i="40"/>
  <c r="T28" i="40"/>
  <c r="F29" i="40"/>
  <c r="P31" i="40"/>
  <c r="N32" i="40"/>
  <c r="J35" i="40"/>
  <c r="V35" i="40"/>
  <c r="H36" i="40"/>
  <c r="T36" i="40"/>
  <c r="F37" i="40"/>
  <c r="P39" i="40"/>
  <c r="N40" i="40"/>
  <c r="S44" i="42"/>
  <c r="V19" i="43"/>
  <c r="N21" i="43"/>
  <c r="P30" i="43"/>
  <c r="AH30" i="43"/>
  <c r="AM30" i="43" s="1"/>
  <c r="L31" i="43"/>
  <c r="P34" i="43"/>
  <c r="AH34" i="43"/>
  <c r="L35" i="43"/>
  <c r="P38" i="43"/>
  <c r="AH38" i="43"/>
  <c r="L39" i="43"/>
  <c r="P42" i="43"/>
  <c r="AH42" i="43"/>
  <c r="L43" i="43"/>
  <c r="E44" i="44"/>
  <c r="V12" i="44"/>
  <c r="J12" i="44"/>
  <c r="F12" i="44"/>
  <c r="AD12" i="44" s="1"/>
  <c r="AB12" i="44"/>
  <c r="P12" i="44"/>
  <c r="X15" i="93"/>
  <c r="AA15" i="90"/>
  <c r="W16" i="93"/>
  <c r="Z16" i="90"/>
  <c r="X27" i="44"/>
  <c r="L31" i="44"/>
  <c r="X23" i="90" s="1"/>
  <c r="AD31" i="44"/>
  <c r="V36" i="44"/>
  <c r="J36" i="44"/>
  <c r="F36" i="44"/>
  <c r="R36" i="44" s="1"/>
  <c r="AB36" i="44"/>
  <c r="P36" i="44"/>
  <c r="X18" i="45"/>
  <c r="R18" i="45"/>
  <c r="R29" i="45"/>
  <c r="AA12" i="93"/>
  <c r="AD12" i="90"/>
  <c r="AA24" i="93"/>
  <c r="AD24" i="90"/>
  <c r="AC28" i="93"/>
  <c r="AF28" i="90"/>
  <c r="AF6" i="93"/>
  <c r="AI6" i="90"/>
  <c r="L12" i="49"/>
  <c r="D11" i="50"/>
  <c r="F11" i="50" s="1"/>
  <c r="I44" i="49"/>
  <c r="K44" i="36"/>
  <c r="J11" i="39"/>
  <c r="V11" i="39"/>
  <c r="H12" i="39"/>
  <c r="S6" i="93"/>
  <c r="R6" i="90"/>
  <c r="R10" i="93"/>
  <c r="Q10" i="90"/>
  <c r="J19" i="39"/>
  <c r="H20" i="39"/>
  <c r="S14" i="93"/>
  <c r="R14" i="90"/>
  <c r="R18" i="93"/>
  <c r="Q18" i="90"/>
  <c r="J27" i="39"/>
  <c r="H28" i="39"/>
  <c r="S22" i="93"/>
  <c r="R22" i="90"/>
  <c r="J35" i="39"/>
  <c r="H36" i="39"/>
  <c r="J12" i="40"/>
  <c r="V12" i="40"/>
  <c r="H13" i="40"/>
  <c r="T13" i="40"/>
  <c r="R14" i="40"/>
  <c r="P16" i="40"/>
  <c r="N17" i="40"/>
  <c r="J20" i="40"/>
  <c r="V20" i="40"/>
  <c r="H21" i="40"/>
  <c r="T21" i="40"/>
  <c r="R22" i="40"/>
  <c r="P24" i="40"/>
  <c r="N25" i="40"/>
  <c r="J28" i="40"/>
  <c r="V28" i="40"/>
  <c r="H29" i="40"/>
  <c r="T29" i="40"/>
  <c r="R30" i="40"/>
  <c r="P32" i="40"/>
  <c r="N33" i="40"/>
  <c r="J36" i="40"/>
  <c r="V36" i="40"/>
  <c r="H37" i="40"/>
  <c r="T37" i="40"/>
  <c r="R38" i="40"/>
  <c r="P40" i="40"/>
  <c r="N41" i="40"/>
  <c r="F44" i="43"/>
  <c r="R12" i="43"/>
  <c r="AD12" i="43"/>
  <c r="P13" i="43"/>
  <c r="AF13" i="43"/>
  <c r="AL13" i="43" s="1"/>
  <c r="AH17" i="43"/>
  <c r="AM17" i="43" s="1"/>
  <c r="Z18" i="43"/>
  <c r="N18" i="43"/>
  <c r="AF18" i="43"/>
  <c r="T18" i="43"/>
  <c r="AB18" i="43"/>
  <c r="X19" i="43"/>
  <c r="V10" i="90" s="1"/>
  <c r="W13" i="90"/>
  <c r="AK22" i="43"/>
  <c r="I23" i="43"/>
  <c r="AB23" i="43" s="1"/>
  <c r="AD23" i="43"/>
  <c r="R23" i="43"/>
  <c r="I24" i="43"/>
  <c r="AF24" i="43"/>
  <c r="T24" i="43"/>
  <c r="Z24" i="43"/>
  <c r="N24" i="43"/>
  <c r="I25" i="43"/>
  <c r="V25" i="43" s="1"/>
  <c r="P35" i="43"/>
  <c r="AM42" i="43"/>
  <c r="R15" i="44"/>
  <c r="Y7" i="90" s="1"/>
  <c r="AD16" i="44"/>
  <c r="R16" i="44"/>
  <c r="Y8" i="90" s="1"/>
  <c r="R19" i="44"/>
  <c r="Y11" i="90" s="1"/>
  <c r="X34" i="44"/>
  <c r="L34" i="44"/>
  <c r="AD34" i="44"/>
  <c r="R34" i="44"/>
  <c r="L36" i="44"/>
  <c r="R40" i="44"/>
  <c r="N44" i="44"/>
  <c r="X25" i="45"/>
  <c r="N43" i="45"/>
  <c r="H43" i="45"/>
  <c r="T43" i="45"/>
  <c r="F43" i="45"/>
  <c r="R43" i="45" s="1"/>
  <c r="AA8" i="93"/>
  <c r="AD8" i="90"/>
  <c r="L32" i="46"/>
  <c r="AC17" i="93"/>
  <c r="AF17" i="90"/>
  <c r="AD26" i="93"/>
  <c r="AG26" i="90"/>
  <c r="AG10" i="93"/>
  <c r="AJ10" i="90"/>
  <c r="AI10" i="93"/>
  <c r="AL10" i="90"/>
  <c r="AI23" i="93"/>
  <c r="AL23" i="90"/>
  <c r="S7" i="93"/>
  <c r="R7" i="90"/>
  <c r="R11" i="93"/>
  <c r="Q11" i="90"/>
  <c r="S15" i="93"/>
  <c r="R15" i="90"/>
  <c r="R19" i="93"/>
  <c r="Q19" i="90"/>
  <c r="S23" i="93"/>
  <c r="R23" i="90"/>
  <c r="K43" i="39"/>
  <c r="R43" i="39" s="1"/>
  <c r="R15" i="40"/>
  <c r="R23" i="40"/>
  <c r="R31" i="40"/>
  <c r="R39" i="40"/>
  <c r="D43" i="40"/>
  <c r="M44" i="42"/>
  <c r="R44" i="43"/>
  <c r="L44" i="43"/>
  <c r="Z14" i="43"/>
  <c r="N14" i="43"/>
  <c r="AF14" i="43"/>
  <c r="AL14" i="43" s="1"/>
  <c r="T14" i="43"/>
  <c r="V16" i="43"/>
  <c r="W9" i="90"/>
  <c r="AK18" i="43"/>
  <c r="AB19" i="43"/>
  <c r="V82" i="90"/>
  <c r="Z23" i="43"/>
  <c r="AL23" i="43" s="1"/>
  <c r="N23" i="43"/>
  <c r="AH23" i="43"/>
  <c r="AM23" i="43" s="1"/>
  <c r="AF25" i="43"/>
  <c r="T25" i="43"/>
  <c r="AB25" i="43"/>
  <c r="V89" i="90"/>
  <c r="V36" i="43"/>
  <c r="Q44" i="44"/>
  <c r="R12" i="44"/>
  <c r="Y4" i="90" s="1"/>
  <c r="V20" i="44"/>
  <c r="J20" i="44"/>
  <c r="F20" i="44"/>
  <c r="AB20" i="44"/>
  <c r="P20" i="44"/>
  <c r="X16" i="93"/>
  <c r="AA16" i="90"/>
  <c r="X19" i="93"/>
  <c r="AA19" i="90"/>
  <c r="R33" i="44"/>
  <c r="X35" i="44"/>
  <c r="L41" i="44"/>
  <c r="P44" i="44"/>
  <c r="F40" i="45"/>
  <c r="L40" i="45" s="1"/>
  <c r="H40" i="45"/>
  <c r="T40" i="45"/>
  <c r="N40" i="45"/>
  <c r="AA19" i="93"/>
  <c r="AD19" i="90"/>
  <c r="Y22" i="93"/>
  <c r="AB22" i="90"/>
  <c r="L11" i="47"/>
  <c r="K43" i="47"/>
  <c r="L43" i="47" s="1"/>
  <c r="AE16" i="93"/>
  <c r="AH16" i="90"/>
  <c r="AG25" i="93"/>
  <c r="AJ25" i="90"/>
  <c r="R13" i="35"/>
  <c r="M43" i="35"/>
  <c r="R43" i="35" s="1"/>
  <c r="M16" i="36"/>
  <c r="R16" i="36" s="1"/>
  <c r="M24" i="36"/>
  <c r="R24" i="36" s="1"/>
  <c r="M32" i="36"/>
  <c r="R32" i="36" s="1"/>
  <c r="M40" i="36"/>
  <c r="R40" i="36" s="1"/>
  <c r="J13" i="39"/>
  <c r="H14" i="39"/>
  <c r="F15" i="39"/>
  <c r="L15" i="39" s="1"/>
  <c r="J21" i="39"/>
  <c r="H22" i="39"/>
  <c r="F23" i="39"/>
  <c r="L23" i="39" s="1"/>
  <c r="J29" i="39"/>
  <c r="H30" i="39"/>
  <c r="F31" i="39"/>
  <c r="X31" i="39" s="1"/>
  <c r="J37" i="39"/>
  <c r="H38" i="39"/>
  <c r="F39" i="39"/>
  <c r="X39" i="39" s="1"/>
  <c r="T43" i="39"/>
  <c r="J14" i="40"/>
  <c r="H15" i="40"/>
  <c r="F16" i="40"/>
  <c r="R16" i="40" s="1"/>
  <c r="J22" i="40"/>
  <c r="H23" i="40"/>
  <c r="F24" i="40"/>
  <c r="L24" i="40" s="1"/>
  <c r="J30" i="40"/>
  <c r="H31" i="40"/>
  <c r="F32" i="40"/>
  <c r="R32" i="40" s="1"/>
  <c r="J38" i="40"/>
  <c r="H39" i="40"/>
  <c r="F40" i="40"/>
  <c r="L40" i="40" s="1"/>
  <c r="E43" i="40"/>
  <c r="V5" i="93"/>
  <c r="U5" i="90"/>
  <c r="V6" i="93"/>
  <c r="U6" i="90"/>
  <c r="V7" i="93"/>
  <c r="U7" i="90"/>
  <c r="V8" i="93"/>
  <c r="U8" i="90"/>
  <c r="V9" i="93"/>
  <c r="U9" i="90"/>
  <c r="V10" i="93"/>
  <c r="U10" i="90"/>
  <c r="V11" i="93"/>
  <c r="U11" i="90"/>
  <c r="V12" i="93"/>
  <c r="U12" i="90"/>
  <c r="V13" i="93"/>
  <c r="U13" i="90"/>
  <c r="V14" i="93"/>
  <c r="U14" i="90"/>
  <c r="V15" i="93"/>
  <c r="U15" i="90"/>
  <c r="V16" i="93"/>
  <c r="U16" i="90"/>
  <c r="V17" i="93"/>
  <c r="U17" i="90"/>
  <c r="V18" i="93"/>
  <c r="U18" i="90"/>
  <c r="V19" i="93"/>
  <c r="U19" i="90"/>
  <c r="V20" i="93"/>
  <c r="U20" i="90"/>
  <c r="V21" i="93"/>
  <c r="U21" i="90"/>
  <c r="V22" i="93"/>
  <c r="U22" i="90"/>
  <c r="V23" i="93"/>
  <c r="U23" i="90"/>
  <c r="V24" i="93"/>
  <c r="U24" i="90"/>
  <c r="F44" i="42"/>
  <c r="AG44" i="43"/>
  <c r="AM13" i="43"/>
  <c r="I14" i="43"/>
  <c r="V14" i="43" s="1"/>
  <c r="W5" i="90"/>
  <c r="AK14" i="43"/>
  <c r="I15" i="43"/>
  <c r="AH15" i="43" s="1"/>
  <c r="AK17" i="43"/>
  <c r="Z19" i="43"/>
  <c r="AL19" i="43" s="1"/>
  <c r="N19" i="43"/>
  <c r="AD19" i="43"/>
  <c r="P22" i="43"/>
  <c r="AM22" i="43" s="1"/>
  <c r="L23" i="43"/>
  <c r="AH24" i="43"/>
  <c r="AB26" i="43"/>
  <c r="AM26" i="43" s="1"/>
  <c r="I28" i="43"/>
  <c r="AF28" i="43"/>
  <c r="AL28" i="43" s="1"/>
  <c r="T28" i="43"/>
  <c r="Z28" i="43"/>
  <c r="N28" i="43"/>
  <c r="W44" i="44"/>
  <c r="X15" i="44"/>
  <c r="L16" i="44"/>
  <c r="X8" i="90" s="1"/>
  <c r="T17" i="44"/>
  <c r="H17" i="44"/>
  <c r="F17" i="44"/>
  <c r="R17" i="44" s="1"/>
  <c r="Y9" i="90" s="1"/>
  <c r="Z17" i="44"/>
  <c r="N17" i="44"/>
  <c r="D44" i="45"/>
  <c r="N44" i="45" s="1"/>
  <c r="H12" i="45"/>
  <c r="T12" i="45"/>
  <c r="F12" i="45"/>
  <c r="R12" i="45" s="1"/>
  <c r="N12" i="45"/>
  <c r="H14" i="45"/>
  <c r="T14" i="45"/>
  <c r="F14" i="45"/>
  <c r="N14" i="45"/>
  <c r="J15" i="45"/>
  <c r="V15" i="45"/>
  <c r="F15" i="45"/>
  <c r="P15" i="45"/>
  <c r="L22" i="45"/>
  <c r="R22" i="45"/>
  <c r="L27" i="45"/>
  <c r="Q45" i="46"/>
  <c r="AA9" i="93"/>
  <c r="AD9" i="90"/>
  <c r="AA14" i="93"/>
  <c r="AD14" i="90"/>
  <c r="AA20" i="93"/>
  <c r="AD20" i="90"/>
  <c r="AI6" i="93"/>
  <c r="AL6" i="90"/>
  <c r="AI7" i="93"/>
  <c r="AL7" i="90"/>
  <c r="R12" i="36"/>
  <c r="J14" i="39"/>
  <c r="H15" i="39"/>
  <c r="F16" i="39"/>
  <c r="S9" i="93"/>
  <c r="R9" i="90"/>
  <c r="J22" i="39"/>
  <c r="H23" i="39"/>
  <c r="F24" i="39"/>
  <c r="S17" i="93"/>
  <c r="R17" i="90"/>
  <c r="J30" i="39"/>
  <c r="H31" i="39"/>
  <c r="F32" i="39"/>
  <c r="J38" i="39"/>
  <c r="H39" i="39"/>
  <c r="F40" i="39"/>
  <c r="J15" i="40"/>
  <c r="H16" i="40"/>
  <c r="F17" i="40"/>
  <c r="J23" i="40"/>
  <c r="H24" i="40"/>
  <c r="F25" i="40"/>
  <c r="J31" i="40"/>
  <c r="H32" i="40"/>
  <c r="F33" i="40"/>
  <c r="F43" i="40" s="1"/>
  <c r="J39" i="40"/>
  <c r="H40" i="40"/>
  <c r="F41" i="40"/>
  <c r="AG12" i="42"/>
  <c r="I12" i="43"/>
  <c r="V13" i="43"/>
  <c r="AK13" i="43"/>
  <c r="Z15" i="43"/>
  <c r="N15" i="43"/>
  <c r="W6" i="90"/>
  <c r="AK15" i="43"/>
  <c r="V17" i="43"/>
  <c r="AL17" i="43"/>
  <c r="P18" i="43"/>
  <c r="L19" i="43"/>
  <c r="I20" i="43"/>
  <c r="AB20" i="43" s="1"/>
  <c r="AF20" i="43"/>
  <c r="T20" i="43"/>
  <c r="Z20" i="43"/>
  <c r="N20" i="43"/>
  <c r="V83" i="90"/>
  <c r="P23" i="43"/>
  <c r="AL24" i="43"/>
  <c r="N25" i="43"/>
  <c r="I27" i="43"/>
  <c r="AB27" i="43" s="1"/>
  <c r="AD27" i="43"/>
  <c r="R27" i="43"/>
  <c r="AB37" i="43"/>
  <c r="X44" i="43"/>
  <c r="V25" i="90" s="1"/>
  <c r="V96" i="90" s="1"/>
  <c r="AC44" i="44"/>
  <c r="R13" i="44"/>
  <c r="Y5" i="90" s="1"/>
  <c r="R20" i="44"/>
  <c r="Y12" i="90" s="1"/>
  <c r="X33" i="44"/>
  <c r="AD35" i="44"/>
  <c r="AD36" i="44"/>
  <c r="R41" i="44"/>
  <c r="L15" i="45"/>
  <c r="X19" i="45"/>
  <c r="R19" i="45"/>
  <c r="X29" i="45"/>
  <c r="L29" i="45"/>
  <c r="AA15" i="93"/>
  <c r="AD15" i="90"/>
  <c r="AA21" i="93"/>
  <c r="AD21" i="90"/>
  <c r="AG12" i="93"/>
  <c r="AJ12" i="90"/>
  <c r="AI16" i="93"/>
  <c r="AL16" i="90"/>
  <c r="AI17" i="93"/>
  <c r="AL17" i="90"/>
  <c r="L13" i="39"/>
  <c r="J15" i="39"/>
  <c r="H16" i="39"/>
  <c r="S10" i="93"/>
  <c r="R10" i="90"/>
  <c r="L21" i="39"/>
  <c r="J23" i="39"/>
  <c r="H24" i="39"/>
  <c r="S18" i="93"/>
  <c r="R18" i="90"/>
  <c r="L29" i="39"/>
  <c r="J31" i="39"/>
  <c r="H32" i="39"/>
  <c r="L37" i="39"/>
  <c r="J39" i="39"/>
  <c r="H40" i="39"/>
  <c r="L14" i="40"/>
  <c r="J16" i="40"/>
  <c r="H17" i="40"/>
  <c r="L22" i="40"/>
  <c r="J24" i="40"/>
  <c r="H25" i="40"/>
  <c r="L30" i="40"/>
  <c r="J32" i="40"/>
  <c r="H33" i="40"/>
  <c r="L38" i="40"/>
  <c r="J40" i="40"/>
  <c r="H41" i="40"/>
  <c r="L12" i="43"/>
  <c r="X12" i="43"/>
  <c r="P14" i="43"/>
  <c r="AF15" i="43"/>
  <c r="AL15" i="43" s="1"/>
  <c r="I16" i="43"/>
  <c r="P16" i="43" s="1"/>
  <c r="AF16" i="43"/>
  <c r="AL16" i="43" s="1"/>
  <c r="T16" i="43"/>
  <c r="Z16" i="43"/>
  <c r="N16" i="43"/>
  <c r="V79" i="90"/>
  <c r="AM18" i="43"/>
  <c r="P19" i="43"/>
  <c r="AM19" i="43" s="1"/>
  <c r="AH19" i="43"/>
  <c r="W11" i="90"/>
  <c r="AK20" i="43"/>
  <c r="I21" i="43"/>
  <c r="P21" i="43" s="1"/>
  <c r="T23" i="43"/>
  <c r="P25" i="43"/>
  <c r="AH28" i="43"/>
  <c r="AB30" i="43"/>
  <c r="I32" i="43"/>
  <c r="V32" i="43" s="1"/>
  <c r="AF32" i="43"/>
  <c r="AL32" i="43" s="1"/>
  <c r="T32" i="43"/>
  <c r="Z32" i="43"/>
  <c r="N32" i="43"/>
  <c r="AB34" i="43"/>
  <c r="AM34" i="43" s="1"/>
  <c r="AB35" i="43"/>
  <c r="I36" i="43"/>
  <c r="AF36" i="43"/>
  <c r="AL36" i="43" s="1"/>
  <c r="T36" i="43"/>
  <c r="Z36" i="43"/>
  <c r="N36" i="43"/>
  <c r="AB38" i="43"/>
  <c r="AM38" i="43" s="1"/>
  <c r="AB39" i="43"/>
  <c r="I40" i="43"/>
  <c r="AF40" i="43"/>
  <c r="AL40" i="43" s="1"/>
  <c r="T40" i="43"/>
  <c r="Z40" i="43"/>
  <c r="N40" i="43"/>
  <c r="AB42" i="43"/>
  <c r="X6" i="93"/>
  <c r="AA6" i="90"/>
  <c r="L17" i="44"/>
  <c r="X9" i="90" s="1"/>
  <c r="X23" i="44"/>
  <c r="T25" i="44"/>
  <c r="H25" i="44"/>
  <c r="F25" i="44"/>
  <c r="R25" i="44" s="1"/>
  <c r="Y17" i="90" s="1"/>
  <c r="Z25" i="44"/>
  <c r="N25" i="44"/>
  <c r="R27" i="44"/>
  <c r="Y19" i="90" s="1"/>
  <c r="X22" i="93"/>
  <c r="AA22" i="90"/>
  <c r="X31" i="44"/>
  <c r="T33" i="44"/>
  <c r="H33" i="44"/>
  <c r="F33" i="44"/>
  <c r="L33" i="44" s="1"/>
  <c r="Z33" i="44"/>
  <c r="N33" i="44"/>
  <c r="R37" i="44"/>
  <c r="V13" i="45"/>
  <c r="J13" i="45"/>
  <c r="F13" i="45"/>
  <c r="P13" i="45"/>
  <c r="L14" i="45"/>
  <c r="L25" i="45"/>
  <c r="X26" i="45"/>
  <c r="R27" i="45"/>
  <c r="L29" i="46"/>
  <c r="AF11" i="93"/>
  <c r="AI11" i="90"/>
  <c r="L17" i="49"/>
  <c r="D16" i="50"/>
  <c r="F16" i="50" s="1"/>
  <c r="AG20" i="93"/>
  <c r="AJ20" i="90"/>
  <c r="J44" i="57"/>
  <c r="E120" i="1" s="1"/>
  <c r="AG6" i="91" s="1"/>
  <c r="AG7" i="91" s="1"/>
  <c r="AG10" i="91" s="1"/>
  <c r="L14" i="39"/>
  <c r="S11" i="93"/>
  <c r="R11" i="90"/>
  <c r="L22" i="39"/>
  <c r="S19" i="93"/>
  <c r="R19" i="90"/>
  <c r="L30" i="39"/>
  <c r="L38" i="39"/>
  <c r="L15" i="40"/>
  <c r="L23" i="40"/>
  <c r="L31" i="40"/>
  <c r="L39" i="40"/>
  <c r="P15" i="43"/>
  <c r="W7" i="90"/>
  <c r="AK16" i="43"/>
  <c r="R19" i="43"/>
  <c r="AF21" i="43"/>
  <c r="AL21" i="43" s="1"/>
  <c r="T21" i="43"/>
  <c r="V23" i="43"/>
  <c r="V24" i="43"/>
  <c r="I31" i="43"/>
  <c r="V31" i="43" s="1"/>
  <c r="AD31" i="43"/>
  <c r="R31" i="43"/>
  <c r="AK32" i="43"/>
  <c r="AK34" i="43"/>
  <c r="I35" i="43"/>
  <c r="AH35" i="43" s="1"/>
  <c r="AD35" i="43"/>
  <c r="AK35" i="43" s="1"/>
  <c r="R35" i="43"/>
  <c r="AK36" i="43"/>
  <c r="AH37" i="43"/>
  <c r="AK38" i="43"/>
  <c r="I39" i="43"/>
  <c r="P39" i="43" s="1"/>
  <c r="AD39" i="43"/>
  <c r="R39" i="43"/>
  <c r="AK40" i="43"/>
  <c r="AK42" i="43"/>
  <c r="I43" i="43"/>
  <c r="AH43" i="43" s="1"/>
  <c r="AD43" i="43"/>
  <c r="AK43" i="43" s="1"/>
  <c r="R43" i="43"/>
  <c r="N44" i="43"/>
  <c r="AL44" i="43" s="1"/>
  <c r="AD44" i="43"/>
  <c r="X13" i="44"/>
  <c r="W8" i="93"/>
  <c r="Z8" i="90"/>
  <c r="AD19" i="44"/>
  <c r="AD20" i="44"/>
  <c r="R21" i="44"/>
  <c r="Y13" i="90" s="1"/>
  <c r="V28" i="44"/>
  <c r="J28" i="44"/>
  <c r="F28" i="44"/>
  <c r="L28" i="44" s="1"/>
  <c r="X20" i="90" s="1"/>
  <c r="AB28" i="44"/>
  <c r="P28" i="44"/>
  <c r="AD33" i="44"/>
  <c r="X41" i="44"/>
  <c r="AD42" i="44"/>
  <c r="H44" i="44"/>
  <c r="AB44" i="44"/>
  <c r="D99" i="1" s="1"/>
  <c r="R14" i="45"/>
  <c r="L19" i="45"/>
  <c r="K45" i="46"/>
  <c r="AA11" i="93"/>
  <c r="AD11" i="90"/>
  <c r="Y25" i="93"/>
  <c r="AB25" i="90"/>
  <c r="AC10" i="93"/>
  <c r="AF10" i="90"/>
  <c r="AG15" i="93"/>
  <c r="AJ15" i="90"/>
  <c r="AI22" i="93"/>
  <c r="AL22" i="90"/>
  <c r="AI13" i="93"/>
  <c r="AL13" i="90"/>
  <c r="T22" i="43"/>
  <c r="AF22" i="43"/>
  <c r="AL22" i="43" s="1"/>
  <c r="AK24" i="43"/>
  <c r="T26" i="43"/>
  <c r="AF26" i="43"/>
  <c r="AK28" i="43"/>
  <c r="T30" i="43"/>
  <c r="AF30" i="43"/>
  <c r="I33" i="43"/>
  <c r="AB33" i="43" s="1"/>
  <c r="T34" i="43"/>
  <c r="AF34" i="43"/>
  <c r="I37" i="43"/>
  <c r="P37" i="43" s="1"/>
  <c r="T38" i="43"/>
  <c r="AF38" i="43"/>
  <c r="I41" i="43"/>
  <c r="P41" i="43" s="1"/>
  <c r="T42" i="43"/>
  <c r="AF42" i="43"/>
  <c r="AL42" i="43" s="1"/>
  <c r="N12" i="44"/>
  <c r="Z12" i="44"/>
  <c r="F13" i="44"/>
  <c r="L13" i="44" s="1"/>
  <c r="X5" i="90" s="1"/>
  <c r="P15" i="44"/>
  <c r="AB15" i="44"/>
  <c r="H16" i="44"/>
  <c r="T16" i="44"/>
  <c r="J19" i="44"/>
  <c r="V19" i="44"/>
  <c r="N20" i="44"/>
  <c r="Z20" i="44"/>
  <c r="F21" i="44"/>
  <c r="AD21" i="44" s="1"/>
  <c r="P23" i="44"/>
  <c r="AB23" i="44"/>
  <c r="H24" i="44"/>
  <c r="T24" i="44"/>
  <c r="J27" i="44"/>
  <c r="V27" i="44"/>
  <c r="N28" i="44"/>
  <c r="Z28" i="44"/>
  <c r="F29" i="44"/>
  <c r="X29" i="44" s="1"/>
  <c r="P31" i="44"/>
  <c r="AB31" i="44"/>
  <c r="H32" i="44"/>
  <c r="T32" i="44"/>
  <c r="J35" i="44"/>
  <c r="V35" i="44"/>
  <c r="N36" i="44"/>
  <c r="Z36" i="44"/>
  <c r="F37" i="44"/>
  <c r="L37" i="44" s="1"/>
  <c r="P39" i="44"/>
  <c r="AB39" i="44"/>
  <c r="H40" i="44"/>
  <c r="T40" i="44"/>
  <c r="F42" i="44"/>
  <c r="N13" i="45"/>
  <c r="F16" i="45"/>
  <c r="L16" i="45" s="1"/>
  <c r="H24" i="45"/>
  <c r="H25" i="45"/>
  <c r="T25" i="45"/>
  <c r="F26" i="45"/>
  <c r="L26" i="45" s="1"/>
  <c r="F27" i="45"/>
  <c r="X27" i="45" s="1"/>
  <c r="T27" i="45"/>
  <c r="F28" i="45"/>
  <c r="R28" i="45" s="1"/>
  <c r="T28" i="45"/>
  <c r="H29" i="45"/>
  <c r="T29" i="45"/>
  <c r="F30" i="45"/>
  <c r="X30" i="45" s="1"/>
  <c r="T30" i="45"/>
  <c r="J31" i="45"/>
  <c r="J34" i="45"/>
  <c r="J35" i="45"/>
  <c r="J36" i="45"/>
  <c r="N41" i="45"/>
  <c r="E44" i="45"/>
  <c r="R14" i="46"/>
  <c r="L30" i="46"/>
  <c r="AC4" i="93"/>
  <c r="AF4" i="90"/>
  <c r="AC11" i="93"/>
  <c r="AF11" i="90"/>
  <c r="AF9" i="93"/>
  <c r="AI9" i="90"/>
  <c r="AE14" i="93"/>
  <c r="AH14" i="90"/>
  <c r="AE19" i="93"/>
  <c r="AH19" i="90"/>
  <c r="AF22" i="93"/>
  <c r="AI22" i="90"/>
  <c r="AG23" i="93"/>
  <c r="AJ23" i="90"/>
  <c r="L34" i="49"/>
  <c r="L39" i="49"/>
  <c r="J44" i="49"/>
  <c r="C105" i="1" s="1"/>
  <c r="AK6" i="93"/>
  <c r="AN6" i="90"/>
  <c r="AJ7" i="93"/>
  <c r="AM7" i="90"/>
  <c r="AJ18" i="93"/>
  <c r="AM18" i="90"/>
  <c r="AJ19" i="93"/>
  <c r="AM19" i="90"/>
  <c r="G45" i="52"/>
  <c r="Y45" i="52" s="1"/>
  <c r="U41" i="54"/>
  <c r="N40" i="55"/>
  <c r="J13" i="57"/>
  <c r="V87" i="90"/>
  <c r="V91" i="90"/>
  <c r="L33" i="43"/>
  <c r="AK33" i="43" s="1"/>
  <c r="L37" i="43"/>
  <c r="AK37" i="43" s="1"/>
  <c r="L41" i="43"/>
  <c r="AK41" i="43" s="1"/>
  <c r="H13" i="44"/>
  <c r="L14" i="44"/>
  <c r="X6" i="90" s="1"/>
  <c r="X14" i="44"/>
  <c r="J16" i="44"/>
  <c r="F18" i="44"/>
  <c r="H21" i="44"/>
  <c r="L22" i="44"/>
  <c r="X14" i="90" s="1"/>
  <c r="X22" i="44"/>
  <c r="J24" i="44"/>
  <c r="H29" i="44"/>
  <c r="L30" i="44"/>
  <c r="X22" i="90" s="1"/>
  <c r="X30" i="44"/>
  <c r="J32" i="44"/>
  <c r="H37" i="44"/>
  <c r="L38" i="44"/>
  <c r="X38" i="44"/>
  <c r="J40" i="44"/>
  <c r="H42" i="44"/>
  <c r="T15" i="45"/>
  <c r="H15" i="45"/>
  <c r="V22" i="45"/>
  <c r="J22" i="45"/>
  <c r="H27" i="45"/>
  <c r="H28" i="45"/>
  <c r="J29" i="45"/>
  <c r="H30" i="45"/>
  <c r="L33" i="45"/>
  <c r="X33" i="45"/>
  <c r="L37" i="45"/>
  <c r="X37" i="45"/>
  <c r="P40" i="45"/>
  <c r="Y7" i="93"/>
  <c r="AB7" i="90"/>
  <c r="Y10" i="93"/>
  <c r="AB10" i="90"/>
  <c r="R17" i="46"/>
  <c r="Y13" i="93"/>
  <c r="AB13" i="90"/>
  <c r="R20" i="46"/>
  <c r="Y16" i="93"/>
  <c r="AB16" i="90"/>
  <c r="R23" i="46"/>
  <c r="L33" i="46"/>
  <c r="L36" i="46"/>
  <c r="L39" i="46"/>
  <c r="Z28" i="93"/>
  <c r="AC28" i="90"/>
  <c r="AC18" i="93"/>
  <c r="AF18" i="90"/>
  <c r="AE6" i="93"/>
  <c r="AH6" i="90"/>
  <c r="AE11" i="93"/>
  <c r="AH11" i="90"/>
  <c r="AF14" i="93"/>
  <c r="AI14" i="90"/>
  <c r="AF19" i="93"/>
  <c r="AI19" i="90"/>
  <c r="AE24" i="93"/>
  <c r="AH24" i="90"/>
  <c r="AK7" i="93"/>
  <c r="AN7" i="90"/>
  <c r="AJ8" i="93"/>
  <c r="AM8" i="90"/>
  <c r="D19" i="50"/>
  <c r="F19" i="50" s="1"/>
  <c r="AK17" i="93"/>
  <c r="AN17" i="90"/>
  <c r="AK18" i="93"/>
  <c r="AN18" i="90"/>
  <c r="AK19" i="93"/>
  <c r="AN19" i="90"/>
  <c r="AJ20" i="93"/>
  <c r="AM20" i="90"/>
  <c r="AI21" i="93"/>
  <c r="AL21" i="90"/>
  <c r="D39" i="50"/>
  <c r="F39" i="50" s="1"/>
  <c r="AK28" i="93"/>
  <c r="AN28" i="90"/>
  <c r="AS42" i="52"/>
  <c r="AR45" i="52"/>
  <c r="AS45" i="52" s="1"/>
  <c r="E113" i="1" s="1"/>
  <c r="Z6" i="91" s="1"/>
  <c r="Z7" i="91" s="1"/>
  <c r="Z10" i="91" s="1"/>
  <c r="U33" i="54"/>
  <c r="N27" i="55"/>
  <c r="N33" i="55"/>
  <c r="F43" i="56"/>
  <c r="J43" i="56" s="1"/>
  <c r="E119" i="1" s="1"/>
  <c r="AF6" i="91" s="1"/>
  <c r="AF7" i="91" s="1"/>
  <c r="AF10" i="91" s="1"/>
  <c r="N43" i="56"/>
  <c r="Z21" i="61"/>
  <c r="AA21" i="61" s="1"/>
  <c r="Y21" i="61"/>
  <c r="AG17" i="93"/>
  <c r="AJ17" i="90"/>
  <c r="AE21" i="93"/>
  <c r="AH21" i="90"/>
  <c r="AF24" i="93"/>
  <c r="AI24" i="90"/>
  <c r="L30" i="49"/>
  <c r="AJ10" i="93"/>
  <c r="AM10" i="90"/>
  <c r="AJ11" i="93"/>
  <c r="AM11" i="90"/>
  <c r="AK20" i="93"/>
  <c r="AN20" i="90"/>
  <c r="AJ21" i="93"/>
  <c r="AM21" i="90"/>
  <c r="AK13" i="52"/>
  <c r="R45" i="52"/>
  <c r="AJ45" i="52"/>
  <c r="AK45" i="52" s="1"/>
  <c r="E112" i="1" s="1"/>
  <c r="Y6" i="91" s="1"/>
  <c r="Y7" i="91" s="1"/>
  <c r="Y10" i="91" s="1"/>
  <c r="AN26" i="93"/>
  <c r="AQ26" i="90"/>
  <c r="T43" i="54"/>
  <c r="U43" i="54" s="1"/>
  <c r="E115" i="1" s="1"/>
  <c r="AB6" i="91" s="1"/>
  <c r="AB7" i="91" s="1"/>
  <c r="AB10" i="91" s="1"/>
  <c r="W27" i="61"/>
  <c r="Z27" i="61"/>
  <c r="AA27" i="61" s="1"/>
  <c r="V88" i="90"/>
  <c r="V92" i="90"/>
  <c r="AD41" i="44"/>
  <c r="V14" i="45"/>
  <c r="J14" i="45"/>
  <c r="P32" i="45"/>
  <c r="P35" i="45"/>
  <c r="P36" i="45"/>
  <c r="T39" i="45"/>
  <c r="H39" i="45"/>
  <c r="Y8" i="93"/>
  <c r="AB8" i="90"/>
  <c r="AA18" i="93"/>
  <c r="AD18" i="90"/>
  <c r="AC9" i="93"/>
  <c r="AF9" i="90"/>
  <c r="AC16" i="93"/>
  <c r="AF16" i="90"/>
  <c r="L25" i="47"/>
  <c r="AE8" i="93"/>
  <c r="AH8" i="90"/>
  <c r="L15" i="49"/>
  <c r="AE13" i="93"/>
  <c r="AH13" i="90"/>
  <c r="AF16" i="93"/>
  <c r="AI16" i="90"/>
  <c r="L22" i="49"/>
  <c r="AE18" i="93"/>
  <c r="AH18" i="90"/>
  <c r="AF21" i="93"/>
  <c r="AI21" i="90"/>
  <c r="D26" i="50"/>
  <c r="F26" i="50" s="1"/>
  <c r="L28" i="49"/>
  <c r="L33" i="49"/>
  <c r="AK9" i="93"/>
  <c r="AN9" i="90"/>
  <c r="AK10" i="93"/>
  <c r="AN10" i="90"/>
  <c r="AK11" i="93"/>
  <c r="AN11" i="90"/>
  <c r="AJ12" i="93"/>
  <c r="AM12" i="90"/>
  <c r="D21" i="50"/>
  <c r="F21" i="50" s="1"/>
  <c r="AK21" i="93"/>
  <c r="AN21" i="90"/>
  <c r="AJ22" i="93"/>
  <c r="AM22" i="90"/>
  <c r="AS34" i="52"/>
  <c r="U17" i="54"/>
  <c r="N13" i="55"/>
  <c r="J17" i="55"/>
  <c r="J30" i="55"/>
  <c r="U19" i="61"/>
  <c r="W23" i="61"/>
  <c r="Z23" i="61"/>
  <c r="AA23" i="61" s="1"/>
  <c r="N22" i="43"/>
  <c r="N26" i="43"/>
  <c r="AK26" i="43"/>
  <c r="N30" i="43"/>
  <c r="AK30" i="43"/>
  <c r="N34" i="43"/>
  <c r="N38" i="43"/>
  <c r="N42" i="43"/>
  <c r="H12" i="44"/>
  <c r="T12" i="44"/>
  <c r="J15" i="44"/>
  <c r="N16" i="44"/>
  <c r="Z16" i="44"/>
  <c r="P19" i="44"/>
  <c r="AB19" i="44"/>
  <c r="H20" i="44"/>
  <c r="J23" i="44"/>
  <c r="N24" i="44"/>
  <c r="Z24" i="44"/>
  <c r="P27" i="44"/>
  <c r="AB27" i="44"/>
  <c r="H28" i="44"/>
  <c r="J31" i="44"/>
  <c r="N32" i="44"/>
  <c r="Z32" i="44"/>
  <c r="P35" i="44"/>
  <c r="AB35" i="44"/>
  <c r="H36" i="44"/>
  <c r="J39" i="44"/>
  <c r="N40" i="44"/>
  <c r="Z40" i="44"/>
  <c r="AB43" i="44"/>
  <c r="P43" i="44"/>
  <c r="H13" i="45"/>
  <c r="J18" i="45"/>
  <c r="J19" i="45"/>
  <c r="J20" i="45"/>
  <c r="X20" i="45"/>
  <c r="N24" i="45"/>
  <c r="N25" i="45"/>
  <c r="N29" i="45"/>
  <c r="P31" i="45"/>
  <c r="F32" i="45"/>
  <c r="L32" i="45" s="1"/>
  <c r="H41" i="45"/>
  <c r="F42" i="45"/>
  <c r="X42" i="45" s="1"/>
  <c r="L14" i="46"/>
  <c r="Y14" i="93"/>
  <c r="AB14" i="90"/>
  <c r="R21" i="46"/>
  <c r="Y17" i="93"/>
  <c r="AB17" i="90"/>
  <c r="Y20" i="93"/>
  <c r="AB20" i="90"/>
  <c r="AC8" i="93"/>
  <c r="AF8" i="90"/>
  <c r="AC22" i="93"/>
  <c r="AF22" i="90"/>
  <c r="AB28" i="93"/>
  <c r="AE28" i="90"/>
  <c r="AF8" i="93"/>
  <c r="AI8" i="90"/>
  <c r="L14" i="49"/>
  <c r="AE10" i="93"/>
  <c r="AH10" i="90"/>
  <c r="AF13" i="93"/>
  <c r="AI13" i="90"/>
  <c r="D18" i="50"/>
  <c r="F18" i="50" s="1"/>
  <c r="L20" i="49"/>
  <c r="AF18" i="93"/>
  <c r="AI18" i="90"/>
  <c r="L25" i="49"/>
  <c r="AE23" i="93"/>
  <c r="AH23" i="90"/>
  <c r="L43" i="49"/>
  <c r="AK12" i="93"/>
  <c r="AN12" i="90"/>
  <c r="AJ13" i="93"/>
  <c r="AM13" i="90"/>
  <c r="AK22" i="93"/>
  <c r="AN22" i="90"/>
  <c r="AJ23" i="93"/>
  <c r="AM23" i="90"/>
  <c r="AL28" i="93"/>
  <c r="AO28" i="90"/>
  <c r="Y14" i="52"/>
  <c r="AS30" i="52"/>
  <c r="AM45" i="52"/>
  <c r="N24" i="55"/>
  <c r="J30" i="56"/>
  <c r="J12" i="57"/>
  <c r="G52" i="60"/>
  <c r="G56" i="60" s="1"/>
  <c r="E125" i="1" s="1"/>
  <c r="AI6" i="91" s="1"/>
  <c r="AI7" i="91" s="1"/>
  <c r="AI10" i="91" s="1"/>
  <c r="R14" i="44"/>
  <c r="Y6" i="90" s="1"/>
  <c r="R22" i="44"/>
  <c r="Y14" i="90" s="1"/>
  <c r="R30" i="44"/>
  <c r="Y22" i="90" s="1"/>
  <c r="R38" i="44"/>
  <c r="L20" i="45"/>
  <c r="T31" i="45"/>
  <c r="H31" i="45"/>
  <c r="V38" i="45"/>
  <c r="J38" i="45"/>
  <c r="T44" i="45"/>
  <c r="AA10" i="93"/>
  <c r="AD10" i="90"/>
  <c r="AA13" i="93"/>
  <c r="AD13" i="90"/>
  <c r="AA16" i="93"/>
  <c r="AD16" i="90"/>
  <c r="Y23" i="93"/>
  <c r="AB23" i="90"/>
  <c r="AC14" i="93"/>
  <c r="AF14" i="90"/>
  <c r="AC21" i="93"/>
  <c r="AF21" i="90"/>
  <c r="AF10" i="93"/>
  <c r="AI10" i="90"/>
  <c r="AE15" i="93"/>
  <c r="AH15" i="90"/>
  <c r="AE25" i="93"/>
  <c r="AH25" i="90"/>
  <c r="L35" i="49"/>
  <c r="AJ4" i="93"/>
  <c r="AM4" i="90"/>
  <c r="AI5" i="93"/>
  <c r="AL5" i="90"/>
  <c r="AK13" i="93"/>
  <c r="AN13" i="90"/>
  <c r="AJ14" i="93"/>
  <c r="AM14" i="90"/>
  <c r="AK23" i="93"/>
  <c r="AN23" i="90"/>
  <c r="J43" i="51"/>
  <c r="L43" i="51" s="1"/>
  <c r="E110" i="1" s="1"/>
  <c r="AO29" i="93"/>
  <c r="AR29" i="90"/>
  <c r="J16" i="56"/>
  <c r="J37" i="57"/>
  <c r="W15" i="61"/>
  <c r="Z15" i="61"/>
  <c r="AA15" i="61" s="1"/>
  <c r="Z18" i="61"/>
  <c r="AA18" i="61" s="1"/>
  <c r="W18" i="61"/>
  <c r="N27" i="43"/>
  <c r="AL27" i="43" s="1"/>
  <c r="T29" i="43"/>
  <c r="AL29" i="43" s="1"/>
  <c r="N31" i="43"/>
  <c r="AL31" i="43" s="1"/>
  <c r="T33" i="43"/>
  <c r="AL33" i="43" s="1"/>
  <c r="N35" i="43"/>
  <c r="AL35" i="43" s="1"/>
  <c r="T37" i="43"/>
  <c r="AL37" i="43" s="1"/>
  <c r="N39" i="43"/>
  <c r="AL39" i="43" s="1"/>
  <c r="T41" i="43"/>
  <c r="AL41" i="43" s="1"/>
  <c r="N43" i="43"/>
  <c r="AL43" i="43" s="1"/>
  <c r="P13" i="44"/>
  <c r="H14" i="44"/>
  <c r="J17" i="44"/>
  <c r="N18" i="44"/>
  <c r="P21" i="44"/>
  <c r="H22" i="44"/>
  <c r="J25" i="44"/>
  <c r="X12" i="45"/>
  <c r="R24" i="45"/>
  <c r="V32" i="45"/>
  <c r="F34" i="45"/>
  <c r="F35" i="45"/>
  <c r="F36" i="45"/>
  <c r="R36" i="45" s="1"/>
  <c r="F38" i="45"/>
  <c r="Y6" i="93"/>
  <c r="AB6" i="90"/>
  <c r="R13" i="46"/>
  <c r="Y9" i="93"/>
  <c r="AB9" i="90"/>
  <c r="Y12" i="93"/>
  <c r="AB12" i="90"/>
  <c r="F45" i="46"/>
  <c r="AC6" i="93"/>
  <c r="AF6" i="90"/>
  <c r="AC13" i="93"/>
  <c r="AF13" i="90"/>
  <c r="AC20" i="93"/>
  <c r="AF20" i="90"/>
  <c r="AE7" i="93"/>
  <c r="AH7" i="90"/>
  <c r="AE17" i="93"/>
  <c r="AH17" i="90"/>
  <c r="AF20" i="93"/>
  <c r="AI20" i="90"/>
  <c r="L27" i="49"/>
  <c r="AF25" i="93"/>
  <c r="AI25" i="90"/>
  <c r="AK4" i="93"/>
  <c r="AN4" i="90"/>
  <c r="AJ5" i="93"/>
  <c r="AM5" i="90"/>
  <c r="AK14" i="93"/>
  <c r="AN14" i="90"/>
  <c r="AJ15" i="93"/>
  <c r="AM15" i="90"/>
  <c r="AJ28" i="93"/>
  <c r="AM28" i="90"/>
  <c r="AS22" i="52"/>
  <c r="C42" i="58"/>
  <c r="F43" i="58" s="1"/>
  <c r="X51" i="61"/>
  <c r="Y51" i="61" s="1"/>
  <c r="D128" i="1" s="1"/>
  <c r="V90" i="90"/>
  <c r="L12" i="45"/>
  <c r="N15" i="45"/>
  <c r="P22" i="45"/>
  <c r="T23" i="45"/>
  <c r="H23" i="45"/>
  <c r="T24" i="45"/>
  <c r="V30" i="45"/>
  <c r="J30" i="45"/>
  <c r="F31" i="45"/>
  <c r="V34" i="45"/>
  <c r="H35" i="45"/>
  <c r="J37" i="45"/>
  <c r="Y15" i="93"/>
  <c r="AB15" i="90"/>
  <c r="Y18" i="93"/>
  <c r="AB18" i="90"/>
  <c r="Y21" i="93"/>
  <c r="AB21" i="90"/>
  <c r="Y24" i="93"/>
  <c r="AB24" i="90"/>
  <c r="AC5" i="93"/>
  <c r="AF5" i="90"/>
  <c r="AC12" i="93"/>
  <c r="AF12" i="90"/>
  <c r="AC19" i="93"/>
  <c r="AF19" i="90"/>
  <c r="AE9" i="93"/>
  <c r="AH9" i="90"/>
  <c r="AF12" i="93"/>
  <c r="AI12" i="90"/>
  <c r="AG13" i="93"/>
  <c r="AJ13" i="90"/>
  <c r="AF17" i="93"/>
  <c r="AI17" i="90"/>
  <c r="AG18" i="93"/>
  <c r="AJ18" i="90"/>
  <c r="AE22" i="93"/>
  <c r="AH22" i="90"/>
  <c r="F44" i="49"/>
  <c r="AK5" i="93"/>
  <c r="AN5" i="90"/>
  <c r="AJ6" i="93"/>
  <c r="AM6" i="90"/>
  <c r="D15" i="50"/>
  <c r="F15" i="50" s="1"/>
  <c r="AK15" i="93"/>
  <c r="AN15" i="90"/>
  <c r="AJ16" i="93"/>
  <c r="AM16" i="90"/>
  <c r="D25" i="50"/>
  <c r="F25" i="50" s="1"/>
  <c r="D27" i="50"/>
  <c r="F27" i="50" s="1"/>
  <c r="D37" i="50"/>
  <c r="F37" i="50" s="1"/>
  <c r="O45" i="52"/>
  <c r="J14" i="55"/>
  <c r="J21" i="57"/>
  <c r="F41" i="59"/>
  <c r="AA11" i="61"/>
  <c r="U50" i="61"/>
  <c r="I51" i="61"/>
  <c r="U51" i="61" s="1"/>
  <c r="Z12" i="61"/>
  <c r="AA12" i="61" s="1"/>
  <c r="W13" i="61"/>
  <c r="AC14" i="61"/>
  <c r="AC17" i="61"/>
  <c r="Z37" i="61"/>
  <c r="AA37" i="61" s="1"/>
  <c r="U39" i="61"/>
  <c r="Z42" i="61"/>
  <c r="AA42" i="61" s="1"/>
  <c r="U45" i="61"/>
  <c r="AA46" i="61"/>
  <c r="M45" i="62"/>
  <c r="O12" i="62"/>
  <c r="F10" i="63"/>
  <c r="E16" i="63"/>
  <c r="H17" i="69"/>
  <c r="F17" i="69"/>
  <c r="N17" i="69"/>
  <c r="L17" i="69"/>
  <c r="J17" i="69"/>
  <c r="H22" i="69"/>
  <c r="F22" i="69"/>
  <c r="N22" i="69"/>
  <c r="L22" i="69"/>
  <c r="J22" i="69"/>
  <c r="H23" i="69"/>
  <c r="F23" i="69"/>
  <c r="N23" i="69"/>
  <c r="L23" i="69"/>
  <c r="J23" i="69"/>
  <c r="H33" i="69"/>
  <c r="F33" i="69"/>
  <c r="N33" i="69"/>
  <c r="L33" i="69"/>
  <c r="J33" i="69"/>
  <c r="H38" i="69"/>
  <c r="F38" i="69"/>
  <c r="N38" i="69"/>
  <c r="L38" i="69"/>
  <c r="J38" i="69"/>
  <c r="H39" i="69"/>
  <c r="F39" i="69"/>
  <c r="N39" i="69"/>
  <c r="L39" i="69"/>
  <c r="J39" i="69"/>
  <c r="K45" i="73"/>
  <c r="E155" i="1" s="1"/>
  <c r="AP9" i="93"/>
  <c r="AV9" i="90"/>
  <c r="AP13" i="93"/>
  <c r="AV13" i="90"/>
  <c r="AP18" i="93"/>
  <c r="AV18" i="90"/>
  <c r="V51" i="61"/>
  <c r="W51" i="61" s="1"/>
  <c r="C128" i="1" s="1"/>
  <c r="Z19" i="61"/>
  <c r="AA19" i="61" s="1"/>
  <c r="U35" i="61"/>
  <c r="N45" i="62"/>
  <c r="O15" i="62"/>
  <c r="P15" i="62" s="1"/>
  <c r="O19" i="62"/>
  <c r="P19" i="62" s="1"/>
  <c r="O23" i="62"/>
  <c r="P23" i="62" s="1"/>
  <c r="O27" i="62"/>
  <c r="P27" i="62" s="1"/>
  <c r="O31" i="62"/>
  <c r="P31" i="62" s="1"/>
  <c r="O35" i="62"/>
  <c r="P35" i="62" s="1"/>
  <c r="O39" i="62"/>
  <c r="P39" i="62" s="1"/>
  <c r="O43" i="62"/>
  <c r="P43" i="62" s="1"/>
  <c r="H28" i="69"/>
  <c r="F28" i="69"/>
  <c r="N28" i="69"/>
  <c r="L28" i="69"/>
  <c r="J28" i="69"/>
  <c r="T46" i="73"/>
  <c r="E158" i="1" s="1"/>
  <c r="U31" i="61"/>
  <c r="H21" i="69"/>
  <c r="F21" i="69"/>
  <c r="N21" i="69"/>
  <c r="L21" i="69"/>
  <c r="J21" i="69"/>
  <c r="H26" i="69"/>
  <c r="F26" i="69"/>
  <c r="N26" i="69"/>
  <c r="L26" i="69"/>
  <c r="J26" i="69"/>
  <c r="H27" i="69"/>
  <c r="F27" i="69"/>
  <c r="N27" i="69"/>
  <c r="L27" i="69"/>
  <c r="J27" i="69"/>
  <c r="H37" i="69"/>
  <c r="F37" i="69"/>
  <c r="N37" i="69"/>
  <c r="L37" i="69"/>
  <c r="J37" i="69"/>
  <c r="H42" i="69"/>
  <c r="F42" i="69"/>
  <c r="N42" i="69"/>
  <c r="L42" i="69"/>
  <c r="J42" i="69"/>
  <c r="H43" i="69"/>
  <c r="F43" i="69"/>
  <c r="N43" i="69"/>
  <c r="L43" i="69"/>
  <c r="J43" i="69"/>
  <c r="AP12" i="93"/>
  <c r="AV12" i="90"/>
  <c r="L44" i="77"/>
  <c r="E164" i="1" s="1"/>
  <c r="N43" i="77"/>
  <c r="Y11" i="93"/>
  <c r="AB11" i="90"/>
  <c r="Y19" i="93"/>
  <c r="AB19" i="90"/>
  <c r="AC7" i="93"/>
  <c r="AF7" i="90"/>
  <c r="AC15" i="93"/>
  <c r="AF15" i="90"/>
  <c r="AC23" i="93"/>
  <c r="AF23" i="90"/>
  <c r="AF7" i="93"/>
  <c r="AI7" i="90"/>
  <c r="AE12" i="93"/>
  <c r="AH12" i="90"/>
  <c r="AF15" i="93"/>
  <c r="AI15" i="90"/>
  <c r="AE20" i="93"/>
  <c r="AH20" i="90"/>
  <c r="AF23" i="93"/>
  <c r="AI23" i="90"/>
  <c r="AK8" i="93"/>
  <c r="AN8" i="90"/>
  <c r="AJ9" i="93"/>
  <c r="AM9" i="90"/>
  <c r="AK16" i="93"/>
  <c r="AN16" i="90"/>
  <c r="AJ17" i="93"/>
  <c r="AM17" i="90"/>
  <c r="N51" i="61"/>
  <c r="O51" i="61" s="1"/>
  <c r="W14" i="61"/>
  <c r="Z17" i="61"/>
  <c r="AA17" i="61" s="1"/>
  <c r="Y38" i="61"/>
  <c r="O41" i="61"/>
  <c r="Z47" i="61"/>
  <c r="AA47" i="61" s="1"/>
  <c r="AA49" i="61"/>
  <c r="F12" i="63"/>
  <c r="H16" i="69"/>
  <c r="F16" i="69"/>
  <c r="N16" i="69"/>
  <c r="L16" i="69"/>
  <c r="J16" i="69"/>
  <c r="H32" i="69"/>
  <c r="F32" i="69"/>
  <c r="N32" i="69"/>
  <c r="L32" i="69"/>
  <c r="J32" i="69"/>
  <c r="D44" i="68"/>
  <c r="AP11" i="93"/>
  <c r="AV11" i="90"/>
  <c r="AP17" i="93"/>
  <c r="AV17" i="90"/>
  <c r="AP21" i="93"/>
  <c r="AV21" i="90"/>
  <c r="D41" i="59"/>
  <c r="O11" i="61"/>
  <c r="Y11" i="61"/>
  <c r="W17" i="61"/>
  <c r="U23" i="61"/>
  <c r="W24" i="61"/>
  <c r="Z25" i="61"/>
  <c r="AA25" i="61" s="1"/>
  <c r="U27" i="61"/>
  <c r="AA30" i="61"/>
  <c r="O37" i="61"/>
  <c r="Z39" i="61"/>
  <c r="AA39" i="61" s="1"/>
  <c r="Z45" i="61"/>
  <c r="AA45" i="61" s="1"/>
  <c r="H14" i="69"/>
  <c r="F14" i="69"/>
  <c r="N14" i="69"/>
  <c r="L14" i="69"/>
  <c r="J14" i="69"/>
  <c r="H15" i="69"/>
  <c r="F15" i="69"/>
  <c r="N15" i="69"/>
  <c r="L15" i="69"/>
  <c r="J15" i="69"/>
  <c r="H25" i="69"/>
  <c r="F25" i="69"/>
  <c r="N25" i="69"/>
  <c r="L25" i="69"/>
  <c r="J25" i="69"/>
  <c r="H30" i="69"/>
  <c r="F30" i="69"/>
  <c r="N30" i="69"/>
  <c r="L30" i="69"/>
  <c r="J30" i="69"/>
  <c r="H31" i="69"/>
  <c r="F31" i="69"/>
  <c r="N31" i="69"/>
  <c r="L31" i="69"/>
  <c r="J31" i="69"/>
  <c r="H41" i="69"/>
  <c r="F41" i="69"/>
  <c r="N41" i="69"/>
  <c r="L41" i="69"/>
  <c r="J41" i="69"/>
  <c r="K45" i="68"/>
  <c r="D140" i="1" s="1"/>
  <c r="H20" i="69"/>
  <c r="F20" i="69"/>
  <c r="N20" i="69"/>
  <c r="L20" i="69"/>
  <c r="J20" i="69"/>
  <c r="H36" i="69"/>
  <c r="F36" i="69"/>
  <c r="N36" i="69"/>
  <c r="L36" i="69"/>
  <c r="J36" i="69"/>
  <c r="G44" i="68"/>
  <c r="G45" i="73"/>
  <c r="E152" i="1" s="1"/>
  <c r="R46" i="73"/>
  <c r="C158" i="1" s="1"/>
  <c r="AP5" i="93"/>
  <c r="AV5" i="90"/>
  <c r="AP10" i="93"/>
  <c r="AV10" i="90"/>
  <c r="AP20" i="93"/>
  <c r="AV20" i="90"/>
  <c r="Z43" i="61"/>
  <c r="AA43" i="61" s="1"/>
  <c r="Y43" i="61"/>
  <c r="AA50" i="61"/>
  <c r="F14" i="63"/>
  <c r="J45" i="68"/>
  <c r="C140" i="1" s="1"/>
  <c r="H18" i="69"/>
  <c r="F18" i="69"/>
  <c r="N18" i="69"/>
  <c r="L18" i="69"/>
  <c r="J18" i="69"/>
  <c r="H19" i="69"/>
  <c r="F19" i="69"/>
  <c r="N19" i="69"/>
  <c r="L19" i="69"/>
  <c r="J19" i="69"/>
  <c r="H29" i="69"/>
  <c r="F29" i="69"/>
  <c r="N29" i="69"/>
  <c r="L29" i="69"/>
  <c r="J29" i="69"/>
  <c r="H34" i="69"/>
  <c r="F34" i="69"/>
  <c r="N34" i="69"/>
  <c r="L34" i="69"/>
  <c r="J34" i="69"/>
  <c r="H35" i="69"/>
  <c r="F35" i="69"/>
  <c r="N35" i="69"/>
  <c r="L35" i="69"/>
  <c r="J35" i="69"/>
  <c r="H44" i="68"/>
  <c r="S46" i="73"/>
  <c r="D158" i="1" s="1"/>
  <c r="D44" i="76"/>
  <c r="E162" i="1" s="1"/>
  <c r="AP19" i="93"/>
  <c r="AV19" i="90"/>
  <c r="F51" i="61"/>
  <c r="O21" i="61"/>
  <c r="Y22" i="61"/>
  <c r="Z41" i="61"/>
  <c r="AA41" i="61" s="1"/>
  <c r="U49" i="61"/>
  <c r="H24" i="69"/>
  <c r="F24" i="69"/>
  <c r="N24" i="69"/>
  <c r="L24" i="69"/>
  <c r="J24" i="69"/>
  <c r="H40" i="69"/>
  <c r="F40" i="69"/>
  <c r="N40" i="69"/>
  <c r="L40" i="69"/>
  <c r="J40" i="69"/>
  <c r="E42" i="72"/>
  <c r="E150" i="1" s="1"/>
  <c r="AP4" i="93"/>
  <c r="AV4" i="90"/>
  <c r="W26" i="61"/>
  <c r="W34" i="61"/>
  <c r="W42" i="61"/>
  <c r="W50" i="61"/>
  <c r="I14" i="66"/>
  <c r="I18" i="66"/>
  <c r="I22" i="66"/>
  <c r="I26" i="66"/>
  <c r="I30" i="66"/>
  <c r="I34" i="66"/>
  <c r="I38" i="66"/>
  <c r="I42" i="66"/>
  <c r="I43" i="76"/>
  <c r="L43" i="76" s="1"/>
  <c r="R11" i="78"/>
  <c r="R43" i="78" s="1"/>
  <c r="E167" i="1" s="1"/>
  <c r="AS28" i="93"/>
  <c r="AY28" i="90"/>
  <c r="BE30" i="93"/>
  <c r="BE30" i="90"/>
  <c r="G44" i="85"/>
  <c r="G11" i="86"/>
  <c r="I14" i="86"/>
  <c r="K15" i="86"/>
  <c r="K16" i="86"/>
  <c r="M18" i="86"/>
  <c r="M19" i="86"/>
  <c r="M22" i="86"/>
  <c r="M23" i="86"/>
  <c r="O26" i="86"/>
  <c r="O27" i="86"/>
  <c r="O30" i="86"/>
  <c r="W44" i="87"/>
  <c r="X44" i="87" s="1"/>
  <c r="AI44" i="87"/>
  <c r="AJ44" i="87" s="1"/>
  <c r="AM14" i="87"/>
  <c r="AA24" i="87"/>
  <c r="G44" i="66"/>
  <c r="H44" i="66" s="1"/>
  <c r="E136" i="1" s="1"/>
  <c r="AQ29" i="93"/>
  <c r="AW29" i="90"/>
  <c r="K43" i="79"/>
  <c r="L43" i="79" s="1"/>
  <c r="E170" i="1" s="1"/>
  <c r="H42" i="80"/>
  <c r="E171" i="1" s="1"/>
  <c r="Q43" i="81"/>
  <c r="R44" i="85"/>
  <c r="S44" i="85" s="1"/>
  <c r="E181" i="1" s="1"/>
  <c r="M14" i="86"/>
  <c r="M15" i="86"/>
  <c r="AL17" i="87"/>
  <c r="AM17" i="87" s="1"/>
  <c r="AM20" i="87"/>
  <c r="I11" i="77"/>
  <c r="R13" i="78"/>
  <c r="AW28" i="93"/>
  <c r="AZ28" i="90"/>
  <c r="AZ99" i="90" s="1"/>
  <c r="O14" i="86"/>
  <c r="O15" i="86"/>
  <c r="O40" i="86"/>
  <c r="G40" i="86"/>
  <c r="G42" i="86"/>
  <c r="U12" i="87"/>
  <c r="AM26" i="87"/>
  <c r="R44" i="87"/>
  <c r="AC20" i="61"/>
  <c r="AC28" i="61"/>
  <c r="H12" i="66"/>
  <c r="H16" i="66"/>
  <c r="H20" i="66"/>
  <c r="H24" i="66"/>
  <c r="H28" i="66"/>
  <c r="H32" i="66"/>
  <c r="H36" i="66"/>
  <c r="H40" i="66"/>
  <c r="AE13" i="75"/>
  <c r="G36" i="86"/>
  <c r="O36" i="86"/>
  <c r="G38" i="86"/>
  <c r="G39" i="86"/>
  <c r="I40" i="86"/>
  <c r="I42" i="86"/>
  <c r="AM16" i="87"/>
  <c r="X25" i="87"/>
  <c r="AA26" i="87"/>
  <c r="U44" i="87"/>
  <c r="L12" i="68"/>
  <c r="D13" i="69" s="1"/>
  <c r="AE14" i="75"/>
  <c r="N11" i="77"/>
  <c r="AT28" i="93"/>
  <c r="G28" i="86"/>
  <c r="O28" i="86"/>
  <c r="O32" i="86"/>
  <c r="G32" i="86"/>
  <c r="G34" i="86"/>
  <c r="G35" i="86"/>
  <c r="I36" i="86"/>
  <c r="I38" i="86"/>
  <c r="K39" i="86"/>
  <c r="K40" i="86"/>
  <c r="M42" i="86"/>
  <c r="M43" i="86"/>
  <c r="L44" i="87"/>
  <c r="AA16" i="87"/>
  <c r="AM22" i="87"/>
  <c r="AM34" i="87"/>
  <c r="D12" i="69"/>
  <c r="AP8" i="93"/>
  <c r="AV8" i="90"/>
  <c r="AP16" i="93"/>
  <c r="AV16" i="90"/>
  <c r="G20" i="86"/>
  <c r="O20" i="86"/>
  <c r="O24" i="86"/>
  <c r="G24" i="86"/>
  <c r="O42" i="86"/>
  <c r="AM12" i="87"/>
  <c r="AK44" i="87"/>
  <c r="AM28" i="87"/>
  <c r="AM38" i="87"/>
  <c r="AP7" i="93"/>
  <c r="AV7" i="90"/>
  <c r="AP15" i="93"/>
  <c r="AV15" i="90"/>
  <c r="AP23" i="93"/>
  <c r="AV23" i="90"/>
  <c r="O16" i="86"/>
  <c r="G16" i="86"/>
  <c r="AM18" i="87"/>
  <c r="L11" i="70"/>
  <c r="L43" i="70" s="1"/>
  <c r="L44" i="70" s="1"/>
  <c r="E145" i="1" s="1"/>
  <c r="AP6" i="93"/>
  <c r="AV6" i="90"/>
  <c r="AP14" i="93"/>
  <c r="AV14" i="90"/>
  <c r="AP22" i="93"/>
  <c r="AV22" i="90"/>
  <c r="AR30" i="93"/>
  <c r="AX30" i="90"/>
  <c r="P44" i="85"/>
  <c r="Q44" i="85" s="1"/>
  <c r="G12" i="86"/>
  <c r="O12" i="86"/>
  <c r="G14" i="86"/>
  <c r="G15" i="86"/>
  <c r="I16" i="86"/>
  <c r="I18" i="86"/>
  <c r="K19" i="86"/>
  <c r="K20" i="86"/>
  <c r="I22" i="86"/>
  <c r="K23" i="86"/>
  <c r="K24" i="86"/>
  <c r="P44" i="86"/>
  <c r="E183" i="1" s="1"/>
  <c r="Q44" i="87"/>
  <c r="AC44" i="87"/>
  <c r="AD44" i="87" s="1"/>
  <c r="AA18" i="87"/>
  <c r="AM24" i="87"/>
  <c r="AG44" i="87"/>
  <c r="O43" i="88"/>
  <c r="C75" i="90"/>
  <c r="C69" i="90"/>
  <c r="C83" i="90" s="1"/>
  <c r="K69" i="90"/>
  <c r="K75" i="90" s="1"/>
  <c r="S75" i="90"/>
  <c r="S69" i="90"/>
  <c r="AI75" i="90"/>
  <c r="AI69" i="90"/>
  <c r="AQ75" i="90"/>
  <c r="AQ69" i="90"/>
  <c r="AQ77" i="90" s="1"/>
  <c r="AY69" i="90"/>
  <c r="AY75" i="90" s="1"/>
  <c r="AP76" i="90"/>
  <c r="P78" i="90"/>
  <c r="AT80" i="90"/>
  <c r="AQ83" i="90"/>
  <c r="BA86" i="90"/>
  <c r="L87" i="90"/>
  <c r="D89" i="90"/>
  <c r="L89" i="90"/>
  <c r="AQ91" i="90"/>
  <c r="D92" i="90"/>
  <c r="V98" i="90"/>
  <c r="AL37" i="87"/>
  <c r="AM37" i="87" s="1"/>
  <c r="AL41" i="87"/>
  <c r="AM41" i="87" s="1"/>
  <c r="D75" i="90"/>
  <c r="D69" i="90"/>
  <c r="L75" i="90"/>
  <c r="L69" i="90"/>
  <c r="L76" i="90" s="1"/>
  <c r="T75" i="90"/>
  <c r="T69" i="90"/>
  <c r="AB75" i="90"/>
  <c r="AB69" i="90"/>
  <c r="AR75" i="90"/>
  <c r="AR69" i="90"/>
  <c r="AR83" i="90" s="1"/>
  <c r="AZ75" i="90"/>
  <c r="AZ69" i="90"/>
  <c r="C76" i="90"/>
  <c r="K76" i="90"/>
  <c r="S76" i="90"/>
  <c r="AI76" i="90"/>
  <c r="AQ76" i="90"/>
  <c r="AY76" i="90"/>
  <c r="AX77" i="90"/>
  <c r="BD79" i="90"/>
  <c r="G82" i="90"/>
  <c r="AQ82" i="90"/>
  <c r="AY82" i="90"/>
  <c r="S83" i="90"/>
  <c r="AZ83" i="90"/>
  <c r="C84" i="90"/>
  <c r="K84" i="90"/>
  <c r="S84" i="90"/>
  <c r="D85" i="90"/>
  <c r="T85" i="90"/>
  <c r="AC85" i="90"/>
  <c r="G86" i="90"/>
  <c r="BB88" i="90"/>
  <c r="P90" i="90"/>
  <c r="C93" i="90"/>
  <c r="K93" i="90"/>
  <c r="H96" i="90"/>
  <c r="P96" i="90"/>
  <c r="BB96" i="90"/>
  <c r="AI97" i="90"/>
  <c r="AY97" i="90"/>
  <c r="Y43" i="88"/>
  <c r="AA43" i="88" s="1"/>
  <c r="E69" i="90"/>
  <c r="E77" i="90" s="1"/>
  <c r="U69" i="90"/>
  <c r="U75" i="90" s="1"/>
  <c r="AC75" i="90"/>
  <c r="AC69" i="90"/>
  <c r="AK69" i="90"/>
  <c r="AK79" i="90" s="1"/>
  <c r="AS69" i="90"/>
  <c r="AS83" i="90" s="1"/>
  <c r="BA69" i="90"/>
  <c r="BA89" i="90" s="1"/>
  <c r="D76" i="90"/>
  <c r="T76" i="90"/>
  <c r="AB76" i="90"/>
  <c r="AR76" i="90"/>
  <c r="AZ76" i="90"/>
  <c r="C77" i="90"/>
  <c r="K77" i="90"/>
  <c r="S77" i="90"/>
  <c r="AY77" i="90"/>
  <c r="AP78" i="90"/>
  <c r="I79" i="90"/>
  <c r="BE79" i="90"/>
  <c r="H80" i="90"/>
  <c r="P80" i="90"/>
  <c r="G81" i="90"/>
  <c r="AO81" i="90"/>
  <c r="H82" i="90"/>
  <c r="AR82" i="90"/>
  <c r="AZ82" i="90"/>
  <c r="K83" i="90"/>
  <c r="T83" i="90"/>
  <c r="AC84" i="90"/>
  <c r="BB84" i="90"/>
  <c r="BD85" i="90"/>
  <c r="BC86" i="90"/>
  <c r="AP87" i="90"/>
  <c r="I88" i="90"/>
  <c r="S91" i="90"/>
  <c r="AG92" i="90"/>
  <c r="AZ92" i="90"/>
  <c r="D93" i="90"/>
  <c r="L93" i="90"/>
  <c r="T94" i="90"/>
  <c r="BB94" i="90"/>
  <c r="G97" i="90"/>
  <c r="F69" i="90"/>
  <c r="F81" i="90" s="1"/>
  <c r="AT75" i="90"/>
  <c r="AT69" i="90"/>
  <c r="AT94" i="90" s="1"/>
  <c r="BB75" i="90"/>
  <c r="BB69" i="90"/>
  <c r="AC76" i="90"/>
  <c r="BA76" i="90"/>
  <c r="D77" i="90"/>
  <c r="L77" i="90"/>
  <c r="T77" i="90"/>
  <c r="AR77" i="90"/>
  <c r="AZ77" i="90"/>
  <c r="C78" i="90"/>
  <c r="K78" i="90"/>
  <c r="S78" i="90"/>
  <c r="AQ78" i="90"/>
  <c r="AY78" i="90"/>
  <c r="AP79" i="90"/>
  <c r="AX79" i="90"/>
  <c r="AO80" i="90"/>
  <c r="BE80" i="90"/>
  <c r="I82" i="90"/>
  <c r="BA82" i="90"/>
  <c r="D83" i="90"/>
  <c r="L83" i="90"/>
  <c r="AT83" i="90"/>
  <c r="BB83" i="90"/>
  <c r="AU84" i="90"/>
  <c r="BC84" i="90"/>
  <c r="F85" i="90"/>
  <c r="AO85" i="90"/>
  <c r="AW85" i="90"/>
  <c r="BE85" i="90"/>
  <c r="S86" i="90"/>
  <c r="AC86" i="90"/>
  <c r="BD86" i="90"/>
  <c r="AQ87" i="90"/>
  <c r="AY87" i="90"/>
  <c r="AU88" i="90"/>
  <c r="BD89" i="90"/>
  <c r="T90" i="90"/>
  <c r="AQ90" i="90"/>
  <c r="AY90" i="90"/>
  <c r="AP93" i="90"/>
  <c r="AY93" i="90"/>
  <c r="U99" i="90"/>
  <c r="G75" i="90"/>
  <c r="G69" i="90"/>
  <c r="G84" i="90" s="1"/>
  <c r="O69" i="90"/>
  <c r="O86" i="90" s="1"/>
  <c r="AE69" i="90"/>
  <c r="AE80" i="90" s="1"/>
  <c r="AU69" i="90"/>
  <c r="AU93" i="90" s="1"/>
  <c r="BC75" i="90"/>
  <c r="BC69" i="90"/>
  <c r="BC79" i="90" s="1"/>
  <c r="AT76" i="90"/>
  <c r="BB76" i="90"/>
  <c r="AC77" i="90"/>
  <c r="D78" i="90"/>
  <c r="L78" i="90"/>
  <c r="T78" i="90"/>
  <c r="AZ78" i="90"/>
  <c r="C79" i="90"/>
  <c r="K79" i="90"/>
  <c r="AQ79" i="90"/>
  <c r="AY79" i="90"/>
  <c r="I81" i="90"/>
  <c r="AQ81" i="90"/>
  <c r="AY81" i="90"/>
  <c r="S82" i="90"/>
  <c r="AK82" i="90"/>
  <c r="AU83" i="90"/>
  <c r="BC83" i="90"/>
  <c r="BD84" i="90"/>
  <c r="G85" i="90"/>
  <c r="O85" i="90"/>
  <c r="T86" i="90"/>
  <c r="AW86" i="90"/>
  <c r="BE86" i="90"/>
  <c r="H87" i="90"/>
  <c r="AZ87" i="90"/>
  <c r="C88" i="90"/>
  <c r="K88" i="90"/>
  <c r="S88" i="90"/>
  <c r="AC88" i="90"/>
  <c r="BE88" i="90"/>
  <c r="AO89" i="90"/>
  <c r="AW89" i="90"/>
  <c r="BE89" i="90"/>
  <c r="AZ90" i="90"/>
  <c r="C91" i="90"/>
  <c r="K91" i="90"/>
  <c r="H92" i="90"/>
  <c r="T92" i="90"/>
  <c r="AQ93" i="90"/>
  <c r="AP98" i="90"/>
  <c r="AX98" i="90"/>
  <c r="H75" i="90"/>
  <c r="H69" i="90"/>
  <c r="H78" i="90" s="1"/>
  <c r="P75" i="90"/>
  <c r="P69" i="90"/>
  <c r="P86" i="90" s="1"/>
  <c r="BD75" i="90"/>
  <c r="BD69" i="90"/>
  <c r="G76" i="90"/>
  <c r="BC76" i="90"/>
  <c r="AT77" i="90"/>
  <c r="BB77" i="90"/>
  <c r="AC78" i="90"/>
  <c r="BA78" i="90"/>
  <c r="D79" i="90"/>
  <c r="L79" i="90"/>
  <c r="T79" i="90"/>
  <c r="AR79" i="90"/>
  <c r="AZ79" i="90"/>
  <c r="C80" i="90"/>
  <c r="K80" i="90"/>
  <c r="S80" i="90"/>
  <c r="AQ80" i="90"/>
  <c r="AY80" i="90"/>
  <c r="AR81" i="90"/>
  <c r="AZ81" i="90"/>
  <c r="C82" i="90"/>
  <c r="K82" i="90"/>
  <c r="T82" i="90"/>
  <c r="AC82" i="90"/>
  <c r="AU82" i="90"/>
  <c r="BD83" i="90"/>
  <c r="O84" i="90"/>
  <c r="AO84" i="90"/>
  <c r="AW84" i="90"/>
  <c r="H85" i="90"/>
  <c r="P85" i="90"/>
  <c r="C86" i="90"/>
  <c r="K86" i="90"/>
  <c r="S87" i="90"/>
  <c r="AO88" i="90"/>
  <c r="I89" i="90"/>
  <c r="AC89" i="90"/>
  <c r="G93" i="90"/>
  <c r="I95" i="90"/>
  <c r="D96" i="90"/>
  <c r="L96" i="90"/>
  <c r="T96" i="90"/>
  <c r="AU97" i="90"/>
  <c r="BC97" i="90"/>
  <c r="I75" i="90"/>
  <c r="I69" i="90"/>
  <c r="AG69" i="90"/>
  <c r="AO75" i="90"/>
  <c r="AO69" i="90"/>
  <c r="AO78" i="90" s="1"/>
  <c r="AW75" i="90"/>
  <c r="AW69" i="90"/>
  <c r="BE75" i="90"/>
  <c r="BE69" i="90"/>
  <c r="H76" i="90"/>
  <c r="P76" i="90"/>
  <c r="BD76" i="90"/>
  <c r="O77" i="90"/>
  <c r="AU77" i="90"/>
  <c r="AT78" i="90"/>
  <c r="BB78" i="90"/>
  <c r="AC79" i="90"/>
  <c r="AS79" i="90"/>
  <c r="D80" i="90"/>
  <c r="L80" i="90"/>
  <c r="T80" i="90"/>
  <c r="AR80" i="90"/>
  <c r="AZ80" i="90"/>
  <c r="C81" i="90"/>
  <c r="K81" i="90"/>
  <c r="S81" i="90"/>
  <c r="BA81" i="90"/>
  <c r="D82" i="90"/>
  <c r="L82" i="90"/>
  <c r="AE82" i="90"/>
  <c r="BD82" i="90"/>
  <c r="G83" i="90"/>
  <c r="AO83" i="90"/>
  <c r="BE83" i="90"/>
  <c r="H84" i="90"/>
  <c r="P84" i="90"/>
  <c r="AG84" i="90"/>
  <c r="I85" i="90"/>
  <c r="AR85" i="90"/>
  <c r="AZ85" i="90"/>
  <c r="D86" i="90"/>
  <c r="L86" i="90"/>
  <c r="AG86" i="90"/>
  <c r="AQ86" i="90"/>
  <c r="AY86" i="90"/>
  <c r="T87" i="90"/>
  <c r="BB87" i="90"/>
  <c r="AE88" i="90"/>
  <c r="AY88" i="90"/>
  <c r="C90" i="90"/>
  <c r="K90" i="90"/>
  <c r="BD92" i="90"/>
  <c r="H93" i="90"/>
  <c r="AX94" i="90"/>
  <c r="C97" i="90"/>
  <c r="K97" i="90"/>
  <c r="S97" i="90"/>
  <c r="AA34" i="87"/>
  <c r="AA38" i="87"/>
  <c r="AA42" i="87"/>
  <c r="J69" i="90"/>
  <c r="J79" i="90" s="1"/>
  <c r="AH69" i="90"/>
  <c r="AH107" i="90" s="1"/>
  <c r="AP75" i="90"/>
  <c r="AP69" i="90"/>
  <c r="AP80" i="90" s="1"/>
  <c r="AX75" i="90"/>
  <c r="AX69" i="90"/>
  <c r="AX76" i="90" s="1"/>
  <c r="I76" i="90"/>
  <c r="AO76" i="90"/>
  <c r="AW76" i="90"/>
  <c r="BE76" i="90"/>
  <c r="H77" i="90"/>
  <c r="P77" i="90"/>
  <c r="BD77" i="90"/>
  <c r="G78" i="90"/>
  <c r="AU78" i="90"/>
  <c r="BC78" i="90"/>
  <c r="AT79" i="90"/>
  <c r="BB79" i="90"/>
  <c r="E80" i="90"/>
  <c r="AC80" i="90"/>
  <c r="AS80" i="90"/>
  <c r="BA80" i="90"/>
  <c r="D81" i="90"/>
  <c r="L81" i="90"/>
  <c r="T81" i="90"/>
  <c r="AC81" i="90"/>
  <c r="AT81" i="90"/>
  <c r="BB81" i="90"/>
  <c r="AO82" i="90"/>
  <c r="AW82" i="90"/>
  <c r="BE82" i="90"/>
  <c r="H83" i="90"/>
  <c r="AP83" i="90"/>
  <c r="AX83" i="90"/>
  <c r="I84" i="90"/>
  <c r="AQ84" i="90"/>
  <c r="AY84" i="90"/>
  <c r="BA85" i="90"/>
  <c r="AR86" i="90"/>
  <c r="AZ86" i="90"/>
  <c r="C87" i="90"/>
  <c r="K87" i="90"/>
  <c r="AE87" i="90"/>
  <c r="AU87" i="90"/>
  <c r="BC87" i="90"/>
  <c r="AQ88" i="90"/>
  <c r="T89" i="90"/>
  <c r="AR89" i="90"/>
  <c r="AZ89" i="90"/>
  <c r="D90" i="90"/>
  <c r="L90" i="90"/>
  <c r="BC90" i="90"/>
  <c r="F91" i="90"/>
  <c r="AC91" i="90"/>
  <c r="AC92" i="90"/>
  <c r="BC93" i="90"/>
  <c r="AP94" i="90"/>
  <c r="T98" i="90"/>
  <c r="E99" i="90"/>
  <c r="AU85" i="90"/>
  <c r="BC85" i="90"/>
  <c r="AT86" i="90"/>
  <c r="BB86" i="90"/>
  <c r="AC87" i="90"/>
  <c r="AS87" i="90"/>
  <c r="BA87" i="90"/>
  <c r="D88" i="90"/>
  <c r="L88" i="90"/>
  <c r="T88" i="90"/>
  <c r="AR88" i="90"/>
  <c r="AZ88" i="90"/>
  <c r="K89" i="90"/>
  <c r="S89" i="90"/>
  <c r="AQ89" i="90"/>
  <c r="AY89" i="90"/>
  <c r="AP90" i="90"/>
  <c r="I91" i="90"/>
  <c r="AT91" i="90"/>
  <c r="BC91" i="90"/>
  <c r="AP92" i="90"/>
  <c r="AX92" i="90"/>
  <c r="T93" i="90"/>
  <c r="AE93" i="90"/>
  <c r="AO93" i="90"/>
  <c r="AW93" i="90"/>
  <c r="BE93" i="90"/>
  <c r="H94" i="90"/>
  <c r="AR94" i="90"/>
  <c r="AZ94" i="90"/>
  <c r="C95" i="90"/>
  <c r="K95" i="90"/>
  <c r="AT95" i="90"/>
  <c r="BB95" i="90"/>
  <c r="BA97" i="90"/>
  <c r="S99" i="90"/>
  <c r="H102" i="90"/>
  <c r="P102" i="90"/>
  <c r="BD102" i="90"/>
  <c r="AC97" i="90"/>
  <c r="I99" i="90"/>
  <c r="BE102" i="90"/>
  <c r="I101" i="90"/>
  <c r="AG101" i="90"/>
  <c r="AO101" i="90"/>
  <c r="BC88" i="90"/>
  <c r="AT89" i="90"/>
  <c r="BB89" i="90"/>
  <c r="AC90" i="90"/>
  <c r="AO91" i="90"/>
  <c r="AX91" i="90"/>
  <c r="I92" i="90"/>
  <c r="AS92" i="90"/>
  <c r="BA92" i="90"/>
  <c r="AR93" i="90"/>
  <c r="AZ93" i="90"/>
  <c r="C94" i="90"/>
  <c r="K94" i="90"/>
  <c r="V94" i="90"/>
  <c r="AE94" i="90"/>
  <c r="BC94" i="90"/>
  <c r="F95" i="90"/>
  <c r="V95" i="90"/>
  <c r="AE95" i="90"/>
  <c r="AO95" i="90"/>
  <c r="AW95" i="90"/>
  <c r="BE95" i="90"/>
  <c r="I96" i="90"/>
  <c r="AR96" i="90"/>
  <c r="AZ96" i="90"/>
  <c r="AE97" i="90"/>
  <c r="C99" i="90"/>
  <c r="BE99" i="90"/>
  <c r="H100" i="90"/>
  <c r="P100" i="90"/>
  <c r="AX100" i="90"/>
  <c r="AE81" i="90"/>
  <c r="BC81" i="90"/>
  <c r="F82" i="90"/>
  <c r="AT82" i="90"/>
  <c r="BB82" i="90"/>
  <c r="E83" i="90"/>
  <c r="AC83" i="90"/>
  <c r="AK83" i="90"/>
  <c r="BA83" i="90"/>
  <c r="D84" i="90"/>
  <c r="L84" i="90"/>
  <c r="T84" i="90"/>
  <c r="AR84" i="90"/>
  <c r="AZ84" i="90"/>
  <c r="C85" i="90"/>
  <c r="K85" i="90"/>
  <c r="S85" i="90"/>
  <c r="AQ85" i="90"/>
  <c r="AY85" i="90"/>
  <c r="AX86" i="90"/>
  <c r="I87" i="90"/>
  <c r="AG87" i="90"/>
  <c r="AO87" i="90"/>
  <c r="AW87" i="90"/>
  <c r="BE87" i="90"/>
  <c r="H88" i="90"/>
  <c r="BD88" i="90"/>
  <c r="G89" i="90"/>
  <c r="O89" i="90"/>
  <c r="AU89" i="90"/>
  <c r="BC89" i="90"/>
  <c r="AT90" i="90"/>
  <c r="BB90" i="90"/>
  <c r="AE91" i="90"/>
  <c r="AP91" i="90"/>
  <c r="AY91" i="90"/>
  <c r="AT92" i="90"/>
  <c r="BB92" i="90"/>
  <c r="AS93" i="90"/>
  <c r="BA93" i="90"/>
  <c r="D94" i="90"/>
  <c r="L94" i="90"/>
  <c r="BD94" i="90"/>
  <c r="G95" i="90"/>
  <c r="AP95" i="90"/>
  <c r="AX95" i="90"/>
  <c r="E97" i="90"/>
  <c r="U97" i="90"/>
  <c r="AB98" i="90"/>
  <c r="AR98" i="90"/>
  <c r="AZ98" i="90"/>
  <c r="AW99" i="90"/>
  <c r="AP100" i="90"/>
  <c r="AC105" i="90"/>
  <c r="V104" i="90"/>
  <c r="AP89" i="90"/>
  <c r="I90" i="90"/>
  <c r="AG90" i="90"/>
  <c r="BB91" i="90"/>
  <c r="E92" i="90"/>
  <c r="AO92" i="90"/>
  <c r="AW92" i="90"/>
  <c r="BE92" i="90"/>
  <c r="I93" i="90"/>
  <c r="S93" i="90"/>
  <c r="AC93" i="90"/>
  <c r="BD93" i="90"/>
  <c r="G94" i="90"/>
  <c r="P94" i="90"/>
  <c r="AQ94" i="90"/>
  <c r="AY94" i="90"/>
  <c r="AS95" i="90"/>
  <c r="BA95" i="90"/>
  <c r="E96" i="90"/>
  <c r="U96" i="90"/>
  <c r="BD96" i="90"/>
  <c r="D98" i="90"/>
  <c r="L98" i="90"/>
  <c r="AQ99" i="90"/>
  <c r="BA99" i="90"/>
  <c r="D100" i="90"/>
  <c r="T100" i="90"/>
  <c r="AB100" i="90"/>
  <c r="G103" i="90"/>
  <c r="O103" i="90"/>
  <c r="AU103" i="90"/>
  <c r="BC103" i="90"/>
  <c r="AS90" i="90"/>
  <c r="BA90" i="90"/>
  <c r="D91" i="90"/>
  <c r="L91" i="90"/>
  <c r="T91" i="90"/>
  <c r="AR91" i="90"/>
  <c r="AZ91" i="90"/>
  <c r="C92" i="90"/>
  <c r="K92" i="90"/>
  <c r="S92" i="90"/>
  <c r="AQ92" i="90"/>
  <c r="AY92" i="90"/>
  <c r="AX93" i="90"/>
  <c r="I94" i="90"/>
  <c r="AO94" i="90"/>
  <c r="AW94" i="90"/>
  <c r="BE94" i="90"/>
  <c r="H95" i="90"/>
  <c r="P95" i="90"/>
  <c r="BD95" i="90"/>
  <c r="G96" i="90"/>
  <c r="O96" i="90"/>
  <c r="AU96" i="90"/>
  <c r="BC96" i="90"/>
  <c r="V97" i="90"/>
  <c r="AT97" i="90"/>
  <c r="BB97" i="90"/>
  <c r="AC98" i="90"/>
  <c r="AS98" i="90"/>
  <c r="BA98" i="90"/>
  <c r="D99" i="90"/>
  <c r="L99" i="90"/>
  <c r="T99" i="90"/>
  <c r="AR99" i="90"/>
  <c r="C100" i="90"/>
  <c r="K100" i="90"/>
  <c r="S100" i="90"/>
  <c r="AI100" i="90"/>
  <c r="AQ100" i="90"/>
  <c r="AY100" i="90"/>
  <c r="AH101" i="90"/>
  <c r="AP101" i="90"/>
  <c r="I102" i="90"/>
  <c r="AO102" i="90"/>
  <c r="AW102" i="90"/>
  <c r="H103" i="90"/>
  <c r="P103" i="90"/>
  <c r="BD103" i="90"/>
  <c r="G104" i="90"/>
  <c r="O104" i="90"/>
  <c r="AU104" i="90"/>
  <c r="BC104" i="90"/>
  <c r="F105" i="90"/>
  <c r="V105" i="90"/>
  <c r="AT105" i="90"/>
  <c r="BB105" i="90"/>
  <c r="U106" i="90"/>
  <c r="AC106" i="90"/>
  <c r="BA106" i="90"/>
  <c r="D107" i="90"/>
  <c r="L107" i="90"/>
  <c r="T107" i="90"/>
  <c r="AB107" i="90"/>
  <c r="AR107" i="90"/>
  <c r="AZ107" i="90"/>
  <c r="C108" i="90"/>
  <c r="K108" i="90"/>
  <c r="S108" i="90"/>
  <c r="AI108" i="90"/>
  <c r="AQ108" i="90"/>
  <c r="AY108" i="90"/>
  <c r="AH109" i="90"/>
  <c r="AP109" i="90"/>
  <c r="AX109" i="90"/>
  <c r="I110" i="90"/>
  <c r="AO110" i="90"/>
  <c r="AW110" i="90"/>
  <c r="BE110" i="90"/>
  <c r="H111" i="90"/>
  <c r="P111" i="90"/>
  <c r="BD111" i="90"/>
  <c r="AZ100" i="90"/>
  <c r="C101" i="90"/>
  <c r="K101" i="90"/>
  <c r="S101" i="90"/>
  <c r="AI101" i="90"/>
  <c r="AQ101" i="90"/>
  <c r="AY101" i="90"/>
  <c r="AP102" i="90"/>
  <c r="AX102" i="90"/>
  <c r="I103" i="90"/>
  <c r="AG103" i="90"/>
  <c r="AO103" i="90"/>
  <c r="AW103" i="90"/>
  <c r="BE103" i="90"/>
  <c r="H104" i="90"/>
  <c r="P104" i="90"/>
  <c r="BD104" i="90"/>
  <c r="G105" i="90"/>
  <c r="AE105" i="90"/>
  <c r="AU105" i="90"/>
  <c r="BC105" i="90"/>
  <c r="V106" i="90"/>
  <c r="AT106" i="90"/>
  <c r="BB106" i="90"/>
  <c r="U107" i="90"/>
  <c r="AC107" i="90"/>
  <c r="AS107" i="90"/>
  <c r="BA107" i="90"/>
  <c r="D108" i="90"/>
  <c r="L108" i="90"/>
  <c r="T108" i="90"/>
  <c r="AB108" i="90"/>
  <c r="AR108" i="90"/>
  <c r="AZ108" i="90"/>
  <c r="C109" i="90"/>
  <c r="K109" i="90"/>
  <c r="S109" i="90"/>
  <c r="AI109" i="90"/>
  <c r="AQ109" i="90"/>
  <c r="AY109" i="90"/>
  <c r="AP110" i="90"/>
  <c r="AX110" i="90"/>
  <c r="I111" i="90"/>
  <c r="AG111" i="90"/>
  <c r="AO111" i="90"/>
  <c r="AW111" i="90"/>
  <c r="BE111" i="90"/>
  <c r="AO96" i="90"/>
  <c r="AW96" i="90"/>
  <c r="BE96" i="90"/>
  <c r="H97" i="90"/>
  <c r="P97" i="90"/>
  <c r="BD97" i="90"/>
  <c r="G98" i="90"/>
  <c r="O98" i="90"/>
  <c r="AU98" i="90"/>
  <c r="BC98" i="90"/>
  <c r="V99" i="90"/>
  <c r="AT99" i="90"/>
  <c r="BB99" i="90"/>
  <c r="U100" i="90"/>
  <c r="AC100" i="90"/>
  <c r="AS100" i="90"/>
  <c r="BA100" i="90"/>
  <c r="D101" i="90"/>
  <c r="L101" i="90"/>
  <c r="T101" i="90"/>
  <c r="AB101" i="90"/>
  <c r="AR101" i="90"/>
  <c r="AZ101" i="90"/>
  <c r="C102" i="90"/>
  <c r="K102" i="90"/>
  <c r="S102" i="90"/>
  <c r="AI102" i="90"/>
  <c r="AQ102" i="90"/>
  <c r="AY102" i="90"/>
  <c r="J103" i="90"/>
  <c r="AP103" i="90"/>
  <c r="AX103" i="90"/>
  <c r="I104" i="90"/>
  <c r="AO104" i="90"/>
  <c r="AW104" i="90"/>
  <c r="BE104" i="90"/>
  <c r="H105" i="90"/>
  <c r="P105" i="90"/>
  <c r="BD105" i="90"/>
  <c r="G106" i="90"/>
  <c r="O106" i="90"/>
  <c r="AU106" i="90"/>
  <c r="BC106" i="90"/>
  <c r="V107" i="90"/>
  <c r="AT107" i="90"/>
  <c r="BB107" i="90"/>
  <c r="E108" i="90"/>
  <c r="U108" i="90"/>
  <c r="AC108" i="90"/>
  <c r="BA108" i="90"/>
  <c r="D109" i="90"/>
  <c r="L109" i="90"/>
  <c r="T109" i="90"/>
  <c r="AB109" i="90"/>
  <c r="AR109" i="90"/>
  <c r="AZ109" i="90"/>
  <c r="C110" i="90"/>
  <c r="K110" i="90"/>
  <c r="S110" i="90"/>
  <c r="AI110" i="90"/>
  <c r="AQ110" i="90"/>
  <c r="AY110" i="90"/>
  <c r="J111" i="90"/>
  <c r="S95" i="90"/>
  <c r="AQ95" i="90"/>
  <c r="AY95" i="90"/>
  <c r="AP96" i="90"/>
  <c r="AX96" i="90"/>
  <c r="I97" i="90"/>
  <c r="AO97" i="90"/>
  <c r="AW97" i="90"/>
  <c r="BE97" i="90"/>
  <c r="H98" i="90"/>
  <c r="P98" i="90"/>
  <c r="BD98" i="90"/>
  <c r="G99" i="90"/>
  <c r="AU99" i="90"/>
  <c r="BC99" i="90"/>
  <c r="V100" i="90"/>
  <c r="AT100" i="90"/>
  <c r="BB100" i="90"/>
  <c r="E101" i="90"/>
  <c r="U101" i="90"/>
  <c r="AC101" i="90"/>
  <c r="BA101" i="90"/>
  <c r="D102" i="90"/>
  <c r="L102" i="90"/>
  <c r="T102" i="90"/>
  <c r="AB102" i="90"/>
  <c r="AR102" i="90"/>
  <c r="AZ102" i="90"/>
  <c r="C103" i="90"/>
  <c r="K103" i="90"/>
  <c r="S103" i="90"/>
  <c r="AI103" i="90"/>
  <c r="AQ103" i="90"/>
  <c r="AY103" i="90"/>
  <c r="AH104" i="90"/>
  <c r="AP104" i="90"/>
  <c r="AX104" i="90"/>
  <c r="I105" i="90"/>
  <c r="AG105" i="90"/>
  <c r="AO105" i="90"/>
  <c r="AW105" i="90"/>
  <c r="BE105" i="90"/>
  <c r="H106" i="90"/>
  <c r="P106" i="90"/>
  <c r="BD106" i="90"/>
  <c r="G107" i="90"/>
  <c r="AU107" i="90"/>
  <c r="BC107" i="90"/>
  <c r="F108" i="90"/>
  <c r="V108" i="90"/>
  <c r="AT108" i="90"/>
  <c r="BB108" i="90"/>
  <c r="U109" i="90"/>
  <c r="AC109" i="90"/>
  <c r="AS109" i="90"/>
  <c r="BA109" i="90"/>
  <c r="D110" i="90"/>
  <c r="L110" i="90"/>
  <c r="T110" i="90"/>
  <c r="AB110" i="90"/>
  <c r="AR110" i="90"/>
  <c r="AZ110" i="90"/>
  <c r="C111" i="90"/>
  <c r="K111" i="90"/>
  <c r="S111" i="90"/>
  <c r="AI111" i="90"/>
  <c r="AQ111" i="90"/>
  <c r="AY111" i="90"/>
  <c r="AO90" i="90"/>
  <c r="AW90" i="90"/>
  <c r="BE90" i="90"/>
  <c r="H91" i="90"/>
  <c r="P91" i="90"/>
  <c r="BD91" i="90"/>
  <c r="G92" i="90"/>
  <c r="AE92" i="90"/>
  <c r="AU92" i="90"/>
  <c r="BC92" i="90"/>
  <c r="F93" i="90"/>
  <c r="AT93" i="90"/>
  <c r="BB93" i="90"/>
  <c r="AC94" i="90"/>
  <c r="AK94" i="90"/>
  <c r="BA94" i="90"/>
  <c r="D95" i="90"/>
  <c r="L95" i="90"/>
  <c r="T95" i="90"/>
  <c r="AR95" i="90"/>
  <c r="AZ95" i="90"/>
  <c r="C96" i="90"/>
  <c r="K96" i="90"/>
  <c r="S96" i="90"/>
  <c r="AQ96" i="90"/>
  <c r="AY96" i="90"/>
  <c r="AH97" i="90"/>
  <c r="AP97" i="90"/>
  <c r="AX97" i="90"/>
  <c r="I98" i="90"/>
  <c r="AG98" i="90"/>
  <c r="AO98" i="90"/>
  <c r="AW98" i="90"/>
  <c r="BE98" i="90"/>
  <c r="H99" i="90"/>
  <c r="P99" i="90"/>
  <c r="BD99" i="90"/>
  <c r="G100" i="90"/>
  <c r="AE100" i="90"/>
  <c r="AU100" i="90"/>
  <c r="BC100" i="90"/>
  <c r="V101" i="90"/>
  <c r="AT101" i="90"/>
  <c r="BB101" i="90"/>
  <c r="E102" i="90"/>
  <c r="U102" i="90"/>
  <c r="AC102" i="90"/>
  <c r="AS102" i="90"/>
  <c r="BA102" i="90"/>
  <c r="D103" i="90"/>
  <c r="L103" i="90"/>
  <c r="T103" i="90"/>
  <c r="AB103" i="90"/>
  <c r="AR103" i="90"/>
  <c r="AZ103" i="90"/>
  <c r="C104" i="90"/>
  <c r="K104" i="90"/>
  <c r="S104" i="90"/>
  <c r="AI104" i="90"/>
  <c r="AQ104" i="90"/>
  <c r="AY104" i="90"/>
  <c r="J105" i="90"/>
  <c r="AH105" i="90"/>
  <c r="AP105" i="90"/>
  <c r="AX105" i="90"/>
  <c r="I106" i="90"/>
  <c r="AO106" i="90"/>
  <c r="AW106" i="90"/>
  <c r="BE106" i="90"/>
  <c r="H107" i="90"/>
  <c r="P107" i="90"/>
  <c r="BD107" i="90"/>
  <c r="G108" i="90"/>
  <c r="O108" i="90"/>
  <c r="AU108" i="90"/>
  <c r="BC108" i="90"/>
  <c r="F109" i="90"/>
  <c r="V109" i="90"/>
  <c r="AT109" i="90"/>
  <c r="BB109" i="90"/>
  <c r="U110" i="90"/>
  <c r="AC110" i="90"/>
  <c r="BA110" i="90"/>
  <c r="D111" i="90"/>
  <c r="L111" i="90"/>
  <c r="T111" i="90"/>
  <c r="BD100" i="90"/>
  <c r="G101" i="90"/>
  <c r="AU101" i="90"/>
  <c r="BC101" i="90"/>
  <c r="F102" i="90"/>
  <c r="V102" i="90"/>
  <c r="AT102" i="90"/>
  <c r="BB102" i="90"/>
  <c r="U103" i="90"/>
  <c r="AC103" i="90"/>
  <c r="AK103" i="90"/>
  <c r="BA103" i="90"/>
  <c r="D104" i="90"/>
  <c r="L104" i="90"/>
  <c r="T104" i="90"/>
  <c r="AB104" i="90"/>
  <c r="AR104" i="90"/>
  <c r="AZ104" i="90"/>
  <c r="C105" i="90"/>
  <c r="K105" i="90"/>
  <c r="S105" i="90"/>
  <c r="AI105" i="90"/>
  <c r="AQ105" i="90"/>
  <c r="AY105" i="90"/>
  <c r="AP106" i="90"/>
  <c r="AX106" i="90"/>
  <c r="I107" i="90"/>
  <c r="AO107" i="90"/>
  <c r="AW107" i="90"/>
  <c r="BE107" i="90"/>
  <c r="H108" i="90"/>
  <c r="P108" i="90"/>
  <c r="BD108" i="90"/>
  <c r="G109" i="90"/>
  <c r="AE109" i="90"/>
  <c r="AU109" i="90"/>
  <c r="BC109" i="90"/>
  <c r="V110" i="90"/>
  <c r="AT110" i="90"/>
  <c r="BB110" i="90"/>
  <c r="E111" i="90"/>
  <c r="U111" i="90"/>
  <c r="AC111" i="90"/>
  <c r="AS111" i="90"/>
  <c r="BA111" i="90"/>
  <c r="AC96" i="90"/>
  <c r="AK96" i="90"/>
  <c r="BA96" i="90"/>
  <c r="D97" i="90"/>
  <c r="L97" i="90"/>
  <c r="T97" i="90"/>
  <c r="AB97" i="90"/>
  <c r="AR97" i="90"/>
  <c r="AZ97" i="90"/>
  <c r="K98" i="90"/>
  <c r="AI98" i="90"/>
  <c r="AQ98" i="90"/>
  <c r="AY98" i="90"/>
  <c r="AP99" i="90"/>
  <c r="AX99" i="90"/>
  <c r="I100" i="90"/>
  <c r="AO100" i="90"/>
  <c r="BE100" i="90"/>
  <c r="H101" i="90"/>
  <c r="P101" i="90"/>
  <c r="BD101" i="90"/>
  <c r="G102" i="90"/>
  <c r="O102" i="90"/>
  <c r="AE102" i="90"/>
  <c r="AU102" i="90"/>
  <c r="BC102" i="90"/>
  <c r="V103" i="90"/>
  <c r="AT103" i="90"/>
  <c r="BB103" i="90"/>
  <c r="E104" i="90"/>
  <c r="U104" i="90"/>
  <c r="AC104" i="90"/>
  <c r="AS104" i="90"/>
  <c r="BA104" i="90"/>
  <c r="D105" i="90"/>
  <c r="L105" i="90"/>
  <c r="T105" i="90"/>
  <c r="AB105" i="90"/>
  <c r="AR105" i="90"/>
  <c r="AZ105" i="90"/>
  <c r="C106" i="90"/>
  <c r="K106" i="90"/>
  <c r="S106" i="90"/>
  <c r="AI106" i="90"/>
  <c r="AQ106" i="90"/>
  <c r="AY106" i="90"/>
  <c r="AP107" i="90"/>
  <c r="AX107" i="90"/>
  <c r="I108" i="90"/>
  <c r="AO108" i="90"/>
  <c r="AW108" i="90"/>
  <c r="BE108" i="90"/>
  <c r="H109" i="90"/>
  <c r="P109" i="90"/>
  <c r="BD109" i="90"/>
  <c r="G110" i="90"/>
  <c r="O110" i="90"/>
  <c r="AE110" i="90"/>
  <c r="AU110" i="90"/>
  <c r="BC110" i="90"/>
  <c r="V111" i="90"/>
  <c r="AT111" i="90"/>
  <c r="BB111" i="90"/>
  <c r="AT104" i="90"/>
  <c r="BB104" i="90"/>
  <c r="E105" i="90"/>
  <c r="U105" i="90"/>
  <c r="AK105" i="90"/>
  <c r="BA105" i="90"/>
  <c r="D106" i="90"/>
  <c r="L106" i="90"/>
  <c r="T106" i="90"/>
  <c r="AB106" i="90"/>
  <c r="AR106" i="90"/>
  <c r="AZ106" i="90"/>
  <c r="C107" i="90"/>
  <c r="K107" i="90"/>
  <c r="S107" i="90"/>
  <c r="AI107" i="90"/>
  <c r="AQ107" i="90"/>
  <c r="AY107" i="90"/>
  <c r="AP108" i="90"/>
  <c r="AX108" i="90"/>
  <c r="I109" i="90"/>
  <c r="AO109" i="90"/>
  <c r="AW109" i="90"/>
  <c r="BE109" i="90"/>
  <c r="H110" i="90"/>
  <c r="P110" i="90"/>
  <c r="BD110" i="90"/>
  <c r="G111" i="90"/>
  <c r="O111" i="90"/>
  <c r="AE111" i="90"/>
  <c r="AU111" i="90"/>
  <c r="BC111" i="90"/>
  <c r="AP111" i="90"/>
  <c r="AX111" i="90"/>
  <c r="AB111" i="90"/>
  <c r="AR111" i="90"/>
  <c r="AZ111" i="90"/>
  <c r="E31" i="92"/>
  <c r="D31" i="92"/>
  <c r="E15" i="92"/>
  <c r="D15" i="92"/>
  <c r="D19" i="92"/>
  <c r="E19" i="92"/>
  <c r="E27" i="92"/>
  <c r="D27" i="92"/>
  <c r="D11" i="92"/>
  <c r="R16" i="93" l="1"/>
  <c r="Q16" i="90"/>
  <c r="S27" i="93"/>
  <c r="R27" i="90"/>
  <c r="E94" i="1"/>
  <c r="W21" i="93"/>
  <c r="Z21" i="90"/>
  <c r="X43" i="40"/>
  <c r="R43" i="40"/>
  <c r="E96" i="1" s="1"/>
  <c r="L43" i="40"/>
  <c r="E95" i="1" s="1"/>
  <c r="R8" i="93"/>
  <c r="Q8" i="90"/>
  <c r="R44" i="35"/>
  <c r="J16" i="8"/>
  <c r="E37" i="1" s="1"/>
  <c r="H16" i="8"/>
  <c r="E35" i="1" s="1"/>
  <c r="I16" i="8"/>
  <c r="E36" i="1" s="1"/>
  <c r="X13" i="93"/>
  <c r="AA13" i="90"/>
  <c r="Y88" i="90"/>
  <c r="B6" i="91"/>
  <c r="B7" i="91" s="1"/>
  <c r="B10" i="91" s="1"/>
  <c r="AP10" i="91" s="1"/>
  <c r="AQ10" i="91" s="1"/>
  <c r="E30" i="1"/>
  <c r="X4" i="93"/>
  <c r="AA4" i="90"/>
  <c r="J92" i="90"/>
  <c r="J90" i="90"/>
  <c r="J87" i="90"/>
  <c r="AG112" i="90"/>
  <c r="AG72" i="90"/>
  <c r="AG68" i="90" s="1"/>
  <c r="AG71" i="90"/>
  <c r="O83" i="90"/>
  <c r="O76" i="90"/>
  <c r="AK77" i="90"/>
  <c r="AG81" i="90"/>
  <c r="J108" i="90"/>
  <c r="J107" i="90"/>
  <c r="O109" i="90"/>
  <c r="AK110" i="90"/>
  <c r="O100" i="90"/>
  <c r="J97" i="90"/>
  <c r="E94" i="90"/>
  <c r="F100" i="90"/>
  <c r="F107" i="90"/>
  <c r="AH103" i="90"/>
  <c r="E100" i="90"/>
  <c r="AE98" i="90"/>
  <c r="E107" i="90"/>
  <c r="AK106" i="90"/>
  <c r="AE96" i="90"/>
  <c r="AX89" i="90"/>
  <c r="AE89" i="90"/>
  <c r="AU81" i="90"/>
  <c r="AU94" i="90"/>
  <c r="F98" i="90"/>
  <c r="F94" i="90"/>
  <c r="AU90" i="90"/>
  <c r="F88" i="90"/>
  <c r="E86" i="90"/>
  <c r="AK81" i="90"/>
  <c r="O78" i="90"/>
  <c r="AG76" i="90"/>
  <c r="J75" i="90"/>
  <c r="AP88" i="90"/>
  <c r="AP84" i="90"/>
  <c r="P83" i="90"/>
  <c r="BA79" i="90"/>
  <c r="BC77" i="90"/>
  <c r="BE112" i="90"/>
  <c r="BE72" i="90"/>
  <c r="BE68" i="90" s="1"/>
  <c r="BE71" i="90"/>
  <c r="I112" i="90"/>
  <c r="I72" i="90"/>
  <c r="I71" i="90"/>
  <c r="AX88" i="90"/>
  <c r="BE84" i="90"/>
  <c r="BC82" i="90"/>
  <c r="J81" i="90"/>
  <c r="BD112" i="90"/>
  <c r="BD72" i="90"/>
  <c r="BD68" i="90" s="1"/>
  <c r="BD71" i="90"/>
  <c r="AH98" i="90"/>
  <c r="AU91" i="90"/>
  <c r="H89" i="90"/>
  <c r="AR87" i="90"/>
  <c r="AP85" i="90"/>
  <c r="AE83" i="90"/>
  <c r="AR78" i="90"/>
  <c r="AU75" i="90"/>
  <c r="H90" i="90"/>
  <c r="G87" i="90"/>
  <c r="AE85" i="90"/>
  <c r="H81" i="90"/>
  <c r="BB112" i="90"/>
  <c r="BB72" i="90"/>
  <c r="BB71" i="90"/>
  <c r="AR92" i="90"/>
  <c r="AK88" i="90"/>
  <c r="H86" i="90"/>
  <c r="BD80" i="90"/>
  <c r="AX78" i="90"/>
  <c r="BA75" i="90"/>
  <c r="BA91" i="90"/>
  <c r="AK84" i="90"/>
  <c r="D112" i="90"/>
  <c r="D72" i="90"/>
  <c r="D68" i="90" s="1"/>
  <c r="D71" i="90"/>
  <c r="L92" i="90"/>
  <c r="AG89" i="90"/>
  <c r="D87" i="90"/>
  <c r="AY83" i="90"/>
  <c r="BB80" i="90"/>
  <c r="BD78" i="90"/>
  <c r="AI112" i="90"/>
  <c r="AI71" i="90"/>
  <c r="AI72" i="90"/>
  <c r="AV69" i="90"/>
  <c r="AV81" i="90" s="1"/>
  <c r="AV88" i="90"/>
  <c r="AC51" i="61"/>
  <c r="E129" i="1" s="1"/>
  <c r="AV80" i="90"/>
  <c r="AI18" i="93"/>
  <c r="AL18" i="90"/>
  <c r="X31" i="45"/>
  <c r="L31" i="45"/>
  <c r="AM99" i="90"/>
  <c r="AN69" i="90"/>
  <c r="AN83" i="90" s="1"/>
  <c r="AO99" i="90"/>
  <c r="AG14" i="93"/>
  <c r="AJ14" i="90"/>
  <c r="AG9" i="93"/>
  <c r="AJ9" i="90"/>
  <c r="S45" i="52"/>
  <c r="AI12" i="93"/>
  <c r="AL12" i="90"/>
  <c r="AI93" i="90"/>
  <c r="X36" i="45"/>
  <c r="AL30" i="43"/>
  <c r="R40" i="45"/>
  <c r="X12" i="93"/>
  <c r="AA12" i="90"/>
  <c r="AK39" i="43"/>
  <c r="AH20" i="43"/>
  <c r="AM20" i="43" s="1"/>
  <c r="R15" i="93"/>
  <c r="Q15" i="90"/>
  <c r="AG11" i="93"/>
  <c r="AJ11" i="90"/>
  <c r="AB36" i="43"/>
  <c r="P36" i="43"/>
  <c r="AB31" i="43"/>
  <c r="R14" i="93"/>
  <c r="Q14" i="90"/>
  <c r="L43" i="45"/>
  <c r="X40" i="39"/>
  <c r="L40" i="39"/>
  <c r="X24" i="39"/>
  <c r="L24" i="39"/>
  <c r="R44" i="36"/>
  <c r="T44" i="44"/>
  <c r="C98" i="1" s="1"/>
  <c r="V78" i="90"/>
  <c r="V27" i="93"/>
  <c r="U27" i="90"/>
  <c r="U98" i="90" s="1"/>
  <c r="U44" i="42"/>
  <c r="R26" i="45"/>
  <c r="AD28" i="44"/>
  <c r="V41" i="43"/>
  <c r="X28" i="45"/>
  <c r="P31" i="43"/>
  <c r="P24" i="43"/>
  <c r="AB24" i="43"/>
  <c r="V20" i="43"/>
  <c r="V15" i="43"/>
  <c r="AI4" i="93"/>
  <c r="AL4" i="90"/>
  <c r="AD29" i="44"/>
  <c r="X37" i="40"/>
  <c r="L37" i="40"/>
  <c r="R37" i="40"/>
  <c r="X28" i="39"/>
  <c r="L28" i="39"/>
  <c r="L25" i="44"/>
  <c r="X17" i="90" s="1"/>
  <c r="AH31" i="43"/>
  <c r="AM31" i="43" s="1"/>
  <c r="V85" i="90"/>
  <c r="L27" i="39"/>
  <c r="V75" i="90"/>
  <c r="H44" i="35"/>
  <c r="L35" i="39"/>
  <c r="O44" i="42"/>
  <c r="N15" i="34"/>
  <c r="J15" i="34"/>
  <c r="H15" i="34"/>
  <c r="P15" i="34"/>
  <c r="L15" i="34"/>
  <c r="L39" i="39"/>
  <c r="O21" i="93"/>
  <c r="N21" i="90"/>
  <c r="L32" i="40"/>
  <c r="Q17" i="7"/>
  <c r="E33" i="1" s="1"/>
  <c r="O28" i="93"/>
  <c r="N28" i="90"/>
  <c r="E84" i="1"/>
  <c r="B18" i="93"/>
  <c r="B18" i="90"/>
  <c r="J112" i="90"/>
  <c r="J72" i="90"/>
  <c r="J68" i="90" s="1"/>
  <c r="J71" i="90"/>
  <c r="AV77" i="90"/>
  <c r="AW100" i="90"/>
  <c r="AH91" i="90"/>
  <c r="AB82" i="90"/>
  <c r="F13" i="63"/>
  <c r="D17" i="63"/>
  <c r="F11" i="63"/>
  <c r="F15" i="63"/>
  <c r="E132" i="1"/>
  <c r="Z51" i="61"/>
  <c r="AA51" i="61" s="1"/>
  <c r="AB89" i="90"/>
  <c r="AH78" i="90"/>
  <c r="Y28" i="93"/>
  <c r="AB28" i="90"/>
  <c r="AB99" i="90" s="1"/>
  <c r="R38" i="45"/>
  <c r="L38" i="45"/>
  <c r="AI81" i="90"/>
  <c r="AI11" i="93"/>
  <c r="AL11" i="90"/>
  <c r="AE99" i="90"/>
  <c r="AB88" i="90"/>
  <c r="R32" i="45"/>
  <c r="J43" i="58"/>
  <c r="AH89" i="90"/>
  <c r="AH79" i="90"/>
  <c r="L28" i="45"/>
  <c r="AM79" i="90"/>
  <c r="AI85" i="90"/>
  <c r="AC99" i="90"/>
  <c r="W14" i="93"/>
  <c r="Z14" i="90"/>
  <c r="R16" i="45"/>
  <c r="AB96" i="90"/>
  <c r="L30" i="45"/>
  <c r="X11" i="93"/>
  <c r="AA11" i="90"/>
  <c r="AI82" i="90"/>
  <c r="AB40" i="43"/>
  <c r="P40" i="43"/>
  <c r="X38" i="45"/>
  <c r="I44" i="43"/>
  <c r="V44" i="43" s="1"/>
  <c r="AH12" i="43"/>
  <c r="V12" i="43"/>
  <c r="AB12" i="43"/>
  <c r="P12" i="43"/>
  <c r="X36" i="44"/>
  <c r="W7" i="93"/>
  <c r="Z7" i="90"/>
  <c r="AB15" i="43"/>
  <c r="AM15" i="43" s="1"/>
  <c r="U95" i="90"/>
  <c r="U91" i="90"/>
  <c r="U87" i="90"/>
  <c r="U83" i="90"/>
  <c r="U79" i="90"/>
  <c r="P43" i="40"/>
  <c r="D96" i="1" s="1"/>
  <c r="V43" i="40"/>
  <c r="J43" i="40"/>
  <c r="D95" i="1" s="1"/>
  <c r="X20" i="44"/>
  <c r="L20" i="44"/>
  <c r="X12" i="90" s="1"/>
  <c r="V40" i="43"/>
  <c r="AL25" i="43"/>
  <c r="V81" i="90"/>
  <c r="V76" i="90"/>
  <c r="AG6" i="93"/>
  <c r="AJ6" i="90"/>
  <c r="L29" i="44"/>
  <c r="X21" i="90" s="1"/>
  <c r="X21" i="44"/>
  <c r="V44" i="44"/>
  <c r="D98" i="1" s="1"/>
  <c r="J44" i="44"/>
  <c r="V80" i="90"/>
  <c r="P44" i="35"/>
  <c r="E89" i="1" s="1"/>
  <c r="X37" i="44"/>
  <c r="AH40" i="43"/>
  <c r="S98" i="90"/>
  <c r="R40" i="40"/>
  <c r="O7" i="93"/>
  <c r="N7" i="90"/>
  <c r="N69" i="90" s="1"/>
  <c r="N20" i="93"/>
  <c r="M20" i="90"/>
  <c r="N16" i="93"/>
  <c r="M16" i="90"/>
  <c r="N12" i="93"/>
  <c r="M12" i="90"/>
  <c r="N8" i="93"/>
  <c r="M8" i="90"/>
  <c r="N4" i="93"/>
  <c r="M4" i="90"/>
  <c r="O18" i="93"/>
  <c r="N18" i="90"/>
  <c r="R41" i="35"/>
  <c r="L20" i="40"/>
  <c r="F44" i="31"/>
  <c r="B10" i="93"/>
  <c r="B10" i="90"/>
  <c r="J80" i="90"/>
  <c r="AE112" i="90"/>
  <c r="AE72" i="90"/>
  <c r="AE71" i="90"/>
  <c r="J94" i="90"/>
  <c r="O97" i="90"/>
  <c r="AS112" i="90"/>
  <c r="AS72" i="90"/>
  <c r="AS68" i="90" s="1"/>
  <c r="AS71" i="90"/>
  <c r="E112" i="90"/>
  <c r="E72" i="90"/>
  <c r="E71" i="90"/>
  <c r="AG91" i="90"/>
  <c r="O80" i="90"/>
  <c r="AG78" i="90"/>
  <c r="J98" i="90"/>
  <c r="AK104" i="90"/>
  <c r="AS96" i="90"/>
  <c r="F110" i="90"/>
  <c r="AH106" i="90"/>
  <c r="E103" i="90"/>
  <c r="F101" i="90"/>
  <c r="E109" i="90"/>
  <c r="AG104" i="90"/>
  <c r="J110" i="90"/>
  <c r="J102" i="90"/>
  <c r="AK98" i="90"/>
  <c r="AH100" i="90"/>
  <c r="O95" i="90"/>
  <c r="O93" i="90"/>
  <c r="E91" i="90"/>
  <c r="O81" i="90"/>
  <c r="F89" i="90"/>
  <c r="AG99" i="90"/>
  <c r="AK91" i="90"/>
  <c r="AK87" i="90"/>
  <c r="AG93" i="90"/>
  <c r="AS85" i="90"/>
  <c r="AX112" i="90"/>
  <c r="AX72" i="90"/>
  <c r="AX68" i="90" s="1"/>
  <c r="AX71" i="90"/>
  <c r="E88" i="90"/>
  <c r="AE77" i="90"/>
  <c r="AW112" i="90"/>
  <c r="AW72" i="90"/>
  <c r="AW71" i="90"/>
  <c r="F77" i="90"/>
  <c r="P112" i="90"/>
  <c r="P72" i="90"/>
  <c r="P71" i="90"/>
  <c r="AG95" i="90"/>
  <c r="AW88" i="90"/>
  <c r="AE75" i="90"/>
  <c r="P89" i="90"/>
  <c r="AS82" i="90"/>
  <c r="AW80" i="90"/>
  <c r="AT112" i="90"/>
  <c r="AT72" i="90"/>
  <c r="AT68" i="90" s="1"/>
  <c r="AT71" i="90"/>
  <c r="P92" i="90"/>
  <c r="AX87" i="90"/>
  <c r="E85" i="90"/>
  <c r="J78" i="90"/>
  <c r="AS75" i="90"/>
  <c r="E75" i="90"/>
  <c r="AE90" i="90"/>
  <c r="P82" i="90"/>
  <c r="G80" i="90"/>
  <c r="I78" i="90"/>
  <c r="AB112" i="90"/>
  <c r="AB71" i="90"/>
  <c r="AB72" i="90"/>
  <c r="AB68" i="90" s="1"/>
  <c r="BC95" i="90"/>
  <c r="AS86" i="90"/>
  <c r="I83" i="90"/>
  <c r="F80" i="90"/>
  <c r="AH76" i="90"/>
  <c r="S112" i="90"/>
  <c r="S71" i="90"/>
  <c r="S72" i="90"/>
  <c r="S68" i="90" s="1"/>
  <c r="AV94" i="90"/>
  <c r="E176" i="1"/>
  <c r="AV76" i="90"/>
  <c r="AV82" i="90"/>
  <c r="AE28" i="93"/>
  <c r="AH28" i="90"/>
  <c r="AH99" i="90" s="1"/>
  <c r="AM86" i="90"/>
  <c r="AI96" i="90"/>
  <c r="AB83" i="90"/>
  <c r="AM75" i="90"/>
  <c r="AM69" i="90"/>
  <c r="AM81" i="90" s="1"/>
  <c r="AM94" i="90"/>
  <c r="AI84" i="90"/>
  <c r="AB79" i="90"/>
  <c r="AM92" i="90"/>
  <c r="AG24" i="93"/>
  <c r="AJ24" i="90"/>
  <c r="AB84" i="90"/>
  <c r="AH90" i="90"/>
  <c r="AF69" i="90"/>
  <c r="AF93" i="90" s="1"/>
  <c r="AL38" i="43"/>
  <c r="AH33" i="43"/>
  <c r="X32" i="45"/>
  <c r="W18" i="90"/>
  <c r="AK27" i="43"/>
  <c r="R25" i="40"/>
  <c r="X25" i="40"/>
  <c r="L25" i="40"/>
  <c r="X16" i="45"/>
  <c r="R29" i="44"/>
  <c r="Y21" i="90" s="1"/>
  <c r="V37" i="43"/>
  <c r="AM37" i="43" s="1"/>
  <c r="P43" i="43"/>
  <c r="V27" i="43"/>
  <c r="W14" i="90"/>
  <c r="AK23" i="43"/>
  <c r="AI77" i="90"/>
  <c r="H44" i="45"/>
  <c r="R28" i="44"/>
  <c r="Y20" i="90" s="1"/>
  <c r="X17" i="44"/>
  <c r="X12" i="39"/>
  <c r="L12" i="39"/>
  <c r="X43" i="45"/>
  <c r="AH39" i="43"/>
  <c r="P27" i="43"/>
  <c r="R28" i="40"/>
  <c r="L31" i="39"/>
  <c r="AM44" i="42"/>
  <c r="O16" i="93"/>
  <c r="N16" i="90"/>
  <c r="L16" i="40"/>
  <c r="V93" i="90"/>
  <c r="O19" i="93"/>
  <c r="N19" i="90"/>
  <c r="L6" i="91"/>
  <c r="L7" i="91" s="1"/>
  <c r="L10" i="91" s="1"/>
  <c r="E64" i="1"/>
  <c r="I12" i="8"/>
  <c r="H12" i="8"/>
  <c r="J12" i="8"/>
  <c r="AU95" i="90"/>
  <c r="G91" i="90"/>
  <c r="BA88" i="90"/>
  <c r="AX82" i="90"/>
  <c r="BE77" i="90"/>
  <c r="J76" i="90"/>
  <c r="AX101" i="90"/>
  <c r="AV79" i="90"/>
  <c r="AP28" i="93"/>
  <c r="AV28" i="90"/>
  <c r="E163" i="1"/>
  <c r="AM80" i="90"/>
  <c r="AI86" i="90"/>
  <c r="P12" i="62"/>
  <c r="O45" i="62"/>
  <c r="P45" i="62" s="1"/>
  <c r="E130" i="1" s="1"/>
  <c r="AJ6" i="91" s="1"/>
  <c r="AJ7" i="91" s="1"/>
  <c r="AJ10" i="91" s="1"/>
  <c r="AN86" i="90"/>
  <c r="AH93" i="90"/>
  <c r="AI83" i="90"/>
  <c r="AB86" i="90"/>
  <c r="R35" i="45"/>
  <c r="X35" i="45"/>
  <c r="L35" i="45"/>
  <c r="AH94" i="90"/>
  <c r="AI14" i="93"/>
  <c r="AL14" i="90"/>
  <c r="AG16" i="93"/>
  <c r="AJ16" i="90"/>
  <c r="I43" i="58"/>
  <c r="AI95" i="90"/>
  <c r="H43" i="58"/>
  <c r="AH82" i="90"/>
  <c r="AM90" i="90"/>
  <c r="AL26" i="43"/>
  <c r="R7" i="93"/>
  <c r="Q7" i="90"/>
  <c r="AA22" i="93"/>
  <c r="AD22" i="90"/>
  <c r="X13" i="45"/>
  <c r="L13" i="45"/>
  <c r="AB43" i="43"/>
  <c r="R22" i="93"/>
  <c r="Q22" i="90"/>
  <c r="X32" i="39"/>
  <c r="L32" i="39"/>
  <c r="V43" i="43"/>
  <c r="AM43" i="43" s="1"/>
  <c r="P28" i="43"/>
  <c r="AB28" i="43"/>
  <c r="V21" i="43"/>
  <c r="U94" i="90"/>
  <c r="U90" i="90"/>
  <c r="U86" i="90"/>
  <c r="U82" i="90"/>
  <c r="U78" i="90"/>
  <c r="AH87" i="90"/>
  <c r="AD37" i="44"/>
  <c r="X25" i="44"/>
  <c r="AG97" i="90"/>
  <c r="X28" i="44"/>
  <c r="R30" i="45"/>
  <c r="W19" i="93"/>
  <c r="Z19" i="90"/>
  <c r="AD13" i="44"/>
  <c r="X36" i="39"/>
  <c r="L36" i="39"/>
  <c r="X40" i="45"/>
  <c r="AH16" i="43"/>
  <c r="S4" i="93"/>
  <c r="R4" i="90"/>
  <c r="X40" i="40"/>
  <c r="L100" i="90"/>
  <c r="N23" i="93"/>
  <c r="M23" i="90"/>
  <c r="N19" i="93"/>
  <c r="M19" i="90"/>
  <c r="N15" i="93"/>
  <c r="M15" i="90"/>
  <c r="N11" i="93"/>
  <c r="M11" i="90"/>
  <c r="N7" i="93"/>
  <c r="M7" i="90"/>
  <c r="O5" i="93"/>
  <c r="N5" i="90"/>
  <c r="X36" i="40"/>
  <c r="R4" i="93"/>
  <c r="Q4" i="90"/>
  <c r="X23" i="39"/>
  <c r="AB16" i="43"/>
  <c r="N23" i="34"/>
  <c r="P23" i="34"/>
  <c r="L23" i="34"/>
  <c r="J23" i="34"/>
  <c r="H23" i="34"/>
  <c r="N71" i="14"/>
  <c r="J85" i="90"/>
  <c r="J82" i="90"/>
  <c r="O112" i="90"/>
  <c r="O72" i="90"/>
  <c r="O68" i="90" s="1"/>
  <c r="O71" i="90"/>
  <c r="AK112" i="90"/>
  <c r="AK72" i="90"/>
  <c r="AK71" i="90"/>
  <c r="AH111" i="90"/>
  <c r="AG107" i="90"/>
  <c r="E110" i="90"/>
  <c r="J104" i="90"/>
  <c r="AS101" i="90"/>
  <c r="AS108" i="90"/>
  <c r="AE106" i="90"/>
  <c r="AK100" i="90"/>
  <c r="F99" i="90"/>
  <c r="AG96" i="90"/>
  <c r="AK107" i="90"/>
  <c r="E106" i="90"/>
  <c r="AG102" i="90"/>
  <c r="J101" i="90"/>
  <c r="F97" i="90"/>
  <c r="AG94" i="90"/>
  <c r="AK95" i="90"/>
  <c r="P88" i="90"/>
  <c r="J86" i="90"/>
  <c r="AW101" i="90"/>
  <c r="AS97" i="90"/>
  <c r="AX90" i="90"/>
  <c r="E87" i="90"/>
  <c r="F79" i="90"/>
  <c r="AP112" i="90"/>
  <c r="AP72" i="90"/>
  <c r="AP68" i="90" s="1"/>
  <c r="AP71" i="90"/>
  <c r="AP86" i="90"/>
  <c r="AT87" i="90"/>
  <c r="E79" i="90"/>
  <c r="G77" i="90"/>
  <c r="AO112" i="90"/>
  <c r="AO72" i="90"/>
  <c r="AO71" i="90"/>
  <c r="BE91" i="90"/>
  <c r="AS78" i="90"/>
  <c r="AU76" i="90"/>
  <c r="H112" i="90"/>
  <c r="H72" i="90"/>
  <c r="H71" i="90"/>
  <c r="AR90" i="90"/>
  <c r="AO86" i="90"/>
  <c r="AE84" i="90"/>
  <c r="S79" i="90"/>
  <c r="BA77" i="90"/>
  <c r="F76" i="90"/>
  <c r="O75" i="90"/>
  <c r="J91" i="90"/>
  <c r="J88" i="90"/>
  <c r="I86" i="90"/>
  <c r="E84" i="90"/>
  <c r="AX81" i="90"/>
  <c r="AG80" i="90"/>
  <c r="AS76" i="90"/>
  <c r="S90" i="90"/>
  <c r="O87" i="90"/>
  <c r="AT84" i="90"/>
  <c r="BE81" i="90"/>
  <c r="AW79" i="90"/>
  <c r="AK75" i="90"/>
  <c r="E95" i="90"/>
  <c r="E89" i="90"/>
  <c r="L85" i="90"/>
  <c r="BD81" i="90"/>
  <c r="P79" i="90"/>
  <c r="AP77" i="90"/>
  <c r="AZ112" i="90"/>
  <c r="AZ72" i="90"/>
  <c r="AZ68" i="90" s="1"/>
  <c r="AZ71" i="90"/>
  <c r="T112" i="90"/>
  <c r="T72" i="90"/>
  <c r="T71" i="90"/>
  <c r="BB98" i="90"/>
  <c r="BD90" i="90"/>
  <c r="O88" i="90"/>
  <c r="BB85" i="90"/>
  <c r="AP82" i="90"/>
  <c r="AU79" i="90"/>
  <c r="AW77" i="90"/>
  <c r="AV86" i="90"/>
  <c r="BE101" i="90"/>
  <c r="AV89" i="90"/>
  <c r="AG21" i="93"/>
  <c r="AJ21" i="90"/>
  <c r="AB80" i="90"/>
  <c r="R34" i="45"/>
  <c r="X34" i="45"/>
  <c r="L34" i="45"/>
  <c r="D43" i="58"/>
  <c r="AM85" i="90"/>
  <c r="AH81" i="90"/>
  <c r="AB85" i="90"/>
  <c r="AM83" i="90"/>
  <c r="AI87" i="90"/>
  <c r="AN91" i="90"/>
  <c r="L36" i="45"/>
  <c r="X18" i="44"/>
  <c r="L18" i="44"/>
  <c r="X10" i="90" s="1"/>
  <c r="AD18" i="44"/>
  <c r="R18" i="44"/>
  <c r="Y10" i="90" s="1"/>
  <c r="AH85" i="90"/>
  <c r="AA23" i="93"/>
  <c r="AD23" i="90"/>
  <c r="X42" i="44"/>
  <c r="L42" i="44"/>
  <c r="AH41" i="43"/>
  <c r="AM41" i="43" s="1"/>
  <c r="W23" i="93"/>
  <c r="Z23" i="90"/>
  <c r="AH27" i="43"/>
  <c r="AM27" i="43" s="1"/>
  <c r="AD25" i="44"/>
  <c r="AH25" i="43"/>
  <c r="AM25" i="43" s="1"/>
  <c r="R41" i="40"/>
  <c r="X41" i="40"/>
  <c r="L41" i="40"/>
  <c r="X15" i="45"/>
  <c r="R15" i="45"/>
  <c r="F44" i="45"/>
  <c r="V39" i="43"/>
  <c r="W10" i="90"/>
  <c r="AK19" i="43"/>
  <c r="AD17" i="44"/>
  <c r="V33" i="43"/>
  <c r="V77" i="90"/>
  <c r="R42" i="44"/>
  <c r="AL18" i="43"/>
  <c r="AK12" i="43"/>
  <c r="AF99" i="90"/>
  <c r="V28" i="43"/>
  <c r="AM28" i="43" s="1"/>
  <c r="AH36" i="43"/>
  <c r="F43" i="39"/>
  <c r="X43" i="39" s="1"/>
  <c r="X28" i="40"/>
  <c r="X32" i="40"/>
  <c r="R36" i="40"/>
  <c r="O11" i="93"/>
  <c r="N11" i="90"/>
  <c r="K99" i="90"/>
  <c r="O9" i="93"/>
  <c r="N9" i="90"/>
  <c r="AH108" i="90"/>
  <c r="F111" i="90"/>
  <c r="F103" i="90"/>
  <c r="AG100" i="90"/>
  <c r="J106" i="90"/>
  <c r="AS103" i="90"/>
  <c r="AE101" i="90"/>
  <c r="AG106" i="90"/>
  <c r="AS94" i="90"/>
  <c r="AE107" i="90"/>
  <c r="AK101" i="90"/>
  <c r="J96" i="90"/>
  <c r="AK108" i="90"/>
  <c r="O105" i="90"/>
  <c r="AG110" i="90"/>
  <c r="E98" i="90"/>
  <c r="AS91" i="90"/>
  <c r="F104" i="90"/>
  <c r="J100" i="90"/>
  <c r="AK92" i="90"/>
  <c r="F90" i="90"/>
  <c r="AK90" i="90"/>
  <c r="AS99" i="90"/>
  <c r="AK97" i="90"/>
  <c r="O91" i="90"/>
  <c r="E82" i="90"/>
  <c r="AW83" i="90"/>
  <c r="AW91" i="90"/>
  <c r="AG85" i="90"/>
  <c r="AK78" i="90"/>
  <c r="AE76" i="90"/>
  <c r="P93" i="90"/>
  <c r="AE86" i="90"/>
  <c r="F84" i="90"/>
  <c r="AS77" i="90"/>
  <c r="BC112" i="90"/>
  <c r="BC72" i="90"/>
  <c r="BC71" i="90"/>
  <c r="G112" i="90"/>
  <c r="G72" i="90"/>
  <c r="G68" i="90" s="1"/>
  <c r="G71" i="90"/>
  <c r="AP81" i="90"/>
  <c r="I80" i="90"/>
  <c r="AK76" i="90"/>
  <c r="G90" i="90"/>
  <c r="F87" i="90"/>
  <c r="AW81" i="90"/>
  <c r="AO79" i="90"/>
  <c r="AC112" i="90"/>
  <c r="AC72" i="90"/>
  <c r="AC68" i="90" s="1"/>
  <c r="AC71" i="90"/>
  <c r="S94" i="90"/>
  <c r="H79" i="90"/>
  <c r="J77" i="90"/>
  <c r="AT98" i="90"/>
  <c r="AC95" i="90"/>
  <c r="O90" i="90"/>
  <c r="G88" i="90"/>
  <c r="AT85" i="90"/>
  <c r="AG82" i="90"/>
  <c r="AE79" i="90"/>
  <c r="AO77" i="90"/>
  <c r="AY112" i="90"/>
  <c r="AY72" i="90"/>
  <c r="AY68" i="90" s="1"/>
  <c r="AY71" i="90"/>
  <c r="K112" i="90"/>
  <c r="K72" i="90"/>
  <c r="K71" i="90"/>
  <c r="AV93" i="90"/>
  <c r="H12" i="69"/>
  <c r="F12" i="69"/>
  <c r="D44" i="69"/>
  <c r="N12" i="69"/>
  <c r="L12" i="69"/>
  <c r="J12" i="69"/>
  <c r="H13" i="69"/>
  <c r="F13" i="69"/>
  <c r="N13" i="69"/>
  <c r="L13" i="69"/>
  <c r="J13" i="69"/>
  <c r="AH83" i="90"/>
  <c r="AV83" i="90"/>
  <c r="AI8" i="93"/>
  <c r="AL8" i="90"/>
  <c r="AH80" i="90"/>
  <c r="AB95" i="90"/>
  <c r="E43" i="58"/>
  <c r="AI91" i="90"/>
  <c r="AF84" i="90"/>
  <c r="AH96" i="90"/>
  <c r="AG19" i="93"/>
  <c r="AJ19" i="90"/>
  <c r="C17" i="63"/>
  <c r="AG22" i="93"/>
  <c r="AJ22" i="90"/>
  <c r="AQ97" i="90"/>
  <c r="AH92" i="90"/>
  <c r="AH95" i="90"/>
  <c r="AH77" i="90"/>
  <c r="AB81" i="90"/>
  <c r="W22" i="93"/>
  <c r="Z22" i="90"/>
  <c r="AM89" i="90"/>
  <c r="AL34" i="43"/>
  <c r="L45" i="46"/>
  <c r="W5" i="93"/>
  <c r="Z5" i="90"/>
  <c r="AB21" i="43"/>
  <c r="R23" i="93"/>
  <c r="Q23" i="90"/>
  <c r="R6" i="93"/>
  <c r="Q6" i="90"/>
  <c r="L21" i="44"/>
  <c r="X13" i="90" s="1"/>
  <c r="AB41" i="43"/>
  <c r="AL20" i="43"/>
  <c r="R17" i="40"/>
  <c r="X17" i="40"/>
  <c r="L17" i="40"/>
  <c r="X16" i="39"/>
  <c r="L16" i="39"/>
  <c r="R45" i="46"/>
  <c r="V35" i="43"/>
  <c r="AM35" i="43" s="1"/>
  <c r="U93" i="90"/>
  <c r="U89" i="90"/>
  <c r="U85" i="90"/>
  <c r="U81" i="90"/>
  <c r="U77" i="90"/>
  <c r="E100" i="1"/>
  <c r="E102" i="1"/>
  <c r="AB14" i="43"/>
  <c r="H43" i="40"/>
  <c r="C95" i="1" s="1"/>
  <c r="N43" i="40"/>
  <c r="C96" i="1" s="1"/>
  <c r="T43" i="40"/>
  <c r="P33" i="43"/>
  <c r="X13" i="40"/>
  <c r="L13" i="40"/>
  <c r="R13" i="40"/>
  <c r="X20" i="39"/>
  <c r="L20" i="39"/>
  <c r="X18" i="93"/>
  <c r="AA18" i="90"/>
  <c r="O99" i="90"/>
  <c r="X24" i="40"/>
  <c r="P20" i="43"/>
  <c r="N22" i="93"/>
  <c r="M22" i="90"/>
  <c r="N18" i="93"/>
  <c r="M18" i="90"/>
  <c r="N14" i="93"/>
  <c r="M14" i="90"/>
  <c r="N10" i="93"/>
  <c r="M10" i="90"/>
  <c r="N6" i="93"/>
  <c r="M6" i="90"/>
  <c r="X15" i="39"/>
  <c r="O23" i="93"/>
  <c r="N23" i="90"/>
  <c r="O13" i="93"/>
  <c r="N13" i="90"/>
  <c r="O17" i="93"/>
  <c r="N17" i="90"/>
  <c r="N28" i="93"/>
  <c r="M28" i="90"/>
  <c r="E83" i="1"/>
  <c r="J109" i="90"/>
  <c r="AS88" i="90"/>
  <c r="BA84" i="90"/>
  <c r="BC80" i="90"/>
  <c r="BE78" i="90"/>
  <c r="AR112" i="90"/>
  <c r="AR71" i="90"/>
  <c r="AR72" i="90"/>
  <c r="AR68" i="90" s="1"/>
  <c r="L112" i="90"/>
  <c r="L72" i="90"/>
  <c r="L68" i="90" s="1"/>
  <c r="L71" i="90"/>
  <c r="BD87" i="90"/>
  <c r="AK85" i="90"/>
  <c r="O82" i="90"/>
  <c r="O79" i="90"/>
  <c r="AG77" i="90"/>
  <c r="AQ112" i="90"/>
  <c r="AQ71" i="90"/>
  <c r="AQ72" i="90"/>
  <c r="C112" i="90"/>
  <c r="C72" i="90"/>
  <c r="C71" i="90"/>
  <c r="C89" i="90"/>
  <c r="AL44" i="87"/>
  <c r="AM44" i="87" s="1"/>
  <c r="E184" i="1" s="1"/>
  <c r="AV78" i="90"/>
  <c r="AY99" i="90"/>
  <c r="AV91" i="90"/>
  <c r="AV92" i="90"/>
  <c r="I44" i="66"/>
  <c r="E137" i="1" s="1"/>
  <c r="L43" i="68"/>
  <c r="AV84" i="90"/>
  <c r="AM77" i="90"/>
  <c r="AM76" i="90"/>
  <c r="AM84" i="90"/>
  <c r="AI89" i="90"/>
  <c r="AG8" i="93"/>
  <c r="AJ8" i="90"/>
  <c r="AA7" i="93"/>
  <c r="AD7" i="90"/>
  <c r="AI19" i="93"/>
  <c r="AL19" i="90"/>
  <c r="AH84" i="90"/>
  <c r="AM82" i="90"/>
  <c r="W6" i="93"/>
  <c r="Z6" i="90"/>
  <c r="G43" i="58"/>
  <c r="AI80" i="90"/>
  <c r="J44" i="45"/>
  <c r="P44" i="45"/>
  <c r="V44" i="45"/>
  <c r="W25" i="90"/>
  <c r="AK44" i="43"/>
  <c r="W22" i="90"/>
  <c r="AK31" i="43"/>
  <c r="R42" i="45"/>
  <c r="Y69" i="90"/>
  <c r="Y77" i="90" s="1"/>
  <c r="L42" i="45"/>
  <c r="X23" i="93"/>
  <c r="AA23" i="90"/>
  <c r="X12" i="44"/>
  <c r="L12" i="44"/>
  <c r="X4" i="90" s="1"/>
  <c r="F44" i="44"/>
  <c r="L44" i="44" s="1"/>
  <c r="X26" i="90" s="1"/>
  <c r="AH21" i="43"/>
  <c r="AM21" i="43" s="1"/>
  <c r="X21" i="40"/>
  <c r="L21" i="40"/>
  <c r="R21" i="40"/>
  <c r="M44" i="36"/>
  <c r="T12" i="33"/>
  <c r="T44" i="33" s="1"/>
  <c r="D82" i="1" s="1"/>
  <c r="E44" i="33"/>
  <c r="AH14" i="43"/>
  <c r="O15" i="93"/>
  <c r="N15" i="90"/>
  <c r="C98" i="90"/>
  <c r="X16" i="40"/>
  <c r="R12" i="93"/>
  <c r="Q12" i="90"/>
  <c r="N44" i="34"/>
  <c r="J44" i="34"/>
  <c r="L44" i="34"/>
  <c r="B34" i="93"/>
  <c r="B34" i="90"/>
  <c r="C6" i="91"/>
  <c r="C7" i="91" s="1"/>
  <c r="C10" i="91" s="1"/>
  <c r="E31" i="1"/>
  <c r="AH112" i="90"/>
  <c r="AH72" i="90"/>
  <c r="AH68" i="90" s="1"/>
  <c r="AH71" i="90"/>
  <c r="J89" i="90"/>
  <c r="F112" i="90"/>
  <c r="F72" i="90"/>
  <c r="F68" i="90" s="1"/>
  <c r="F71" i="90"/>
  <c r="AK89" i="90"/>
  <c r="AG79" i="90"/>
  <c r="AG109" i="90"/>
  <c r="AG108" i="90"/>
  <c r="AK111" i="90"/>
  <c r="O101" i="90"/>
  <c r="AS110" i="90"/>
  <c r="AE108" i="90"/>
  <c r="AK102" i="90"/>
  <c r="O92" i="90"/>
  <c r="AK109" i="90"/>
  <c r="O107" i="90"/>
  <c r="AH110" i="90"/>
  <c r="F106" i="90"/>
  <c r="AH102" i="90"/>
  <c r="AS106" i="90"/>
  <c r="AE104" i="90"/>
  <c r="J93" i="90"/>
  <c r="AE103" i="90"/>
  <c r="J95" i="90"/>
  <c r="AS105" i="90"/>
  <c r="AK99" i="90"/>
  <c r="E93" i="90"/>
  <c r="E90" i="90"/>
  <c r="F96" i="90"/>
  <c r="F92" i="90"/>
  <c r="F86" i="90"/>
  <c r="O94" i="90"/>
  <c r="AG88" i="90"/>
  <c r="AK80" i="90"/>
  <c r="AE78" i="90"/>
  <c r="AH75" i="90"/>
  <c r="AX84" i="90"/>
  <c r="AG83" i="90"/>
  <c r="AS81" i="90"/>
  <c r="F78" i="90"/>
  <c r="AG75" i="90"/>
  <c r="F83" i="90"/>
  <c r="E78" i="90"/>
  <c r="AX85" i="90"/>
  <c r="AX80" i="90"/>
  <c r="AU112" i="90"/>
  <c r="AU72" i="90"/>
  <c r="AU68" i="90" s="1"/>
  <c r="AU71" i="90"/>
  <c r="P87" i="90"/>
  <c r="P81" i="90"/>
  <c r="E76" i="90"/>
  <c r="F75" i="90"/>
  <c r="AT88" i="90"/>
  <c r="AU86" i="90"/>
  <c r="BA112" i="90"/>
  <c r="BA72" i="90"/>
  <c r="BA71" i="90"/>
  <c r="U112" i="90"/>
  <c r="U72" i="90"/>
  <c r="U68" i="90" s="1"/>
  <c r="U71" i="90"/>
  <c r="AT96" i="90"/>
  <c r="AK86" i="90"/>
  <c r="AS84" i="90"/>
  <c r="J83" i="90"/>
  <c r="AU80" i="90"/>
  <c r="AW78" i="90"/>
  <c r="AK93" i="90"/>
  <c r="AS89" i="90"/>
  <c r="J84" i="90"/>
  <c r="E81" i="90"/>
  <c r="G79" i="90"/>
  <c r="I77" i="90"/>
  <c r="AV85" i="90"/>
  <c r="AM88" i="90"/>
  <c r="AI94" i="90"/>
  <c r="AI78" i="90"/>
  <c r="AB90" i="90"/>
  <c r="AI20" i="93"/>
  <c r="AL20" i="90"/>
  <c r="AI88" i="90"/>
  <c r="AB92" i="90"/>
  <c r="AH88" i="90"/>
  <c r="AB77" i="90"/>
  <c r="AR100" i="90"/>
  <c r="AH86" i="90"/>
  <c r="AB94" i="90"/>
  <c r="AI79" i="90"/>
  <c r="AB91" i="90"/>
  <c r="AM93" i="90"/>
  <c r="AI92" i="90"/>
  <c r="AI90" i="90"/>
  <c r="AB87" i="90"/>
  <c r="AB78" i="90"/>
  <c r="AM78" i="90"/>
  <c r="AF81" i="90"/>
  <c r="AI9" i="93"/>
  <c r="AL9" i="90"/>
  <c r="W15" i="93"/>
  <c r="Z15" i="90"/>
  <c r="AB32" i="43"/>
  <c r="P32" i="43"/>
  <c r="Y76" i="90"/>
  <c r="R33" i="40"/>
  <c r="X33" i="40"/>
  <c r="L33" i="40"/>
  <c r="AH44" i="43"/>
  <c r="U92" i="90"/>
  <c r="U88" i="90"/>
  <c r="U84" i="90"/>
  <c r="U80" i="90"/>
  <c r="U76" i="90"/>
  <c r="AB93" i="90"/>
  <c r="R44" i="44"/>
  <c r="Y26" i="90" s="1"/>
  <c r="AA25" i="93"/>
  <c r="AD25" i="90"/>
  <c r="R31" i="45"/>
  <c r="X8" i="93"/>
  <c r="AA8" i="90"/>
  <c r="AF28" i="93"/>
  <c r="AI28" i="90"/>
  <c r="AI99" i="90" s="1"/>
  <c r="L44" i="49"/>
  <c r="D43" i="50"/>
  <c r="F43" i="50" s="1"/>
  <c r="X29" i="40"/>
  <c r="L29" i="40"/>
  <c r="R29" i="40"/>
  <c r="R13" i="45"/>
  <c r="W18" i="93"/>
  <c r="Z18" i="90"/>
  <c r="AH32" i="43"/>
  <c r="AM32" i="43" s="1"/>
  <c r="AB44" i="43"/>
  <c r="V112" i="90"/>
  <c r="V72" i="90"/>
  <c r="V71" i="90"/>
  <c r="N21" i="93"/>
  <c r="M21" i="90"/>
  <c r="N17" i="93"/>
  <c r="M17" i="90"/>
  <c r="N13" i="93"/>
  <c r="M13" i="90"/>
  <c r="N9" i="93"/>
  <c r="M9" i="90"/>
  <c r="N5" i="93"/>
  <c r="M5" i="90"/>
  <c r="O8" i="93"/>
  <c r="N8" i="90"/>
  <c r="H44" i="36"/>
  <c r="J99" i="90"/>
  <c r="B26" i="93"/>
  <c r="B26" i="90"/>
  <c r="N112" i="90" l="1"/>
  <c r="N72" i="90"/>
  <c r="N68" i="90" s="1"/>
  <c r="N71" i="90"/>
  <c r="N98" i="90"/>
  <c r="N107" i="90"/>
  <c r="N100" i="90"/>
  <c r="N106" i="90"/>
  <c r="N95" i="90"/>
  <c r="N104" i="90"/>
  <c r="N103" i="90"/>
  <c r="N111" i="90"/>
  <c r="N97" i="90"/>
  <c r="N105" i="90"/>
  <c r="N109" i="90"/>
  <c r="N101" i="90"/>
  <c r="N110" i="90"/>
  <c r="N108" i="90"/>
  <c r="N102" i="90"/>
  <c r="N96" i="90"/>
  <c r="N81" i="90"/>
  <c r="N75" i="90"/>
  <c r="N77" i="90"/>
  <c r="N93" i="90"/>
  <c r="N91" i="90"/>
  <c r="N83" i="90"/>
  <c r="N85" i="90"/>
  <c r="AI28" i="93"/>
  <c r="AL28" i="90"/>
  <c r="N92" i="90"/>
  <c r="AG28" i="93"/>
  <c r="AJ28" i="90"/>
  <c r="E105" i="1"/>
  <c r="AF77" i="90"/>
  <c r="Y93" i="90"/>
  <c r="AQ68" i="90"/>
  <c r="R13" i="93"/>
  <c r="Q13" i="90"/>
  <c r="Y82" i="90"/>
  <c r="AF78" i="90"/>
  <c r="K68" i="90"/>
  <c r="AF87" i="90"/>
  <c r="AO68" i="90"/>
  <c r="N90" i="90"/>
  <c r="W9" i="93"/>
  <c r="Z9" i="90"/>
  <c r="L43" i="39"/>
  <c r="AF75" i="90"/>
  <c r="E68" i="90"/>
  <c r="AE68" i="90"/>
  <c r="N89" i="90"/>
  <c r="W13" i="93"/>
  <c r="Z13" i="90"/>
  <c r="AV87" i="90"/>
  <c r="X21" i="93"/>
  <c r="AA21" i="90"/>
  <c r="AN81" i="90"/>
  <c r="AN75" i="90"/>
  <c r="I68" i="90"/>
  <c r="AM14" i="43"/>
  <c r="Y83" i="90"/>
  <c r="AN82" i="90"/>
  <c r="AN84" i="90"/>
  <c r="AF88" i="90"/>
  <c r="AF79" i="90"/>
  <c r="AM36" i="43"/>
  <c r="Y81" i="90"/>
  <c r="X5" i="93"/>
  <c r="AA5" i="90"/>
  <c r="Y91" i="90"/>
  <c r="W89" i="90"/>
  <c r="AN80" i="90"/>
  <c r="AM40" i="43"/>
  <c r="Y78" i="90"/>
  <c r="AN88" i="90"/>
  <c r="AD69" i="90"/>
  <c r="N88" i="90"/>
  <c r="R9" i="93"/>
  <c r="Q9" i="90"/>
  <c r="AN79" i="90"/>
  <c r="X10" i="93"/>
  <c r="AA10" i="90"/>
  <c r="T68" i="90"/>
  <c r="H68" i="90"/>
  <c r="AK68" i="90"/>
  <c r="N76" i="90"/>
  <c r="R75" i="90"/>
  <c r="R69" i="90"/>
  <c r="W17" i="93"/>
  <c r="Z17" i="90"/>
  <c r="AN78" i="90"/>
  <c r="AF91" i="90"/>
  <c r="AF86" i="90"/>
  <c r="AM39" i="43"/>
  <c r="X44" i="44"/>
  <c r="P68" i="90"/>
  <c r="AJ69" i="90"/>
  <c r="AJ93" i="90" s="1"/>
  <c r="AM12" i="43"/>
  <c r="AN77" i="90"/>
  <c r="AF83" i="90"/>
  <c r="N99" i="90"/>
  <c r="AL69" i="90"/>
  <c r="Y90" i="90"/>
  <c r="AM91" i="90"/>
  <c r="BB68" i="90"/>
  <c r="R98" i="90"/>
  <c r="B69" i="90"/>
  <c r="Y97" i="90"/>
  <c r="Y85" i="90"/>
  <c r="AF90" i="90"/>
  <c r="Y79" i="90"/>
  <c r="AA28" i="93"/>
  <c r="AD28" i="90"/>
  <c r="F44" i="69"/>
  <c r="J44" i="69"/>
  <c r="E141" i="1" s="1"/>
  <c r="H44" i="69"/>
  <c r="E143" i="1" s="1"/>
  <c r="L44" i="69"/>
  <c r="N82" i="90"/>
  <c r="Y89" i="90"/>
  <c r="L44" i="45"/>
  <c r="X44" i="45"/>
  <c r="X17" i="93"/>
  <c r="AA17" i="90"/>
  <c r="AN99" i="90"/>
  <c r="Y92" i="90"/>
  <c r="M69" i="90"/>
  <c r="R44" i="45"/>
  <c r="AN92" i="90"/>
  <c r="R21" i="93"/>
  <c r="Q21" i="90"/>
  <c r="AV112" i="90"/>
  <c r="AV72" i="90"/>
  <c r="AV68" i="90" s="1"/>
  <c r="AV71" i="90"/>
  <c r="AV110" i="90"/>
  <c r="AV98" i="90"/>
  <c r="AV101" i="90"/>
  <c r="AV109" i="90"/>
  <c r="AV96" i="90"/>
  <c r="AV108" i="90"/>
  <c r="AV95" i="90"/>
  <c r="AV103" i="90"/>
  <c r="AV111" i="90"/>
  <c r="AV97" i="90"/>
  <c r="AV107" i="90"/>
  <c r="AV102" i="90"/>
  <c r="AV106" i="90"/>
  <c r="AV100" i="90"/>
  <c r="AV105" i="90"/>
  <c r="AV104" i="90"/>
  <c r="AF112" i="90"/>
  <c r="AF72" i="90"/>
  <c r="AF71" i="90"/>
  <c r="AF111" i="90"/>
  <c r="AF107" i="90"/>
  <c r="AF102" i="90"/>
  <c r="AF100" i="90"/>
  <c r="AF108" i="90"/>
  <c r="AF106" i="90"/>
  <c r="AF105" i="90"/>
  <c r="AF104" i="90"/>
  <c r="AF96" i="90"/>
  <c r="AF98" i="90"/>
  <c r="AF101" i="90"/>
  <c r="AF109" i="90"/>
  <c r="AF110" i="90"/>
  <c r="AF95" i="90"/>
  <c r="AF103" i="90"/>
  <c r="AF97" i="90"/>
  <c r="AN112" i="90"/>
  <c r="AN72" i="90"/>
  <c r="AN68" i="90" s="1"/>
  <c r="AN71" i="90"/>
  <c r="AN98" i="90"/>
  <c r="AN101" i="90"/>
  <c r="AN109" i="90"/>
  <c r="AN110" i="90"/>
  <c r="AN95" i="90"/>
  <c r="AN103" i="90"/>
  <c r="AN111" i="90"/>
  <c r="AN97" i="90"/>
  <c r="AN107" i="90"/>
  <c r="AN102" i="90"/>
  <c r="AN100" i="90"/>
  <c r="AN108" i="90"/>
  <c r="AN106" i="90"/>
  <c r="AN105" i="90"/>
  <c r="AN104" i="90"/>
  <c r="AN96" i="90"/>
  <c r="V68" i="90"/>
  <c r="AL80" i="90"/>
  <c r="AF89" i="90"/>
  <c r="BA68" i="90"/>
  <c r="AJ79" i="90"/>
  <c r="N84" i="90"/>
  <c r="W10" i="93"/>
  <c r="Z10" i="90"/>
  <c r="AM16" i="43"/>
  <c r="AF76" i="90"/>
  <c r="N87" i="90"/>
  <c r="AM33" i="43"/>
  <c r="AN90" i="90"/>
  <c r="AM112" i="90"/>
  <c r="AM72" i="90"/>
  <c r="AM68" i="90" s="1"/>
  <c r="AM71" i="90"/>
  <c r="AM96" i="90"/>
  <c r="AM98" i="90"/>
  <c r="AM103" i="90"/>
  <c r="AM104" i="90"/>
  <c r="AM100" i="90"/>
  <c r="AM109" i="90"/>
  <c r="AM95" i="90"/>
  <c r="AM97" i="90"/>
  <c r="AM107" i="90"/>
  <c r="AM101" i="90"/>
  <c r="AM106" i="90"/>
  <c r="AM105" i="90"/>
  <c r="AM102" i="90"/>
  <c r="AM110" i="90"/>
  <c r="AM111" i="90"/>
  <c r="AM108" i="90"/>
  <c r="AD44" i="44"/>
  <c r="AM87" i="90"/>
  <c r="AF94" i="90"/>
  <c r="R20" i="93"/>
  <c r="Q20" i="90"/>
  <c r="AN76" i="90"/>
  <c r="AV75" i="90"/>
  <c r="Y80" i="90"/>
  <c r="N86" i="90"/>
  <c r="B105" i="90"/>
  <c r="X69" i="90"/>
  <c r="X92" i="90" s="1"/>
  <c r="L45" i="68"/>
  <c r="E140" i="1" s="1"/>
  <c r="E139" i="1"/>
  <c r="K44" i="68"/>
  <c r="J44" i="68"/>
  <c r="AF85" i="90"/>
  <c r="X9" i="93"/>
  <c r="AA9" i="90"/>
  <c r="AN93" i="90"/>
  <c r="W85" i="90"/>
  <c r="N78" i="90"/>
  <c r="E127" i="1"/>
  <c r="E128" i="1"/>
  <c r="X20" i="93"/>
  <c r="AA20" i="90"/>
  <c r="AI68" i="90"/>
  <c r="W69" i="90"/>
  <c r="N79" i="90"/>
  <c r="AD96" i="90"/>
  <c r="Y112" i="90"/>
  <c r="Y72" i="90"/>
  <c r="Y71" i="90"/>
  <c r="Y101" i="90"/>
  <c r="Y99" i="90"/>
  <c r="Y100" i="90"/>
  <c r="Y102" i="90"/>
  <c r="Y96" i="90"/>
  <c r="Y107" i="90"/>
  <c r="Y94" i="90"/>
  <c r="Y105" i="90"/>
  <c r="Y104" i="90"/>
  <c r="Y103" i="90"/>
  <c r="Y111" i="90"/>
  <c r="Y98" i="90"/>
  <c r="Y87" i="90"/>
  <c r="Y86" i="90"/>
  <c r="Y95" i="90"/>
  <c r="Y108" i="90"/>
  <c r="Y109" i="90"/>
  <c r="Y110" i="90"/>
  <c r="Y106" i="90"/>
  <c r="AF80" i="90"/>
  <c r="Y84" i="90"/>
  <c r="W4" i="93"/>
  <c r="Z4" i="90"/>
  <c r="Y75" i="90"/>
  <c r="W93" i="90"/>
  <c r="C68" i="90"/>
  <c r="N94" i="90"/>
  <c r="BC68" i="90"/>
  <c r="N80" i="90"/>
  <c r="AD94" i="90"/>
  <c r="AN89" i="90"/>
  <c r="AN85" i="90"/>
  <c r="M94" i="90"/>
  <c r="W20" i="93"/>
  <c r="Z20" i="90"/>
  <c r="AF92" i="90"/>
  <c r="AV99" i="90"/>
  <c r="R5" i="93"/>
  <c r="Q5" i="90"/>
  <c r="Q69" i="90" s="1"/>
  <c r="AN94" i="90"/>
  <c r="AV90" i="90"/>
  <c r="AW68" i="90"/>
  <c r="W12" i="93"/>
  <c r="Z12" i="90"/>
  <c r="AN87" i="90"/>
  <c r="P44" i="43"/>
  <c r="AM44" i="43" s="1"/>
  <c r="AM24" i="43"/>
  <c r="R17" i="93"/>
  <c r="Q17" i="90"/>
  <c r="AF82" i="90"/>
  <c r="Q112" i="90" l="1"/>
  <c r="Q72" i="90"/>
  <c r="Q71" i="90"/>
  <c r="Q110" i="90"/>
  <c r="Q97" i="90"/>
  <c r="Q106" i="90"/>
  <c r="Q100" i="90"/>
  <c r="Q102" i="90"/>
  <c r="Q105" i="90"/>
  <c r="Q104" i="90"/>
  <c r="Q103" i="90"/>
  <c r="Q111" i="90"/>
  <c r="Q99" i="90"/>
  <c r="Q108" i="90"/>
  <c r="Q95" i="90"/>
  <c r="Q109" i="90"/>
  <c r="Q101" i="90"/>
  <c r="Q96" i="90"/>
  <c r="Q107" i="90"/>
  <c r="Q89" i="90"/>
  <c r="Q90" i="90"/>
  <c r="Q81" i="90"/>
  <c r="Q82" i="90"/>
  <c r="Q94" i="90"/>
  <c r="Q83" i="90"/>
  <c r="Q93" i="90"/>
  <c r="Q87" i="90"/>
  <c r="Q77" i="90"/>
  <c r="Q78" i="90"/>
  <c r="Q86" i="90"/>
  <c r="Q79" i="90"/>
  <c r="Q85" i="90"/>
  <c r="Q75" i="90"/>
  <c r="X26" i="93"/>
  <c r="AA26" i="90"/>
  <c r="E99" i="1"/>
  <c r="AJ82" i="90"/>
  <c r="M112" i="90"/>
  <c r="M72" i="90"/>
  <c r="M71" i="90"/>
  <c r="M105" i="90"/>
  <c r="M109" i="90"/>
  <c r="M107" i="90"/>
  <c r="M100" i="90"/>
  <c r="M97" i="90"/>
  <c r="M104" i="90"/>
  <c r="M110" i="90"/>
  <c r="M98" i="90"/>
  <c r="M95" i="90"/>
  <c r="M106" i="90"/>
  <c r="M102" i="90"/>
  <c r="M111" i="90"/>
  <c r="M103" i="90"/>
  <c r="M96" i="90"/>
  <c r="M108" i="90"/>
  <c r="M101" i="90"/>
  <c r="N44" i="69"/>
  <c r="E142" i="1"/>
  <c r="AL112" i="90"/>
  <c r="AL72" i="90"/>
  <c r="AL68" i="90" s="1"/>
  <c r="AL71" i="90"/>
  <c r="AL105" i="90"/>
  <c r="AL109" i="90"/>
  <c r="AL98" i="90"/>
  <c r="AL110" i="90"/>
  <c r="AL104" i="90"/>
  <c r="AL108" i="90"/>
  <c r="AL102" i="90"/>
  <c r="AL107" i="90"/>
  <c r="AL100" i="90"/>
  <c r="AL106" i="90"/>
  <c r="AL95" i="90"/>
  <c r="AL103" i="90"/>
  <c r="AL111" i="90"/>
  <c r="AL96" i="90"/>
  <c r="AL97" i="90"/>
  <c r="AL101" i="90"/>
  <c r="AL76" i="90"/>
  <c r="AL93" i="90"/>
  <c r="AL86" i="90"/>
  <c r="AL78" i="90"/>
  <c r="AL87" i="90"/>
  <c r="AL92" i="90"/>
  <c r="AL88" i="90"/>
  <c r="AL94" i="90"/>
  <c r="AL77" i="90"/>
  <c r="AL81" i="90"/>
  <c r="AL84" i="90"/>
  <c r="AD112" i="90"/>
  <c r="AD72" i="90"/>
  <c r="AD71" i="90"/>
  <c r="AD98" i="90"/>
  <c r="AD101" i="90"/>
  <c r="AD110" i="90"/>
  <c r="AD108" i="90"/>
  <c r="AD102" i="90"/>
  <c r="AD75" i="90"/>
  <c r="AD107" i="90"/>
  <c r="AD100" i="90"/>
  <c r="AD106" i="90"/>
  <c r="AD76" i="90"/>
  <c r="AD104" i="90"/>
  <c r="AD103" i="90"/>
  <c r="AD111" i="90"/>
  <c r="AD97" i="90"/>
  <c r="AD105" i="90"/>
  <c r="AD109" i="90"/>
  <c r="AD85" i="90"/>
  <c r="AD80" i="90"/>
  <c r="AD88" i="90"/>
  <c r="AD89" i="90"/>
  <c r="AD84" i="90"/>
  <c r="AD82" i="90"/>
  <c r="AD92" i="90"/>
  <c r="AD81" i="90"/>
  <c r="AD91" i="90"/>
  <c r="AD79" i="90"/>
  <c r="AD87" i="90"/>
  <c r="AD86" i="90"/>
  <c r="AD95" i="90"/>
  <c r="AD83" i="90"/>
  <c r="AD77" i="90"/>
  <c r="AD90" i="90"/>
  <c r="AL85" i="90"/>
  <c r="Q84" i="90"/>
  <c r="W112" i="90"/>
  <c r="W72" i="90"/>
  <c r="W68" i="90" s="1"/>
  <c r="W71" i="90"/>
  <c r="W83" i="90"/>
  <c r="W100" i="90"/>
  <c r="W109" i="90"/>
  <c r="W107" i="90"/>
  <c r="W101" i="90"/>
  <c r="W87" i="90"/>
  <c r="W90" i="90"/>
  <c r="W94" i="90"/>
  <c r="W106" i="90"/>
  <c r="W75" i="90"/>
  <c r="W105" i="90"/>
  <c r="W99" i="90"/>
  <c r="W88" i="90"/>
  <c r="W79" i="90"/>
  <c r="W86" i="90"/>
  <c r="W91" i="90"/>
  <c r="W102" i="90"/>
  <c r="W110" i="90"/>
  <c r="W111" i="90"/>
  <c r="W98" i="90"/>
  <c r="W92" i="90"/>
  <c r="W95" i="90"/>
  <c r="W97" i="90"/>
  <c r="W103" i="90"/>
  <c r="W104" i="90"/>
  <c r="W108" i="90"/>
  <c r="W82" i="90"/>
  <c r="W76" i="90"/>
  <c r="W80" i="90"/>
  <c r="W78" i="90"/>
  <c r="W84" i="90"/>
  <c r="W77" i="90"/>
  <c r="X83" i="90"/>
  <c r="AL79" i="90"/>
  <c r="X75" i="90"/>
  <c r="M90" i="90"/>
  <c r="AF68" i="90"/>
  <c r="Q92" i="90"/>
  <c r="M75" i="90"/>
  <c r="AD99" i="90"/>
  <c r="M80" i="90"/>
  <c r="AL75" i="90"/>
  <c r="W26" i="93"/>
  <c r="Z26" i="90"/>
  <c r="E98" i="1"/>
  <c r="R112" i="90"/>
  <c r="R72" i="90"/>
  <c r="R68" i="90" s="1"/>
  <c r="R71" i="90"/>
  <c r="R97" i="90"/>
  <c r="R107" i="90"/>
  <c r="R108" i="90"/>
  <c r="R109" i="90"/>
  <c r="R105" i="90"/>
  <c r="R100" i="90"/>
  <c r="R96" i="90"/>
  <c r="R106" i="90"/>
  <c r="R99" i="90"/>
  <c r="R101" i="90"/>
  <c r="R104" i="90"/>
  <c r="R103" i="90"/>
  <c r="R111" i="90"/>
  <c r="R102" i="90"/>
  <c r="R110" i="90"/>
  <c r="R95" i="90"/>
  <c r="R81" i="90"/>
  <c r="R91" i="90"/>
  <c r="R84" i="90"/>
  <c r="R93" i="90"/>
  <c r="R85" i="90"/>
  <c r="R89" i="90"/>
  <c r="R77" i="90"/>
  <c r="R83" i="90"/>
  <c r="R90" i="90"/>
  <c r="R92" i="90"/>
  <c r="R82" i="90"/>
  <c r="R76" i="90"/>
  <c r="R86" i="90"/>
  <c r="R94" i="90"/>
  <c r="R87" i="90"/>
  <c r="R80" i="90"/>
  <c r="R78" i="90"/>
  <c r="R88" i="90"/>
  <c r="R79" i="90"/>
  <c r="AD78" i="90"/>
  <c r="AD93" i="90"/>
  <c r="X84" i="90"/>
  <c r="M92" i="90"/>
  <c r="AL83" i="90"/>
  <c r="M82" i="90"/>
  <c r="AJ99" i="90"/>
  <c r="M88" i="90"/>
  <c r="M99" i="90"/>
  <c r="Z83" i="90"/>
  <c r="AJ80" i="90"/>
  <c r="AL89" i="90"/>
  <c r="M79" i="90"/>
  <c r="M85" i="90"/>
  <c r="AL91" i="90"/>
  <c r="Q91" i="90"/>
  <c r="AJ87" i="90"/>
  <c r="M81" i="90"/>
  <c r="M86" i="90"/>
  <c r="AJ90" i="90"/>
  <c r="M93" i="90"/>
  <c r="AL99" i="90"/>
  <c r="X112" i="90"/>
  <c r="X72" i="90"/>
  <c r="X71" i="90"/>
  <c r="X103" i="90"/>
  <c r="X111" i="90"/>
  <c r="X107" i="90"/>
  <c r="X100" i="90"/>
  <c r="X108" i="90"/>
  <c r="X87" i="90"/>
  <c r="X96" i="90"/>
  <c r="X106" i="90"/>
  <c r="X99" i="90"/>
  <c r="X78" i="90"/>
  <c r="X101" i="90"/>
  <c r="X105" i="90"/>
  <c r="X95" i="90"/>
  <c r="X90" i="90"/>
  <c r="X104" i="90"/>
  <c r="X110" i="90"/>
  <c r="X98" i="90"/>
  <c r="X109" i="90"/>
  <c r="X86" i="90"/>
  <c r="X102" i="90"/>
  <c r="X94" i="90"/>
  <c r="X89" i="90"/>
  <c r="X77" i="90"/>
  <c r="X91" i="90"/>
  <c r="X79" i="90"/>
  <c r="X85" i="90"/>
  <c r="X82" i="90"/>
  <c r="X80" i="90"/>
  <c r="X93" i="90"/>
  <c r="X76" i="90"/>
  <c r="B112" i="90"/>
  <c r="B72" i="90"/>
  <c r="B68" i="90" s="1"/>
  <c r="B71" i="90"/>
  <c r="B109" i="90"/>
  <c r="B111" i="90"/>
  <c r="B110" i="90"/>
  <c r="B107" i="90"/>
  <c r="B108" i="90"/>
  <c r="B100" i="90"/>
  <c r="B103" i="90"/>
  <c r="B83" i="90"/>
  <c r="B78" i="90"/>
  <c r="B101" i="90"/>
  <c r="B104" i="90"/>
  <c r="B86" i="90"/>
  <c r="B79" i="90"/>
  <c r="B96" i="90"/>
  <c r="B88" i="90"/>
  <c r="B95" i="90"/>
  <c r="B82" i="90"/>
  <c r="B84" i="90"/>
  <c r="B93" i="90"/>
  <c r="B76" i="90"/>
  <c r="B87" i="90"/>
  <c r="B94" i="90"/>
  <c r="B102" i="90"/>
  <c r="B90" i="90"/>
  <c r="B106" i="90"/>
  <c r="B91" i="90"/>
  <c r="B98" i="90"/>
  <c r="B85" i="90"/>
  <c r="B75" i="90"/>
  <c r="B99" i="90"/>
  <c r="B77" i="90"/>
  <c r="B80" i="90"/>
  <c r="B92" i="90"/>
  <c r="B81" i="90"/>
  <c r="Z69" i="90"/>
  <c r="Z81" i="90" s="1"/>
  <c r="Y68" i="90"/>
  <c r="AJ95" i="90"/>
  <c r="M84" i="90"/>
  <c r="M87" i="90"/>
  <c r="M77" i="90"/>
  <c r="X88" i="90"/>
  <c r="B97" i="90"/>
  <c r="Q76" i="90"/>
  <c r="AJ92" i="90"/>
  <c r="Q88" i="90"/>
  <c r="M89" i="90"/>
  <c r="Q80" i="90"/>
  <c r="M76" i="90"/>
  <c r="W81" i="90"/>
  <c r="AA69" i="90"/>
  <c r="R27" i="93"/>
  <c r="Q27" i="90"/>
  <c r="Q98" i="90" s="1"/>
  <c r="E93" i="1"/>
  <c r="W96" i="90"/>
  <c r="AJ112" i="90"/>
  <c r="AJ71" i="90"/>
  <c r="AJ72" i="90"/>
  <c r="AJ104" i="90"/>
  <c r="AJ102" i="90"/>
  <c r="AJ108" i="90"/>
  <c r="AJ101" i="90"/>
  <c r="AJ97" i="90"/>
  <c r="AJ100" i="90"/>
  <c r="AJ105" i="90"/>
  <c r="AJ106" i="90"/>
  <c r="AJ76" i="90"/>
  <c r="AJ98" i="90"/>
  <c r="AJ75" i="90"/>
  <c r="AJ107" i="90"/>
  <c r="AJ110" i="90"/>
  <c r="AJ103" i="90"/>
  <c r="AJ111" i="90"/>
  <c r="AJ109" i="90"/>
  <c r="AJ88" i="90"/>
  <c r="AJ91" i="90"/>
  <c r="AJ94" i="90"/>
  <c r="AJ78" i="90"/>
  <c r="AJ89" i="90"/>
  <c r="AJ86" i="90"/>
  <c r="AJ84" i="90"/>
  <c r="AJ83" i="90"/>
  <c r="AJ96" i="90"/>
  <c r="AJ81" i="90"/>
  <c r="AL90" i="90"/>
  <c r="AL82" i="90"/>
  <c r="B89" i="90"/>
  <c r="X81" i="90"/>
  <c r="M78" i="90"/>
  <c r="AA80" i="90"/>
  <c r="X97" i="90"/>
  <c r="M91" i="90"/>
  <c r="AJ77" i="90"/>
  <c r="AJ85" i="90"/>
  <c r="M83" i="90"/>
  <c r="X68" i="90" l="1"/>
  <c r="M68" i="90"/>
  <c r="B73" i="90" s="1"/>
  <c r="AA112" i="90"/>
  <c r="AA71" i="90"/>
  <c r="AA72" i="90"/>
  <c r="AA68" i="90" s="1"/>
  <c r="AA109" i="90"/>
  <c r="AA102" i="90"/>
  <c r="AA106" i="90"/>
  <c r="AA107" i="90"/>
  <c r="AA108" i="90"/>
  <c r="AA96" i="90"/>
  <c r="AA111" i="90"/>
  <c r="AA104" i="90"/>
  <c r="AA99" i="90"/>
  <c r="AA105" i="90"/>
  <c r="AA100" i="90"/>
  <c r="AA110" i="90"/>
  <c r="AA95" i="90"/>
  <c r="AA103" i="90"/>
  <c r="AA98" i="90"/>
  <c r="AA101" i="90"/>
  <c r="AA87" i="90"/>
  <c r="AA93" i="90"/>
  <c r="AA85" i="90"/>
  <c r="AA78" i="90"/>
  <c r="AA86" i="90"/>
  <c r="AA77" i="90"/>
  <c r="AA90" i="90"/>
  <c r="AA82" i="90"/>
  <c r="AA89" i="90"/>
  <c r="AA94" i="90"/>
  <c r="AA75" i="90"/>
  <c r="AA84" i="90"/>
  <c r="AA79" i="90"/>
  <c r="AA83" i="90"/>
  <c r="AA92" i="90"/>
  <c r="Z112" i="90"/>
  <c r="Z72" i="90"/>
  <c r="Z68" i="90" s="1"/>
  <c r="Z71" i="90"/>
  <c r="Z108" i="90"/>
  <c r="Z107" i="90"/>
  <c r="Z95" i="90"/>
  <c r="Z111" i="90"/>
  <c r="Z106" i="90"/>
  <c r="Z99" i="90"/>
  <c r="Z109" i="90"/>
  <c r="Z105" i="90"/>
  <c r="Z100" i="90"/>
  <c r="Z96" i="90"/>
  <c r="Z101" i="90"/>
  <c r="Z104" i="90"/>
  <c r="Z103" i="90"/>
  <c r="Z98" i="90"/>
  <c r="Z102" i="90"/>
  <c r="Z110" i="90"/>
  <c r="Z87" i="90"/>
  <c r="Z79" i="90"/>
  <c r="Z82" i="90"/>
  <c r="Z92" i="90"/>
  <c r="Z78" i="90"/>
  <c r="Z94" i="90"/>
  <c r="Z85" i="90"/>
  <c r="Z77" i="90"/>
  <c r="Z89" i="90"/>
  <c r="Z86" i="90"/>
  <c r="Z93" i="90"/>
  <c r="Z76" i="90"/>
  <c r="Z90" i="90"/>
  <c r="Z84" i="90"/>
  <c r="Z88" i="90"/>
  <c r="AJ68" i="90"/>
  <c r="Z75" i="90"/>
  <c r="Z97" i="90"/>
  <c r="Z91" i="90"/>
  <c r="AA76" i="90"/>
  <c r="AD68" i="90"/>
  <c r="AA97" i="90"/>
  <c r="AA88" i="90"/>
  <c r="Q68" i="90"/>
  <c r="Z80" i="90"/>
  <c r="AA91" i="90"/>
  <c r="AA81" i="90"/>
</calcChain>
</file>

<file path=xl/sharedStrings.xml><?xml version="1.0" encoding="utf-8"?>
<sst xmlns="http://schemas.openxmlformats.org/spreadsheetml/2006/main" count="5461" uniqueCount="2159">
  <si>
    <t>RESUME PROFIL KESEHATAN</t>
  </si>
  <si>
    <t>KABUPATEN</t>
  </si>
  <si>
    <t>PONOROGO</t>
  </si>
  <si>
    <t>TAHUN</t>
  </si>
  <si>
    <t>NO</t>
  </si>
  <si>
    <t>INDIKATOR</t>
  </si>
  <si>
    <t>ANGKA/NILAI</t>
  </si>
  <si>
    <t>No. Lampiran</t>
  </si>
  <si>
    <t>L</t>
  </si>
  <si>
    <t>P</t>
  </si>
  <si>
    <t>L + P</t>
  </si>
  <si>
    <t>Satuan</t>
  </si>
  <si>
    <t>I</t>
  </si>
  <si>
    <t>GAMBARAN UMUM</t>
  </si>
  <si>
    <t>Luas Wilayah</t>
  </si>
  <si>
    <r>
      <rPr>
        <sz val="11"/>
        <color rgb="FF000000"/>
        <rFont val="Arial"/>
      </rPr>
      <t>Km</t>
    </r>
    <r>
      <rPr>
        <vertAlign val="superscript"/>
        <sz val="11"/>
        <color rgb="FF000000"/>
        <rFont val="Arial"/>
      </rPr>
      <t>2</t>
    </r>
  </si>
  <si>
    <t>TABEL 1</t>
  </si>
  <si>
    <t>Jumlah Desa/Kelurahan</t>
  </si>
  <si>
    <t>Desa/Kelurahan</t>
  </si>
  <si>
    <t>Jumlah Penduduk</t>
  </si>
  <si>
    <t>Jiwa</t>
  </si>
  <si>
    <t>TABEL 2</t>
  </si>
  <si>
    <t>Rata-rata jiwa/rumah tangga</t>
  </si>
  <si>
    <r>
      <rPr>
        <sz val="11"/>
        <color rgb="FF000000"/>
        <rFont val="Arial"/>
      </rPr>
      <t>Kepadatan Penduduk /Km</t>
    </r>
    <r>
      <rPr>
        <vertAlign val="superscript"/>
        <sz val="11"/>
        <color rgb="FF000000"/>
        <rFont val="Arial"/>
      </rPr>
      <t>2</t>
    </r>
  </si>
  <si>
    <r>
      <rPr>
        <sz val="11"/>
        <color rgb="FF000000"/>
        <rFont val="Arial"/>
      </rPr>
      <t>Jiwa/Km</t>
    </r>
    <r>
      <rPr>
        <vertAlign val="superscript"/>
        <sz val="11"/>
        <color rgb="FF000000"/>
        <rFont val="Arial"/>
      </rPr>
      <t>2</t>
    </r>
  </si>
  <si>
    <t>Rasio Beban Tanggungan</t>
  </si>
  <si>
    <t>per 100 penduduk produktif</t>
  </si>
  <si>
    <t>Rasio Jenis Kelamin</t>
  </si>
  <si>
    <t>Persentase Penduduk 15 tahun ke atas melek huruf</t>
  </si>
  <si>
    <t>%</t>
  </si>
  <si>
    <t>TABEL 3</t>
  </si>
  <si>
    <t>II</t>
  </si>
  <si>
    <t>SARANA KESEHATAN</t>
  </si>
  <si>
    <t>II.1</t>
  </si>
  <si>
    <t>Sarana Kesehatan</t>
  </si>
  <si>
    <t>Jumlah Rumah Sakit Umum</t>
  </si>
  <si>
    <t>RS</t>
  </si>
  <si>
    <t>TABEL 4</t>
  </si>
  <si>
    <t>Jumlah Rumah Sakit Khusus</t>
  </si>
  <si>
    <t>Jumlah Puskesmas Rawat Inap</t>
  </si>
  <si>
    <t>Puskesmas</t>
  </si>
  <si>
    <t>Jumlah Puskesmas non-Rawat Inap</t>
  </si>
  <si>
    <t>Jumlah Puskesmas Keliling</t>
  </si>
  <si>
    <t>Puskesmas keliling</t>
  </si>
  <si>
    <t>Jumlah Puskesmas pembantu</t>
  </si>
  <si>
    <t>Pustu</t>
  </si>
  <si>
    <t>Jumlah Apotek</t>
  </si>
  <si>
    <t>Apotek</t>
  </si>
  <si>
    <t>Jumlah Klinik Pratama</t>
  </si>
  <si>
    <t>Klinik Pratama</t>
  </si>
  <si>
    <t>Jumlah Klinik Utama</t>
  </si>
  <si>
    <t>Klinik Utama</t>
  </si>
  <si>
    <t>II.2</t>
  </si>
  <si>
    <t>Akses dan Mutu Pelayanan Kesehatan</t>
  </si>
  <si>
    <t>Cakupan Kunjungan Rawat Jalan</t>
  </si>
  <si>
    <t>TABEL 5</t>
  </si>
  <si>
    <t>Cakupan Kunjungan Rawat Inap</t>
  </si>
  <si>
    <r>
      <rPr>
        <sz val="11"/>
        <color rgb="FF000000"/>
        <rFont val="Arial"/>
      </rPr>
      <t>Angka kematian kasar/</t>
    </r>
    <r>
      <rPr>
        <i/>
        <sz val="11"/>
        <color rgb="FF000000"/>
        <rFont val="Arial"/>
      </rPr>
      <t>Gross Death Rate</t>
    </r>
    <r>
      <rPr>
        <sz val="11"/>
        <color rgb="FF000000"/>
        <rFont val="Arial"/>
      </rPr>
      <t xml:space="preserve"> (GDR) di RS</t>
    </r>
  </si>
  <si>
    <t>per 1.000 pasien keluar</t>
  </si>
  <si>
    <t>TABEL 6</t>
  </si>
  <si>
    <r>
      <rPr>
        <sz val="11"/>
        <color rgb="FF000000"/>
        <rFont val="Arial"/>
      </rPr>
      <t>Angka kematian murni/</t>
    </r>
    <r>
      <rPr>
        <i/>
        <sz val="11"/>
        <color rgb="FF000000"/>
        <rFont val="Arial"/>
      </rPr>
      <t xml:space="preserve">Nett Death Rate </t>
    </r>
    <r>
      <rPr>
        <sz val="11"/>
        <color rgb="FF000000"/>
        <rFont val="Arial"/>
      </rPr>
      <t>(NDR) di RS</t>
    </r>
  </si>
  <si>
    <r>
      <rPr>
        <sz val="11"/>
        <color rgb="FF000000"/>
        <rFont val="Arial"/>
      </rPr>
      <t>Persentase</t>
    </r>
    <r>
      <rPr>
        <i/>
        <sz val="11"/>
        <color rgb="FF000000"/>
        <rFont val="Arial"/>
      </rPr>
      <t xml:space="preserve"> Bed Occupation Rate</t>
    </r>
    <r>
      <rPr>
        <sz val="11"/>
        <color rgb="FF000000"/>
        <rFont val="Arial"/>
      </rPr>
      <t xml:space="preserve"> (BOR) di RS</t>
    </r>
  </si>
  <si>
    <t>TABEL 7</t>
  </si>
  <si>
    <r>
      <rPr>
        <i/>
        <sz val="11"/>
        <color rgb="FF000000"/>
        <rFont val="Arial"/>
      </rPr>
      <t>Bed Turn Over</t>
    </r>
    <r>
      <rPr>
        <sz val="11"/>
        <color rgb="FF000000"/>
        <rFont val="Arial"/>
      </rPr>
      <t xml:space="preserve"> (BTO) di RS</t>
    </r>
  </si>
  <si>
    <t>Kali</t>
  </si>
  <si>
    <r>
      <rPr>
        <i/>
        <sz val="11"/>
        <color rgb="FF000000"/>
        <rFont val="Arial"/>
      </rPr>
      <t>Turn of Interval</t>
    </r>
    <r>
      <rPr>
        <sz val="11"/>
        <color rgb="FF000000"/>
        <rFont val="Arial"/>
      </rPr>
      <t xml:space="preserve"> (TOI) di RS</t>
    </r>
  </si>
  <si>
    <t>Hari</t>
  </si>
  <si>
    <r>
      <rPr>
        <i/>
        <sz val="11"/>
        <color rgb="FF000000"/>
        <rFont val="Arial"/>
      </rPr>
      <t>Average Length of Stay</t>
    </r>
    <r>
      <rPr>
        <sz val="11"/>
        <color rgb="FF000000"/>
        <rFont val="Arial"/>
      </rPr>
      <t xml:space="preserve"> (ALOS) di RS</t>
    </r>
  </si>
  <si>
    <t>Persentase Puskesmas dengan ketersediaan obat esensial &amp; vaksin IRL</t>
  </si>
  <si>
    <t>TABEL 11</t>
  </si>
  <si>
    <t>II.3</t>
  </si>
  <si>
    <t>Upaya Kesehatan Bersumberdaya Masyarakat (UKBM)</t>
  </si>
  <si>
    <t xml:space="preserve">  </t>
  </si>
  <si>
    <t>Jumlah Posyandu Siklus Hidup</t>
  </si>
  <si>
    <t>Posyandu</t>
  </si>
  <si>
    <t>TABEL 12</t>
  </si>
  <si>
    <t>Persentase Posyandu Siklus Hidup Aktif</t>
  </si>
  <si>
    <t>III</t>
  </si>
  <si>
    <t>SUMBER DAYA MANUSIA KESEHATAN</t>
  </si>
  <si>
    <t>Rasio Dokter Spesialis per 1000 Penduduk</t>
  </si>
  <si>
    <t>per 1000 penduduk</t>
  </si>
  <si>
    <t>TABEL 13</t>
  </si>
  <si>
    <t>Rasio Dokter Sub Spesialis per 1000 Penduduk</t>
  </si>
  <si>
    <t>Rasio Dokter per 1000 Penduduk</t>
  </si>
  <si>
    <t>Rasio Dokter Gigi Spesialis per 1000 Penduduk</t>
  </si>
  <si>
    <t>Rasio Dokter Gigi Sub Spesialis per 1000 Penduduk</t>
  </si>
  <si>
    <t>Rasio Dokter Gigi per 1000 Penduduk</t>
  </si>
  <si>
    <t>Rasio Keperawatan per 1000 Penduduk</t>
  </si>
  <si>
    <t>TABEL 14</t>
  </si>
  <si>
    <t>Rasio Tenaga Kebidanan per 1000 Penduduk</t>
  </si>
  <si>
    <t>Rasio Tenaga Kesehatan Masyarakat per 1000 Penduduk</t>
  </si>
  <si>
    <t>TABEL 15</t>
  </si>
  <si>
    <t>Rasio Tenaga Kesehatan Lingkungan per 1000 Penduduk</t>
  </si>
  <si>
    <t>Rasio Tenaga Gizi per 1000 Penduduk</t>
  </si>
  <si>
    <t>Rasio Tenaga Kefarmasian per 1000 Penduduk</t>
  </si>
  <si>
    <t>TABEL 16</t>
  </si>
  <si>
    <t>Rasio Tenaga Psikologis Klinis per 1000 Penduduk</t>
  </si>
  <si>
    <t>Rasio Tenaga Kesehatan Tradisional per 1000 Penduduk</t>
  </si>
  <si>
    <t>Rasio Tenaga Tehnik Biomedika per 1000 Penduduk</t>
  </si>
  <si>
    <t>Rasio Tenaga Tehnik Keterapian Fisik per 1000 Penduduk</t>
  </si>
  <si>
    <t>Rasio Tenaga Keteknisan Medis per 1000 Penduduk</t>
  </si>
  <si>
    <t>TABEL 17</t>
  </si>
  <si>
    <t>IV</t>
  </si>
  <si>
    <t>PEMBIAYAAN KESEHATAN</t>
  </si>
  <si>
    <t>Cakupan Jaminan Kesehatan Nasional (JKN)</t>
  </si>
  <si>
    <t>Total anggaran kesehatan</t>
  </si>
  <si>
    <t>Rp</t>
  </si>
  <si>
    <t>Persentase APBD kesehatan terhadap APBD kab/kota</t>
  </si>
  <si>
    <t>Anggaran kesehatan perkapita</t>
  </si>
  <si>
    <t>V</t>
  </si>
  <si>
    <t>KESEHATAN KELUARGA</t>
  </si>
  <si>
    <t>V.1</t>
  </si>
  <si>
    <t>Kesehatan Ibu</t>
  </si>
  <si>
    <t>Jumlah Lahir Hidup</t>
  </si>
  <si>
    <t>Orang</t>
  </si>
  <si>
    <t>Angka Lahir Mati (dilaporkan)</t>
  </si>
  <si>
    <t>per 1.000 Kelahiran Hidup</t>
  </si>
  <si>
    <t>Jumlah Kematian Ibu</t>
  </si>
  <si>
    <t>Ibu</t>
  </si>
  <si>
    <t>Angka Kematian Ibu (dilaporkan)</t>
  </si>
  <si>
    <t>per 100.000 Kelahiran Hidup</t>
  </si>
  <si>
    <t>Persentase Kunjungan Ibu Hamil (K1)</t>
  </si>
  <si>
    <t>Persentase Kunjungan Ibu Hamil (K6)</t>
  </si>
  <si>
    <t>Persentase Persalinan di Fasyankes</t>
  </si>
  <si>
    <t>Persentase Pelayanan Ibu Nifas KF Lengkap</t>
  </si>
  <si>
    <t>Persentase Ibu Nifas Mendapat Vitamin A</t>
  </si>
  <si>
    <t>Persentase Ibu hamil dengan imunisasi Td2+</t>
  </si>
  <si>
    <t>Persentase Ibu Hamil Mengonsumsi Tablet Tambah Darah 180 Tablet</t>
  </si>
  <si>
    <t>Persentase Bumil dengan Komplikasi Kebidanan yang Ditangani</t>
  </si>
  <si>
    <t>Persentase Peserta KB Aktif Modern</t>
  </si>
  <si>
    <t>Persentase Peserta KB Pasca Persalinan</t>
  </si>
  <si>
    <t>V.2</t>
  </si>
  <si>
    <t>Kesehatan Anak</t>
  </si>
  <si>
    <t>Jumlah Kematian Neonatal</t>
  </si>
  <si>
    <t>neonatal</t>
  </si>
  <si>
    <t>Angka Kematian Neonatal (dilaporkan)</t>
  </si>
  <si>
    <t>Jumlah Bayi Mati</t>
  </si>
  <si>
    <t>bayi</t>
  </si>
  <si>
    <t>Angka Kematian Bayi (dilaporkan)</t>
  </si>
  <si>
    <t>Jumlah Balita Mati</t>
  </si>
  <si>
    <t>Balita</t>
  </si>
  <si>
    <t>Persentase Angka Kematian Balita (dilaporkan)</t>
  </si>
  <si>
    <t xml:space="preserve">Persentase Bayi Baru Lahir Ditimbang </t>
  </si>
  <si>
    <t xml:space="preserve">Persentase Berat Badan Bayi Lahir Rendah (BBLR) </t>
  </si>
  <si>
    <t>Persentase Kunjungan Neonatus 1 (KN 1)</t>
  </si>
  <si>
    <t>Persentase Kunjungan Neonatus 3 kali (KN Lengkap)</t>
  </si>
  <si>
    <t>Persentase Bayi yang diberi ASI Eksklusif</t>
  </si>
  <si>
    <t>Cakupan Imunisasi Campak/Rubela pada Bayi</t>
  </si>
  <si>
    <t xml:space="preserve"> </t>
  </si>
  <si>
    <t>Persentase Imunisasi dasar lengkap pada bayi</t>
  </si>
  <si>
    <t>Cakupan Bayi Mendapat Vitamin A</t>
  </si>
  <si>
    <t>Cakupan Anak Balita Mendapat Vitamin A</t>
  </si>
  <si>
    <t>Persentase Balita Mendapatkan Vitamin A</t>
  </si>
  <si>
    <t>Persentase Balita Memiliki Buku KIA</t>
  </si>
  <si>
    <t>Persentase Balita Dipantau Pertumbuhan dan Perkembangan</t>
  </si>
  <si>
    <t>Persentase Balita ditimbang (D/S)</t>
  </si>
  <si>
    <t>Persentase Balita Gizi Kurang (BB/TB)</t>
  </si>
  <si>
    <t>Persentase Balita Gizi Buruk (BB/TB)</t>
  </si>
  <si>
    <t>Cakupan Pemeriksaan Kesehatan Gratis Siswa Kelas 1 SD/MI</t>
  </si>
  <si>
    <t>Cakupan Pemeriksaan Kesehatan Gratis Siswa Kelas 7 SMP/MTs</t>
  </si>
  <si>
    <t>Cakupan Pemeriksaan Kesehatan Gratis Siswa Kelas 10 SMA/MA</t>
  </si>
  <si>
    <t>Cakupan Pemeriksaan Kesehatan Gratis pada usia pendidikan dasar</t>
  </si>
  <si>
    <t>Cakupan Imunisasi HPV</t>
  </si>
  <si>
    <t>Cakupan Imunisasi Anak Sekolah Lengkap</t>
  </si>
  <si>
    <t>Cakupan Pelayanan Kesehatan Gigi dan Mulut</t>
  </si>
  <si>
    <t>Cakupan Pelayanan Kesehatan Gigi dan Mulut Pada Anak SD atau Setara</t>
  </si>
  <si>
    <t>V.3</t>
  </si>
  <si>
    <t>Kesehatan Usia Produktif dan Usia Lanjut</t>
  </si>
  <si>
    <t>Persentase Pelayanan Kesehatan Usia Produktif</t>
  </si>
  <si>
    <t>Persentase Catin Mendapatkan Layanan Kesehatan</t>
  </si>
  <si>
    <t>Persentase Pelayanan Kesehatan Usila (60+ tahun)</t>
  </si>
  <si>
    <t>VI</t>
  </si>
  <si>
    <t>PENGENDALIAN PENYAKIT</t>
  </si>
  <si>
    <t>VI.1</t>
  </si>
  <si>
    <t>Pengendalian Penyakit Menular Langsung</t>
  </si>
  <si>
    <t>Persentase orang terduga TBC mendapatkan pelayanan kesehatan sesuai standar</t>
  </si>
  <si>
    <t>Cakupan Penemuan Kasus Tuberkulosis  (%)</t>
  </si>
  <si>
    <t>Cakupan Pemberian Terapi Pencegahan TB pada Kontak Serumah</t>
  </si>
  <si>
    <t>Persentase angka pengobatan lengkap semua kasus TBC</t>
  </si>
  <si>
    <r>
      <rPr>
        <sz val="11"/>
        <color rgb="FF000000"/>
        <rFont val="Arial"/>
      </rPr>
      <t xml:space="preserve">Persentase angka keberhasilan pengobatan </t>
    </r>
    <r>
      <rPr>
        <i/>
        <sz val="11"/>
        <color rgb="FF000000"/>
        <rFont val="Arial"/>
      </rPr>
      <t>(Success Rate)</t>
    </r>
    <r>
      <rPr>
        <sz val="11"/>
        <color rgb="FF000000"/>
        <rFont val="Arial"/>
      </rPr>
      <t xml:space="preserve"> semua kasus TBC</t>
    </r>
  </si>
  <si>
    <t>Persentase jumlah kematian selama pengobatan tuberkulosis</t>
  </si>
  <si>
    <t>Persentase penemuan penderita pneumonia pada balita</t>
  </si>
  <si>
    <t>Persentase puskesmas yang melakukan tatalaksana standar pneumonia min 60%</t>
  </si>
  <si>
    <t>Jumlah Kasus HIV</t>
  </si>
  <si>
    <t>Kasus</t>
  </si>
  <si>
    <t>Persentase ODHIV Baru Mendapat Pengobatan ARV</t>
  </si>
  <si>
    <t>Persentase Penderita Diare pada Semua Umur Dilayani</t>
  </si>
  <si>
    <t>Persentase Penderita Diare pada Balita Dilayani</t>
  </si>
  <si>
    <t>Persentase Ibu hamil diperiksa Hepatitis</t>
  </si>
  <si>
    <t>Persentase Ibu hamil diperiksa Reaktif Hepatitis</t>
  </si>
  <si>
    <t>Persentase Bayi dari Bumil Reakif Hepatitis Diperiksa</t>
  </si>
  <si>
    <t>Jumlah Kasus Baru Kusta (PB+MB)</t>
  </si>
  <si>
    <t>Angka penemuan kasus baru kusta (NCDR)</t>
  </si>
  <si>
    <t>per 100.000 penduduk</t>
  </si>
  <si>
    <t>Persentase Kasus Baru Kusta anak &lt; 15 Tahun</t>
  </si>
  <si>
    <t>Persentase Cacat Tingkat 0 Penderita Kusta</t>
  </si>
  <si>
    <t>Persentase Cacat Tingkat 2 Penderita Kusta</t>
  </si>
  <si>
    <t>Angka Cacat Tingkat 2 Penderita Kusta</t>
  </si>
  <si>
    <t>per 1.000.000 penduduk</t>
  </si>
  <si>
    <t xml:space="preserve">Angka Prevalensi Kusta </t>
  </si>
  <si>
    <t>per 10.000 Penduduk</t>
  </si>
  <si>
    <t>Persentase Penderita Kusta PB Selesai Berobat (RFT PB)</t>
  </si>
  <si>
    <t>Persentase Penderita Kusta MB Selesai Berobat (RFT MB)</t>
  </si>
  <si>
    <t>VI.2</t>
  </si>
  <si>
    <t>Pengendalian Penyakit yang Dapat Dicegah dengan Imunisasi</t>
  </si>
  <si>
    <t>AFP Rate (non polio) &lt; 15 tahun</t>
  </si>
  <si>
    <t>per 100.000 penduduk &lt;15 tahun</t>
  </si>
  <si>
    <t>Jumlah kasus difteri</t>
  </si>
  <si>
    <r>
      <rPr>
        <sz val="11"/>
        <color rgb="FF000000"/>
        <rFont val="Arial"/>
      </rPr>
      <t>Persentase</t>
    </r>
    <r>
      <rPr>
        <i/>
        <sz val="11"/>
        <color rgb="FF000000"/>
        <rFont val="Arial"/>
      </rPr>
      <t xml:space="preserve"> Case fatality rate</t>
    </r>
    <r>
      <rPr>
        <sz val="11"/>
        <color rgb="FF000000"/>
        <rFont val="Arial"/>
      </rPr>
      <t xml:space="preserve"> difteri</t>
    </r>
  </si>
  <si>
    <t>Jumlah kasus pertusis</t>
  </si>
  <si>
    <t>Jumlah kasus tetanus neonatorum</t>
  </si>
  <si>
    <r>
      <rPr>
        <sz val="11"/>
        <color rgb="FF000000"/>
        <rFont val="Arial"/>
      </rPr>
      <t>Persentase</t>
    </r>
    <r>
      <rPr>
        <i/>
        <sz val="11"/>
        <color rgb="FF000000"/>
        <rFont val="Arial"/>
      </rPr>
      <t xml:space="preserve"> Case fatality rate</t>
    </r>
    <r>
      <rPr>
        <sz val="11"/>
        <color rgb="FF000000"/>
        <rFont val="Arial"/>
      </rPr>
      <t xml:space="preserve"> tetanus neonatorum</t>
    </r>
  </si>
  <si>
    <t>Jumlah kasus hepatitis B</t>
  </si>
  <si>
    <t>Jumlah kasus suspek campak</t>
  </si>
  <si>
    <t xml:space="preserve">Insiden rate suspek campak </t>
  </si>
  <si>
    <t>Persentase KLB ditangani &lt; 24 jam</t>
  </si>
  <si>
    <t>VI.3</t>
  </si>
  <si>
    <t>Pengendalian Penyakit Tular Vektor dan Zoonotik</t>
  </si>
  <si>
    <r>
      <rPr>
        <sz val="11"/>
        <color rgb="FF000000"/>
        <rFont val="Arial"/>
      </rPr>
      <t>Angka kesakitan (</t>
    </r>
    <r>
      <rPr>
        <i/>
        <sz val="11"/>
        <color rgb="FF000000"/>
        <rFont val="Arial"/>
      </rPr>
      <t>incidence rate)</t>
    </r>
    <r>
      <rPr>
        <sz val="11"/>
        <color rgb="FF000000"/>
        <rFont val="Arial"/>
      </rPr>
      <t>DBD</t>
    </r>
  </si>
  <si>
    <r>
      <rPr>
        <sz val="11"/>
        <color rgb="FF000000"/>
        <rFont val="Arial"/>
      </rPr>
      <t>Persentase Angka kematian</t>
    </r>
    <r>
      <rPr>
        <i/>
        <sz val="11"/>
        <color rgb="FF000000"/>
        <rFont val="Arial"/>
      </rPr>
      <t xml:space="preserve"> (case fatality rate)</t>
    </r>
    <r>
      <rPr>
        <sz val="11"/>
        <color rgb="FF000000"/>
        <rFont val="Arial"/>
      </rPr>
      <t xml:space="preserve"> DBD</t>
    </r>
  </si>
  <si>
    <r>
      <rPr>
        <sz val="11"/>
        <color rgb="FF000000"/>
        <rFont val="Arial"/>
      </rPr>
      <t>Angka kesakitan malaria (</t>
    </r>
    <r>
      <rPr>
        <i/>
        <sz val="11"/>
        <color rgb="FF000000"/>
        <rFont val="Arial"/>
      </rPr>
      <t>annual parasit incidence</t>
    </r>
    <r>
      <rPr>
        <sz val="11"/>
        <color rgb="FF000000"/>
        <rFont val="Arial"/>
      </rPr>
      <t>)</t>
    </r>
  </si>
  <si>
    <t>per 1.000 penduduk</t>
  </si>
  <si>
    <t>Persentase konfirmasi laboratorium pada suspek malaria</t>
  </si>
  <si>
    <t>Persentase pengobatan standar kasus malaria positif</t>
  </si>
  <si>
    <t>Penderita kronis filariasis</t>
  </si>
  <si>
    <t>VI.4</t>
  </si>
  <si>
    <t>Pengendalian Penyakit Tidak Menular</t>
  </si>
  <si>
    <t>Persentase penderita Hipertensi Mendapat Pelayanan Kesehatan</t>
  </si>
  <si>
    <t>Persentase penyandang DM yang terkendali</t>
  </si>
  <si>
    <t>Pemeriksaan IVA pada perempuan usia 30-50 tahun</t>
  </si>
  <si>
    <t>% perempuan usia 30-50 tahun</t>
  </si>
  <si>
    <t>Persentase IVA positif pada perempuan usia 30-50 tahun</t>
  </si>
  <si>
    <t>Persentase pemeriksaan payudara (SADANIS) pada perempuan 30-50 tahun</t>
  </si>
  <si>
    <t>Persentase tumor/benjolan payudara pada perempuan 30-50 tahun</t>
  </si>
  <si>
    <t>Persentase pelayanan Kesehatan Orang dengan Gangguan Jiwa Berat</t>
  </si>
  <si>
    <t>VII</t>
  </si>
  <si>
    <t>KESEHATAN LINGKUNGAN</t>
  </si>
  <si>
    <t>Persentase sarana air minum yang memenuhi syarat / Diperiksa Kualitas Air Minumnya Sesuai Standar (Aman)</t>
  </si>
  <si>
    <t>Persentase rumah tangga dengan air minum yang memenuhi syarat</t>
  </si>
  <si>
    <t xml:space="preserve">Persentase KK dengan Akses terhadap Fasilitas Sanitasi </t>
  </si>
  <si>
    <t>Persentase KK Stop BABS (SBS)</t>
  </si>
  <si>
    <t>Persentase Desa/ Kelurahan 5 Pilar STBM</t>
  </si>
  <si>
    <t>Persentase Tempat Fasilitas Umum (TFU)  yang dilakukan pengawasan sesuai standar</t>
  </si>
  <si>
    <t>Persentase Tempat Pengelolaan Pangan (TPP) yang memenuhi syarat kesehatan</t>
  </si>
  <si>
    <t>Persentase Hasil Pengukuran Kualitas Udara dalam Ruang Memenuhi Syarat</t>
  </si>
  <si>
    <t>LUAS WILAYAH,  JUMLAH DESA/KELURAHAN, JUMLAH PENDUDUK, JUMLAH RUMAH TANGGA,</t>
  </si>
  <si>
    <t>DAN KEPADATAN PENDUDUK MENURUT KECAMATAN</t>
  </si>
  <si>
    <t>KECAMATAN</t>
  </si>
  <si>
    <t>LUAS</t>
  </si>
  <si>
    <t>JUMLAH</t>
  </si>
  <si>
    <t>JUMLAH PENDUDUK</t>
  </si>
  <si>
    <t>RATA-RATA</t>
  </si>
  <si>
    <t>KEPADATAN</t>
  </si>
  <si>
    <t>WILAYAH</t>
  </si>
  <si>
    <t xml:space="preserve">DESA </t>
  </si>
  <si>
    <t>KELURAHAN</t>
  </si>
  <si>
    <t>DESA + KELURAHAN</t>
  </si>
  <si>
    <t>RUMAH</t>
  </si>
  <si>
    <t>JIWA/RUMAH</t>
  </si>
  <si>
    <t>PENDUDUK</t>
  </si>
  <si>
    <r>
      <rPr>
        <b/>
        <sz val="12"/>
        <color rgb="FF000000"/>
        <rFont val="Arial"/>
      </rPr>
      <t>(</t>
    </r>
    <r>
      <rPr>
        <b/>
        <i/>
        <sz val="12"/>
        <color rgb="FF000000"/>
        <rFont val="Arial"/>
      </rPr>
      <t>km</t>
    </r>
    <r>
      <rPr>
        <b/>
        <vertAlign val="superscript"/>
        <sz val="12"/>
        <color rgb="FF000000"/>
        <rFont val="Arial"/>
      </rPr>
      <t>2</t>
    </r>
    <r>
      <rPr>
        <b/>
        <sz val="12"/>
        <color rgb="FF000000"/>
        <rFont val="Arial"/>
      </rPr>
      <t>)</t>
    </r>
  </si>
  <si>
    <t xml:space="preserve">TANGGA </t>
  </si>
  <si>
    <r>
      <rPr>
        <b/>
        <i/>
        <sz val="12"/>
        <color rgb="FF000000"/>
        <rFont val="Arial"/>
      </rPr>
      <t>per km</t>
    </r>
    <r>
      <rPr>
        <b/>
        <vertAlign val="superscript"/>
        <sz val="12"/>
        <color rgb="FF000000"/>
        <rFont val="Arial"/>
      </rPr>
      <t>2</t>
    </r>
  </si>
  <si>
    <t>Ngrayun</t>
  </si>
  <si>
    <t>Slahung</t>
  </si>
  <si>
    <t>Bungkal</t>
  </si>
  <si>
    <t>Sambit</t>
  </si>
  <si>
    <t>Sawoo</t>
  </si>
  <si>
    <t>Sooko</t>
  </si>
  <si>
    <t>Pudak</t>
  </si>
  <si>
    <t>Pulung</t>
  </si>
  <si>
    <t>Mlarak</t>
  </si>
  <si>
    <t>Siman</t>
  </si>
  <si>
    <t>Jetis</t>
  </si>
  <si>
    <t>Balong</t>
  </si>
  <si>
    <t>Kauman</t>
  </si>
  <si>
    <t>Jambon</t>
  </si>
  <si>
    <t>Badegan</t>
  </si>
  <si>
    <t>Sampung</t>
  </si>
  <si>
    <t>Sukorejo</t>
  </si>
  <si>
    <t>Ponorogo</t>
  </si>
  <si>
    <t>Babadan</t>
  </si>
  <si>
    <t>Jenangan</t>
  </si>
  <si>
    <t>Ngebel</t>
  </si>
  <si>
    <t>KABUPATEN/KOTA</t>
  </si>
  <si>
    <t>Sumber: - Kantor Statistik Kabupaten/Kota</t>
  </si>
  <si>
    <t xml:space="preserve">               - KMK_No._HK.01.07-MENKES-140-2024</t>
  </si>
  <si>
    <t>JUMLAH PENDUDUK MENURUT JENIS KELAMIN DAN KELOMPOK UMUR</t>
  </si>
  <si>
    <t>KELOMPOK UMUR (TAHUN)</t>
  </si>
  <si>
    <t xml:space="preserve">LAKI-LAKI </t>
  </si>
  <si>
    <t xml:space="preserve"> PEREMPUAN </t>
  </si>
  <si>
    <t>LAKI-LAKI+PEREMPUAN</t>
  </si>
  <si>
    <t>RASIO JENIS KELAMIN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</si>
  <si>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</si>
  <si>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</si>
  <si>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</si>
  <si>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</si>
  <si>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</si>
  <si>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</si>
  <si>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</si>
  <si>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</si>
  <si>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</si>
  <si>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</si>
  <si>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</si>
  <si>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</si>
  <si>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</si>
  <si>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</si>
  <si>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</si>
  <si>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75+</t>
  </si>
  <si>
    <r>
      <rPr>
        <b/>
        <sz val="12"/>
        <color rgb="FF000000"/>
        <rFont val="Arial"/>
      </rPr>
      <t xml:space="preserve">ANGKA BEBAN TANGGUNGAN </t>
    </r>
    <r>
      <rPr>
        <b/>
        <i/>
        <sz val="12"/>
        <color rgb="FF000000"/>
        <rFont val="Arial"/>
      </rPr>
      <t>(DEPENDENCY RATIO)</t>
    </r>
  </si>
  <si>
    <t>Sumber: -  Kantor Statistik Kabupaten/kota</t>
  </si>
  <si>
    <t xml:space="preserve">               -  KMK_No._HK.01.07-MENKES-140-2024</t>
  </si>
  <si>
    <t xml:space="preserve">PENDUDUK BERUMUR 15 TAHUN KE ATAS YANG MELEK HURUF </t>
  </si>
  <si>
    <t>DAN IJAZAH TERTINGGI YANG DIPEROLEH MENURUT JENIS KELAMIN</t>
  </si>
  <si>
    <t>VARIABEL</t>
  </si>
  <si>
    <t>PERSENTASE</t>
  </si>
  <si>
    <t>LAKI-LAKI</t>
  </si>
  <si>
    <t>PEREMPUAN</t>
  </si>
  <si>
    <t>LAKI-LAKI+
 PEREMPUAN</t>
  </si>
  <si>
    <t>PENDUDUK BERUMUR 15 TAHUN KE ATAS</t>
  </si>
  <si>
    <t>PENDUDUK BERUMUR 15 TAHUN KE ATAS YANG MELEK HURUF</t>
  </si>
  <si>
    <t>PERSENTASE PENDIDIKAN TERTINGGI YANG DITAMATKAN:</t>
  </si>
  <si>
    <t>a. TIDAK MEMILIKI IJAZAH SD</t>
  </si>
  <si>
    <t>b. SD/MI</t>
  </si>
  <si>
    <t>c. SMP/ MTs</t>
  </si>
  <si>
    <t>d. SMA/ MA</t>
  </si>
  <si>
    <t>e. SEKOLAH MENENGAH KEJURUAN</t>
  </si>
  <si>
    <t>f. DIPLOMA I/DIPLOMA II</t>
  </si>
  <si>
    <t>g. AKADEMI/DIPLOMA III</t>
  </si>
  <si>
    <t>h. S1/DIPLOMA IV</t>
  </si>
  <si>
    <t>i. S2/S3 (MASTER/DOKTOR)</t>
  </si>
  <si>
    <t>Sumber: Susenas Maret 2025</t>
  </si>
  <si>
    <t>JUMLAH FASILITAS PELAYANAN KESEHATAN MENURUT KEPEMILIKAN</t>
  </si>
  <si>
    <t>FASILITAS KESEHATAN</t>
  </si>
  <si>
    <t>PEMILIKAN/PENGELOLA</t>
  </si>
  <si>
    <t>KEMENKES</t>
  </si>
  <si>
    <t>PEM.PROV</t>
  </si>
  <si>
    <t>PEM.KAB/KOTA</t>
  </si>
  <si>
    <t>TNI/POLRI</t>
  </si>
  <si>
    <t>K/L Lainnya</t>
  </si>
  <si>
    <t>BUMN</t>
  </si>
  <si>
    <t>SWASTA</t>
  </si>
  <si>
    <t>ORGANISASI KEMASYARAKATAN/KEAGAMAAN</t>
  </si>
  <si>
    <t>RUMAH SAKIT</t>
  </si>
  <si>
    <t>RUMAH SAKIT UMUM</t>
  </si>
  <si>
    <t xml:space="preserve">RUMAH SAKIT KHUSUS
</t>
  </si>
  <si>
    <t>PUSKESMAS DAN JARINGANNYA</t>
  </si>
  <si>
    <t>PUSKESMAS RAWAT INAP</t>
  </si>
  <si>
    <t xml:space="preserve">      - JUMLAH TEMPAT TIDUR</t>
  </si>
  <si>
    <t>PUSKESMAS NON RAWAT INAP</t>
  </si>
  <si>
    <t>PUSKESMAS KELILING</t>
  </si>
  <si>
    <t>PUSKESMAS PEMBANTU</t>
  </si>
  <si>
    <t>SARANA PELAYANAN LAIN</t>
  </si>
  <si>
    <t>KLINIK PRATAMA</t>
  </si>
  <si>
    <t>KLINIK UTAMA</t>
  </si>
  <si>
    <t>TEMPAT PRAKTIK MANDIRI DOKTER</t>
  </si>
  <si>
    <t>TEMPAT PRAKTIK MANDIRI DOKTER GIGI</t>
  </si>
  <si>
    <t>TEMPAT PRAKTIK MANDIRI DOKTER SPESIALIS</t>
  </si>
  <si>
    <t>TEMPAT PRAKTIK MANDIRI BIDAN</t>
  </si>
  <si>
    <t>TEMPAT PRAKTK MANDIRI PERAWAT</t>
  </si>
  <si>
    <t>GRIYA SEHAT</t>
  </si>
  <si>
    <t>PANTI SEHAT</t>
  </si>
  <si>
    <t>-</t>
  </si>
  <si>
    <t>UNIT PENGELOLA DARAH</t>
  </si>
  <si>
    <t>LABORATORIUM KESEHATAN</t>
  </si>
  <si>
    <t>SARANA PRODUKSI DAN DISTRIBUSI FARMASI DAN ALAT KESEHATAN</t>
  </si>
  <si>
    <t>INDUSTRI FARMASI</t>
  </si>
  <si>
    <t>INDUSTRI OBAT TRADISIONAL/EKSTRAK BAHAN ALAM (IOT/IEBA)</t>
  </si>
  <si>
    <t>USAHA KECIL/MIKRO OBAT TRADISIONAL (UKOT/UMOT)</t>
  </si>
  <si>
    <t>PRODUKSI ALAT KESEHATAN</t>
  </si>
  <si>
    <t>PRODUKSI PERBEKALAN KESEHATAN RUMAH TANGGA (PKRT)</t>
  </si>
  <si>
    <t>INDUSTRI KOSMETIKA</t>
  </si>
  <si>
    <t>PEDAGANG BESAR FARMASI (PBF)</t>
  </si>
  <si>
    <t>OK</t>
  </si>
  <si>
    <t>DISTRIBUTOR ALAT KESEHATAN (DAK)</t>
  </si>
  <si>
    <t>APOTEK</t>
  </si>
  <si>
    <t>TOKO OBAT</t>
  </si>
  <si>
    <t>TOKO ALKES</t>
  </si>
  <si>
    <t>Sumber: - Bidang Pelayanan Kesehatan</t>
  </si>
  <si>
    <t xml:space="preserve">      - Bidang SDK</t>
  </si>
  <si>
    <t>TABEL  5</t>
  </si>
  <si>
    <t>JUMLAH KUNJUNGAN PASIEN BARU RAWAT JALAN, RAWAT INAP, DAN KUNJUNGAN GANGGUAN JIWA DI SARANA PELAYANAN KESEHATAN</t>
  </si>
  <si>
    <t xml:space="preserve">                                                                                                                   TAHUN ……….</t>
  </si>
  <si>
    <t>SARANA PELAYANAN KESEHATAN</t>
  </si>
  <si>
    <t>JUMLAH KUNJUNGAN</t>
  </si>
  <si>
    <t>KUNJUNGAN GANGGUAN JIWA</t>
  </si>
  <si>
    <t>RAWAT JALAN</t>
  </si>
  <si>
    <t>RAWAT INAP</t>
  </si>
  <si>
    <t>L+P</t>
  </si>
  <si>
    <t>JUMLAH PENDUDUK KAB/KOTA</t>
  </si>
  <si>
    <t>CAKUPAN KUNJUNGAN (%)</t>
  </si>
  <si>
    <t>A</t>
  </si>
  <si>
    <t>Fasilitas Pelayanan Kesehatan Tingkat Pertama</t>
  </si>
  <si>
    <t>Selur</t>
  </si>
  <si>
    <t>Nailan</t>
  </si>
  <si>
    <t>Wringinanom</t>
  </si>
  <si>
    <t>Bondrang</t>
  </si>
  <si>
    <t>Kesugihan</t>
  </si>
  <si>
    <t>Ronowijayan</t>
  </si>
  <si>
    <t>Ngrandu</t>
  </si>
  <si>
    <t>Kunti</t>
  </si>
  <si>
    <t>Po. Utara</t>
  </si>
  <si>
    <t>Po. Selatan</t>
  </si>
  <si>
    <t>Sukosari</t>
  </si>
  <si>
    <t>Setono</t>
  </si>
  <si>
    <t>Klinik Pringgo Husada</t>
  </si>
  <si>
    <t>Klinik Poliklinik Kesehatan 05.09.05 Ponorogo</t>
  </si>
  <si>
    <t>Klinik Permata Medika</t>
  </si>
  <si>
    <t>Klinik Pangestu</t>
  </si>
  <si>
    <t>Klinik Al-Hikmah</t>
  </si>
  <si>
    <t>Klinik Muhammadiyah Balong</t>
  </si>
  <si>
    <t>Klinik Margi Rahayu</t>
  </si>
  <si>
    <t>Klinik Rulia Medika</t>
  </si>
  <si>
    <t>Klinik Budi Asih</t>
  </si>
  <si>
    <t>Klinik Aisyiyah Jetis</t>
  </si>
  <si>
    <t>Klinik Mutiara Delima</t>
  </si>
  <si>
    <t>Klinik HARAPAN BUNDA</t>
  </si>
  <si>
    <t>Naavagreen Natural Skin Care</t>
  </si>
  <si>
    <t>Klinik Premita</t>
  </si>
  <si>
    <t>Klinik Pratama Edi Husada</t>
  </si>
  <si>
    <t xml:space="preserve">Klinik Amalia Husada        </t>
  </si>
  <si>
    <t>Klinik Nazifa</t>
  </si>
  <si>
    <t>Nirmala Husada</t>
  </si>
  <si>
    <t>Klinik Polres Ponorogo</t>
  </si>
  <si>
    <t>Klinik Fauziah</t>
  </si>
  <si>
    <t>Idola Medical Centre</t>
  </si>
  <si>
    <t>Natasha Skin Clinic Center</t>
  </si>
  <si>
    <t>Prima Clinic</t>
  </si>
  <si>
    <t>Larissa Aesthetic Center</t>
  </si>
  <si>
    <t>Esther House Of Beauty</t>
  </si>
  <si>
    <t>Callista Beauty Care</t>
  </si>
  <si>
    <t>Klinik Rumah Sehat Muhammadiyah</t>
  </si>
  <si>
    <t>Klinik Fajar Datari</t>
  </si>
  <si>
    <t>Amanah</t>
  </si>
  <si>
    <t>Klinik dr.Burhanudin</t>
  </si>
  <si>
    <t>Klinik Pratama Al-Manar Universitas Muhammadiyah Ponorogo</t>
  </si>
  <si>
    <t>Ngabar Clinic</t>
  </si>
  <si>
    <t>Kinaya Berkah Jaya</t>
  </si>
  <si>
    <t>MS Anti Aging &amp; Aesthetic Clinic</t>
  </si>
  <si>
    <t>Afifa</t>
  </si>
  <si>
    <t xml:space="preserve">Klinik Berkah Prima Medika </t>
  </si>
  <si>
    <t>Klinik Pratama Syifaa Darussalam Gontor</t>
  </si>
  <si>
    <t>Klinik Pratama Rutan Kelas IIB Ponorogo</t>
  </si>
  <si>
    <t>Inusa Aesthetic</t>
  </si>
  <si>
    <t>Klinik Alana</t>
  </si>
  <si>
    <t>Klinik Darul Falah</t>
  </si>
  <si>
    <t>Klinik Pratama Marizha Aesthetic</t>
  </si>
  <si>
    <t>Klinik Pratama Hanifa Medika</t>
  </si>
  <si>
    <t>Klinik WISARI</t>
  </si>
  <si>
    <t>KLINIK PRATAMA ADIWANGSA MEDICAL &amp; DENTAL CARE (AMDC)</t>
  </si>
  <si>
    <t xml:space="preserve"> 'Allaam Sehat Medika</t>
  </si>
  <si>
    <t>Klinik Pratama Derma 15 Beauty Clinic</t>
  </si>
  <si>
    <t>KLINIK AIRIN</t>
  </si>
  <si>
    <t>Klinik Pratama Rawat Jalan Alra Medika</t>
  </si>
  <si>
    <t>Klinik Rumah Sehat Ervin (Kauman)</t>
  </si>
  <si>
    <t>Praktik Mandiri Dokter</t>
  </si>
  <si>
    <t xml:space="preserve">Praktik Mandiri Dokter Mukhlas Hamidiy </t>
  </si>
  <si>
    <t xml:space="preserve">Praktik Mandiri Dokter Wegig Wijanarko </t>
  </si>
  <si>
    <t xml:space="preserve">Praktik Mandiri Dokter Siti Robihah </t>
  </si>
  <si>
    <t>Praktik Mandiri Dokter Airilla Rokhimah</t>
  </si>
  <si>
    <t xml:space="preserve">Praktik Mandiri Dokter Onne Deginta Shanti </t>
  </si>
  <si>
    <t>Praktik Mandiri Dokter  Ardiya Oktama</t>
  </si>
  <si>
    <t xml:space="preserve">Praktik Mandiri Dokter Agitya Dwi Septadani </t>
  </si>
  <si>
    <t xml:space="preserve">Praktek Mandiri Dokter Ani Damayanti </t>
  </si>
  <si>
    <t>Po.Sel</t>
  </si>
  <si>
    <t xml:space="preserve">Praktek Mandiri Dokter Hermansyah </t>
  </si>
  <si>
    <t xml:space="preserve">Praktek Mandiri Dokter Endang </t>
  </si>
  <si>
    <t xml:space="preserve">Praktek Mandiri dr. Yuni </t>
  </si>
  <si>
    <t xml:space="preserve">Praktek Mandiri Dokter Ulfa Dani </t>
  </si>
  <si>
    <t xml:space="preserve">Praktek Mandiri Dokter Ariana </t>
  </si>
  <si>
    <t xml:space="preserve">Praktek Mandiri Dokter Dwi Kusnaningtyas </t>
  </si>
  <si>
    <t xml:space="preserve">Praktek Mandiri Dokter dr. Vyda </t>
  </si>
  <si>
    <t xml:space="preserve">Praktek Mandiri Dokter Sony </t>
  </si>
  <si>
    <t xml:space="preserve">Praktek Mandiri Dokter Andy </t>
  </si>
  <si>
    <t xml:space="preserve">Praktek Mandiri Dokter Muthi'ah Ulya </t>
  </si>
  <si>
    <t xml:space="preserve">Praktek Mandiri Dokter Almira </t>
  </si>
  <si>
    <t xml:space="preserve">Praktek Mandiri Dokter Rolan Harabiti </t>
  </si>
  <si>
    <t xml:space="preserve">Praktek Mandiri Dokter Djemiran </t>
  </si>
  <si>
    <t xml:space="preserve">Praktek Mandiri Dokter Imam </t>
  </si>
  <si>
    <t xml:space="preserve">Praktik Mandiri Dokter Umum Bharata Bintang Pamungkas </t>
  </si>
  <si>
    <t xml:space="preserve">Praktik Mandiri dr. Ahmad Ramzali Akbar </t>
  </si>
  <si>
    <t>Praktik Mandiri dr. Candra Kartika Dewi</t>
  </si>
  <si>
    <t xml:space="preserve">Praktek Mandiri dr. Rivia Intan Suryandari </t>
  </si>
  <si>
    <t xml:space="preserve">Praktek Mandiri dr Muthi'ah Ulya </t>
  </si>
  <si>
    <t>Praktek Mandiri dr Zahara Aulia Ulfa</t>
  </si>
  <si>
    <t xml:space="preserve">TPMD dr. Widy </t>
  </si>
  <si>
    <t>Praktik Dokter jemiran</t>
  </si>
  <si>
    <t xml:space="preserve">PRAKTIK DR. RAFIKA AUGUSTIN </t>
  </si>
  <si>
    <t xml:space="preserve">PRAKTIK DR.  ALI IMRON </t>
  </si>
  <si>
    <t>PRAKTIK DR. NUNUNG</t>
  </si>
  <si>
    <t xml:space="preserve">PRAKTIK DR. YUNITA </t>
  </si>
  <si>
    <t xml:space="preserve">dr. Awang Prijono </t>
  </si>
  <si>
    <t xml:space="preserve">dr Rotsa </t>
  </si>
  <si>
    <t xml:space="preserve">dr.Indira </t>
  </si>
  <si>
    <t xml:space="preserve">Praktik Mandiri Dokter Vidi </t>
  </si>
  <si>
    <t>Praktik Mandiri Dokter Anisa</t>
  </si>
  <si>
    <t xml:space="preserve">Praktek Mandiri Dokter Satria Erda </t>
  </si>
  <si>
    <t xml:space="preserve">Praktek Mandiri Dokter Munifatuzzahra </t>
  </si>
  <si>
    <t xml:space="preserve">Praktek Mandiri Dokter Nining Octavia </t>
  </si>
  <si>
    <t>Praktek Mandiri Dokter Siti Nurohmah</t>
  </si>
  <si>
    <t xml:space="preserve">Praktek Mandiri Dokter Andri Nurdianasari </t>
  </si>
  <si>
    <t xml:space="preserve">Praktek Mandiri Dokter Siti Sulasiyah </t>
  </si>
  <si>
    <t xml:space="preserve">Praktek Madiri Dokter Siti Nurfaidah MMRS </t>
  </si>
  <si>
    <t xml:space="preserve">Praktek Mandiri Dokter Roni Julianto </t>
  </si>
  <si>
    <t>Praktek Mandiri Dokter Iis Kartika</t>
  </si>
  <si>
    <t>Kauman Baru</t>
  </si>
  <si>
    <t xml:space="preserve">Praktek Mandiri Dokter Umbayati </t>
  </si>
  <si>
    <t xml:space="preserve">Praktik Mandiri Dokter Taufik Nur Sidik </t>
  </si>
  <si>
    <t xml:space="preserve">Praktik Mandiri Dokter Paulus Julianto </t>
  </si>
  <si>
    <t xml:space="preserve">Praktik Mandiri Dokter  Piranto T. Barus </t>
  </si>
  <si>
    <t xml:space="preserve">Praktik Mandiri Dokter Titits Rasiatul Ummah </t>
  </si>
  <si>
    <t xml:space="preserve">Praktik Mandiri DokterAhmad Firman </t>
  </si>
  <si>
    <t xml:space="preserve">Praktik Mandiri Dokter Pretty Brilliant Octovina </t>
  </si>
  <si>
    <t>Po Utara</t>
  </si>
  <si>
    <t>Praktik Mandiri Dokter Shelley Sossa</t>
  </si>
  <si>
    <t xml:space="preserve">Praktik Mandiri Dokter Kartika Lintang Hadiningtyas </t>
  </si>
  <si>
    <t xml:space="preserve">Praktik Mandiri Dokter Agis </t>
  </si>
  <si>
    <t xml:space="preserve"> Praktik Mandiri Dokter dr. Pita Nurhayani </t>
  </si>
  <si>
    <t xml:space="preserve">Praktik Mandiri Dokter Oktvya One K </t>
  </si>
  <si>
    <t xml:space="preserve">Praktik Mandiri Dokter wino Asep H </t>
  </si>
  <si>
    <t xml:space="preserve">Praktik Mandiri Dokter Dian Ayu Sri Utami </t>
  </si>
  <si>
    <t>Praktik Mandiri Dokter Gigi</t>
  </si>
  <si>
    <t xml:space="preserve">Praktik Mandiri Dokter Gigi Raziqa Khusna Harindasari </t>
  </si>
  <si>
    <t xml:space="preserve">Praktik Mandiri Dokter Gigi Hani Lastari </t>
  </si>
  <si>
    <t>Praktik mandiri Dokter Gigi Freni Nawang Wulan</t>
  </si>
  <si>
    <t xml:space="preserve">Praktik Mandiri Dokter Gigi Rengga </t>
  </si>
  <si>
    <t xml:space="preserve">Praktik Dokter Gigi Dito </t>
  </si>
  <si>
    <t xml:space="preserve">Praktik Dokter Gigi Akbar Syah Putra </t>
  </si>
  <si>
    <t>Praktik Mandiri Dokter Endah Puwati</t>
  </si>
  <si>
    <t xml:space="preserve">Praktek Dokter Gigi Kartika </t>
  </si>
  <si>
    <t>Po Selatan</t>
  </si>
  <si>
    <t xml:space="preserve">Praktek Dokter Gigi Ranggi </t>
  </si>
  <si>
    <t xml:space="preserve">Praktek Dokter Gigi Happy </t>
  </si>
  <si>
    <t>Praktek Dokter Gigi Seno</t>
  </si>
  <si>
    <t xml:space="preserve">Praktek Dokter Gigi Santi </t>
  </si>
  <si>
    <t xml:space="preserve">Praktek Dokter Gigi Amelia Ahmed </t>
  </si>
  <si>
    <t xml:space="preserve">Praktek Dokter Gigi Yanti Ardianingrum </t>
  </si>
  <si>
    <t>PRAKTIK MANDIRI DOKTER GIGI AZIZ BAGUS SATRIYA HUSADA)</t>
  </si>
  <si>
    <t xml:space="preserve">Praktek Mandiri Dokter Gigi Leny </t>
  </si>
  <si>
    <t xml:space="preserve">Praktek Mandiri Dokter Gigi Aurin Raras Artha </t>
  </si>
  <si>
    <t>Praktek Mandiri Dokter Gigi Nadia Indah</t>
  </si>
  <si>
    <t>Praktek Mandiri Dokter Gigi Shela Dumaika</t>
  </si>
  <si>
    <t xml:space="preserve">PRAKTIK MANDIRI DRG. TITIK SUPRIHATIN </t>
  </si>
  <si>
    <t>PRAKTIK MANDIRI DRG. ANITA PERMATASARI</t>
  </si>
  <si>
    <t>PRAKTIK MANDIRI DRG. ENTI ISNARNI (umum)</t>
  </si>
  <si>
    <t>PRAKTIK MANDIRI DRG. ENTI ISNARNI (jkn)</t>
  </si>
  <si>
    <t>babadan</t>
  </si>
  <si>
    <t xml:space="preserve">Praktik Mandiri Dokter Gigi Chamelia Nelli </t>
  </si>
  <si>
    <t>Praktek Mandiri drg,Restia Rahmadhani</t>
  </si>
  <si>
    <t xml:space="preserve">Praktik Mandiri Dokter Gigi Miftachul Husna </t>
  </si>
  <si>
    <t>Praktik Mandiri Dokter Gigi Febarianti</t>
  </si>
  <si>
    <t xml:space="preserve">Praktik Mandiri Dokter Gigi Karina </t>
  </si>
  <si>
    <t xml:space="preserve">Praktek Mandiri Dokter Gigi Ilma Nasania </t>
  </si>
  <si>
    <t xml:space="preserve">Praktik Mandiri Dokter Gigi Renitha Wulandari </t>
  </si>
  <si>
    <t xml:space="preserve"> Praktik Mandiri Dokter Gigi Rafif Naufi Waskitha H </t>
  </si>
  <si>
    <t>Praktik Mandiri Bidan</t>
  </si>
  <si>
    <t xml:space="preserve">Praktik Mandir Bidan Masruroh </t>
  </si>
  <si>
    <t>Praktik Mandiri Bidan Musiatin</t>
  </si>
  <si>
    <t>Praktik Mandiri Bidan Wiji Astuti</t>
  </si>
  <si>
    <t>Praktek mandiri bidan  laily  dwi jayati</t>
  </si>
  <si>
    <t xml:space="preserve">Praktek mandiri bidan Hartatik </t>
  </si>
  <si>
    <t xml:space="preserve">Praktek mandiri bidan Fety novita kusuma </t>
  </si>
  <si>
    <t xml:space="preserve">Praktek mandiri bidan Puji Astuti </t>
  </si>
  <si>
    <t xml:space="preserve">Praktek mandiri bidan Tri Indarwati </t>
  </si>
  <si>
    <t xml:space="preserve"> Praktek mandiri bidan Hindun </t>
  </si>
  <si>
    <t xml:space="preserve"> Praktek Bidan Mandiri Sulestari Al Imron</t>
  </si>
  <si>
    <t xml:space="preserve">Praktek mandiri bidan Puji astuti </t>
  </si>
  <si>
    <t xml:space="preserve">Praktek mandiri bidan Ratna </t>
  </si>
  <si>
    <t xml:space="preserve">Praktek Mandiri Bidan Dian </t>
  </si>
  <si>
    <t>Praktek Mandiri Bidan Happy</t>
  </si>
  <si>
    <t xml:space="preserve">Praktek Mandiri Bidan Patricia </t>
  </si>
  <si>
    <t xml:space="preserve">Pratek Mandiri Bidan Siska </t>
  </si>
  <si>
    <t xml:space="preserve">Praktek Mandiri Bidan Lely </t>
  </si>
  <si>
    <t>Praktek Mandiri Bidan Siti Supeni</t>
  </si>
  <si>
    <t xml:space="preserve"> Praktek bidan mandiri gunarmi </t>
  </si>
  <si>
    <t>Praktek Bidan Mandiri Anik Sumarti</t>
  </si>
  <si>
    <t>Praktek bidan mandiri Erni Setyowati</t>
  </si>
  <si>
    <t>Praktek bidan mandiri yayuk Susanti</t>
  </si>
  <si>
    <t>Praktek bidan mandiri Purwaningsih</t>
  </si>
  <si>
    <t>Praktek bidan mandiri Vera Ulan Mardiana</t>
  </si>
  <si>
    <t xml:space="preserve">Praktek bidan mandiri Mopi Dwi Nofita </t>
  </si>
  <si>
    <t xml:space="preserve">Praktek bidan mandiri Sriharini </t>
  </si>
  <si>
    <t>Praktek bidan mandiri Istiyah Ningsih</t>
  </si>
  <si>
    <t xml:space="preserve">Praktek bidan mandiri Tahti Umami </t>
  </si>
  <si>
    <t xml:space="preserve">Praktek Bidan mandiri Reni Suciati </t>
  </si>
  <si>
    <t>Praktek Bidan mandiri Ririn</t>
  </si>
  <si>
    <t xml:space="preserve">Praktek bidan mandiri Siti Aminah </t>
  </si>
  <si>
    <t xml:space="preserve"> Praktek bidan mandiri Umi Kusmilawati </t>
  </si>
  <si>
    <t xml:space="preserve"> Praktek Bidan mandiri Yosi Parida </t>
  </si>
  <si>
    <t xml:space="preserve">Praktek Bidan Mandiri Yunti Sholihah </t>
  </si>
  <si>
    <t xml:space="preserve">Praktek mandiri bidan Arini Fitriana </t>
  </si>
  <si>
    <t>Praktek Bidan mandiri Ike Mutiarasari</t>
  </si>
  <si>
    <t xml:space="preserve">Praktek bidan mandiri Luthfi Mukti </t>
  </si>
  <si>
    <t xml:space="preserve">Praktek bidan Mariati </t>
  </si>
  <si>
    <t xml:space="preserve">Prakyek bidan mandiri Eny Lestari </t>
  </si>
  <si>
    <t>Praktek bidan mandiri Yuli Khamidah</t>
  </si>
  <si>
    <t xml:space="preserve">Praktek bidan mandiri Lutfia </t>
  </si>
  <si>
    <t xml:space="preserve">Praktik Mandiri Siti Munafiah </t>
  </si>
  <si>
    <t>Praktik Mandiri Bidan Naning Indarminingsih</t>
  </si>
  <si>
    <t>Praktik Mandiri Setyami Nurhayati</t>
  </si>
  <si>
    <t>Praktik Mandiri Bidan Lamitri</t>
  </si>
  <si>
    <t>Praktik Mandiri Bidan Indah Rahmawati</t>
  </si>
  <si>
    <t>Praktik Mandiri Bidan Yulia Rochana</t>
  </si>
  <si>
    <t>Praktik Mandiri Bidan Alfina Rohmawati</t>
  </si>
  <si>
    <t>Praktik Mandiri Bidan Puji Lestari</t>
  </si>
  <si>
    <t xml:space="preserve">Praktik Mandiri Bidan Sri Hantari </t>
  </si>
  <si>
    <t xml:space="preserve">BPM Jajiek Satwarsininggih </t>
  </si>
  <si>
    <t xml:space="preserve">BPM Musrini </t>
  </si>
  <si>
    <t xml:space="preserve">BPM Siti Asrumi </t>
  </si>
  <si>
    <t>BPM Sri Lestari</t>
  </si>
  <si>
    <t xml:space="preserve">BPM Dewi Aisyiah W </t>
  </si>
  <si>
    <t xml:space="preserve">BPM Tarmini </t>
  </si>
  <si>
    <t xml:space="preserve">BPM Suparti </t>
  </si>
  <si>
    <t xml:space="preserve">BPM Sumini </t>
  </si>
  <si>
    <t>BPM Erlin Dwi I (PKM Bungkal)</t>
  </si>
  <si>
    <t>BPM Sri Ayomi (PKM Bungkal)</t>
  </si>
  <si>
    <t>BPM Umu Rohmiana (PKM Bungkal)</t>
  </si>
  <si>
    <t>BPM Retno Sulistyowati (PKM Bungkal)</t>
  </si>
  <si>
    <t>BPM Lilik Wuryaningsih  (PKM Bungkal)</t>
  </si>
  <si>
    <t>PMB Amel  (PKM Bungkal)</t>
  </si>
  <si>
    <t>PMB Puput Nindia  (PKM Bungkal)</t>
  </si>
  <si>
    <t>Praktik Mandiri Bidan Ita Yuliati (Balong)</t>
  </si>
  <si>
    <t>Praktik Mandiri Bidan Maya (Balong)</t>
  </si>
  <si>
    <t>Praktik Mandiri Bidan Damayanti (Balong)</t>
  </si>
  <si>
    <t>Praktik Mandiri Bidan Erna Peniwati (Balong)</t>
  </si>
  <si>
    <t>Praktik Mandiri Bidan Siti Maryam (Balong)</t>
  </si>
  <si>
    <t xml:space="preserve">Praktik Mandiri Bidan Winarti (Balong) </t>
  </si>
  <si>
    <t>Praktik Mandiri Bidan Lilis (Balong)</t>
  </si>
  <si>
    <t>Praktik Mandiri Bidan Paitun (Balong)</t>
  </si>
  <si>
    <t>Praktik Mandiri Bidan Yenita (Balong)</t>
  </si>
  <si>
    <t>Praktik Mandiri Bidan Sundari (Balong)</t>
  </si>
  <si>
    <t>Praktik Mandiri Bidan Diana (Balong)</t>
  </si>
  <si>
    <t>Praktik Mandiri Bidan Ernovi (Balong)</t>
  </si>
  <si>
    <t>Praktik Mandiri Bidan Suprapti (Balong)</t>
  </si>
  <si>
    <t>Praktik Mandiri Bidan Sumiyati (Balong)</t>
  </si>
  <si>
    <t>Praktik Mandiri Bidan Lasmiatun (Balong)</t>
  </si>
  <si>
    <t>Praktik Mandiri Bidan Aprilia (Balong)</t>
  </si>
  <si>
    <t>Praktik Mandiri Bidan Sriyatun (Balong)</t>
  </si>
  <si>
    <t>Praktik Mandiri Bidan Lina (Balong)</t>
  </si>
  <si>
    <t>Praktik Mandiri Bidan Hanik (Balong)</t>
  </si>
  <si>
    <t>Praktik Mandiri Bidan Yeni (Balong)</t>
  </si>
  <si>
    <t>Praktek Mandiri Bidan Ana Wijayanti (PKM Sukosari)</t>
  </si>
  <si>
    <t>Praktek Mandiri Bidan Binti Maghfiroh (PKM Sukosari)</t>
  </si>
  <si>
    <t>Praktek Mandiri Bidan Indiati Wahyuningsih (PKM Sukosari)</t>
  </si>
  <si>
    <t>Praktek Mandiri Bidan Mamlutul Umiyati (PKM Sukosari)</t>
  </si>
  <si>
    <t>Praktek Mandiri Bidan Sari (PKM Sukosari)</t>
  </si>
  <si>
    <t>Praktik Mandiri Bidan Dian Ratna farista ( Ngrayun )</t>
  </si>
  <si>
    <t>PRAKTIK MANDIRI BIDAN CHUSNUL MUAWANAH ( Ngrayun )</t>
  </si>
  <si>
    <t>PRAKTIK MANDIRI BIDAN Dwi Alfi Putri Cahyani ( Ngrayun )</t>
  </si>
  <si>
    <t>PRAKTIK MANDIRI BIDAN DHANIK RITA WIDHIASTUTI ( Ngrayun )</t>
  </si>
  <si>
    <t>Praktik Mandiri Bidan Indah ( Ngrayun )</t>
  </si>
  <si>
    <t>Praktik Mandiri Bidan Winarsih ( Ngrayun )</t>
  </si>
  <si>
    <t>Praktik Mandiri Bidan Ika Susanti ( Ngrayun )</t>
  </si>
  <si>
    <t>PRAKTIK MANDIRI BIDAN NUR LAILY MARGARETA ( Ngrayun )</t>
  </si>
  <si>
    <t>Praktik Mandiri Bidan Risna Retnadilla ( Ngrayun )</t>
  </si>
  <si>
    <t>Praktik Mandiri Bidan Intan Mega Rahayu S.Tr.Keb ( Ngrayun )</t>
  </si>
  <si>
    <t>Praktek Mandiri Bidan YETIK WIDIYANI ( Ngrayun )</t>
  </si>
  <si>
    <t>Praktek mandiri Bidan PUJI MAIMANAH ( Ngrayun )</t>
  </si>
  <si>
    <t>Praktek Mandiri Bidan Sukma Silvianingtyas A.Md.Keb ( Ngrayun)</t>
  </si>
  <si>
    <t>Praktek Mandiri Bidan Desi Prihatini (Siman)</t>
  </si>
  <si>
    <t>Praktek Mandiri Bidan Lusiati Ambarsari (Siman)</t>
  </si>
  <si>
    <t>Praktek Mandiri Bidan Nanik Dwi R (Siman)</t>
  </si>
  <si>
    <t>Praktek Mandiri Bidan Lis Suwarni (Siman)</t>
  </si>
  <si>
    <t>Praktek Mandiri Bidan Dyah Wiwit (Siman)</t>
  </si>
  <si>
    <t>Praktek Mandiri Bidan Ervita Herlina (Siman)</t>
  </si>
  <si>
    <t>Praktek Mandiri Bidan Handrianingrum (Siman)</t>
  </si>
  <si>
    <t>Praktek Mandiri Bidan Harumi (Siman)</t>
  </si>
  <si>
    <t>Praktek Mandiri Bidan Faizah Arief (Siman)</t>
  </si>
  <si>
    <t>Praktek Mandiri Bidan Suci Wiyanti (PKM Kesugihan)</t>
  </si>
  <si>
    <t>Praktek Mandiri Bidan Suci Wahyuningrum (PKM Kesugihan)</t>
  </si>
  <si>
    <t>Praktek Mandiri Bidan Lilik Nurpita (PKM Kesugihan)</t>
  </si>
  <si>
    <t>Praktek Mandiri Bidan Sri Wahyuni (PKM Kesugihan)</t>
  </si>
  <si>
    <t>Praktek Mandiri Bidan Arum Dwi Wulan (PKM Kesugihan)</t>
  </si>
  <si>
    <t>Praktek Mandiri Bidan Romika Agung Kristinawati (PKM Kesugihan)</t>
  </si>
  <si>
    <t>Praktek Mandiri Ratna Widyaningrum (PKM Kesugihan)</t>
  </si>
  <si>
    <t>Praktik Mandiri Bidan Dwi Erni Suyanti ( Ngrayun )</t>
  </si>
  <si>
    <t>Praktik Mandiri Rina Kartikasari ( Ngrayun )</t>
  </si>
  <si>
    <t>Praktek Mandiri Bidan  IDA SUMARNI ( Ngrayun )</t>
  </si>
  <si>
    <t>Praktek mandiri Bidan DWI YUSTINAWATI ( Ngrayun )</t>
  </si>
  <si>
    <t>Praktik Mandiri Bidan Suminarsih ( Ngrayun )</t>
  </si>
  <si>
    <t>Praktek Mandiri WAHYU DYAH MUSTIKANINGRUM ( Sawoo )</t>
  </si>
  <si>
    <t>PRAKTIK MANDIRI BIDAN EKA RATNA WIDYAWATI ( Sawoo )</t>
  </si>
  <si>
    <t>PRAKTIK MANDIRI BIDAN SITI INDASAH( sawoo )</t>
  </si>
  <si>
    <t>BIDAN RETNO SULISTIJOWATI,SST ( Sawoo )</t>
  </si>
  <si>
    <t>Praktik Mandiri Bidan Weni Tribusiswati ( Sawoo )</t>
  </si>
  <si>
    <t>PRAKTEK MANDIRI BIDAN NINIK SUMIATI ( Sawoo )</t>
  </si>
  <si>
    <t>PRAKTIK MANDIRI BIDAN TITIN SUKARTINI ( Sawoo )</t>
  </si>
  <si>
    <t>Praktek Mandiri SITI RAHAYU( Sawoo )</t>
  </si>
  <si>
    <t>Praktek Mandiri Bidan Winnayah Ramadani ( Sawoo )</t>
  </si>
  <si>
    <t>Praktek Mandiri Bidan Henny Ermawati (Sampung)</t>
  </si>
  <si>
    <t>Praktek Mandiri Bidan Eny Nur Rokhaeni  (Sampung)</t>
  </si>
  <si>
    <t>Praktek Mandiri Bidan Erika Agustina  (Sampung)</t>
  </si>
  <si>
    <t>Praktek Mandiri Bidan Ngesti Prihatini  (Sampung)</t>
  </si>
  <si>
    <t>Praktek Mandiri Bidan Mayasari Puji Astuti  (Sampung)</t>
  </si>
  <si>
    <t>Praktek Mandiri Bidan Kumala  (Sampung)</t>
  </si>
  <si>
    <t>Praktek Mandiri Bidan Riska Diana  (Sampung)</t>
  </si>
  <si>
    <t>Praktik Mandiri Perawat Heru Kusminanto ( Bondrang )</t>
  </si>
  <si>
    <t xml:space="preserve">Praktik Mandiri Perawat Danang Asfahani ( Bondrang ) </t>
  </si>
  <si>
    <t>Praktik Mandiri Perawat Ganis Purbiantoro ( Bondrang )</t>
  </si>
  <si>
    <t>PRAKTIK MANDIRI PERAWAT EKO PRASETYO ( Bondrang )</t>
  </si>
  <si>
    <t>Praktek Mandiri Bidan T. Wijayanti ( Ngrandu)</t>
  </si>
  <si>
    <t>Praktek Mandiri Bidan Anis Anitasari (Ngrandu)</t>
  </si>
  <si>
    <t>Praktek Mandiri Bidan Binarmi ( Ngrandu)</t>
  </si>
  <si>
    <t>Praktek Mandiri Bidan Yulia Esti (Jenangan)</t>
  </si>
  <si>
    <t>Praktek Mandiri Bidan Kristin (Jenangan)</t>
  </si>
  <si>
    <t>Praktek Mandiri Bidan Tanti (Jenangan)</t>
  </si>
  <si>
    <t>Praktek Mandiri Bidan Siti Fatkhuljanah (Jenangan)</t>
  </si>
  <si>
    <t>Praktek Mandiri Bidan Siti Inganah (Jenangan)</t>
  </si>
  <si>
    <t>Praktek Mandiri Bidan Sundari (Jenangan)</t>
  </si>
  <si>
    <t>Praktek Mandiri Bidan Leli Rohmatul Hidayah (Jenangan)</t>
  </si>
  <si>
    <t>Praktek Mandiri Bidan Leli Nurhayati (Jenangan)</t>
  </si>
  <si>
    <t>Praktik mandiri bidan iis ma'rifah (babadan)</t>
  </si>
  <si>
    <t>praktik mandiri bidan dhaniar ristiyanti (babadan)</t>
  </si>
  <si>
    <t>praktik mandiri bidan  kusnul fatimah (babadan)</t>
  </si>
  <si>
    <t>praktik mandiri bidan rizka irmamei (babadan)</t>
  </si>
  <si>
    <t>praktik mandiri bidan elvi niamah (babadan)</t>
  </si>
  <si>
    <t>Praktik mandiri bidan ana laily R (babadan)</t>
  </si>
  <si>
    <t>praktik mandiri bidan reni  mintarsih (babadan)</t>
  </si>
  <si>
    <t>praktik mandiri bidan sapto nurmawati (babadan)</t>
  </si>
  <si>
    <t>praktik mandiri bidan yeni puspitasari (babadan)</t>
  </si>
  <si>
    <t>Praktik Mandiri Bidan Indrayani (Badegan)</t>
  </si>
  <si>
    <t>Praktik Mandiri Bidan Anita Rahmawati (Badegan)</t>
  </si>
  <si>
    <t>Praktik Mandiri Bidan Dwi Lestari (Badegan)</t>
  </si>
  <si>
    <t>Praktik Mandiri Bidan Purwantini (Badegan)</t>
  </si>
  <si>
    <t>Praktik Mandiri Bidan Anjarwati (Badegan)</t>
  </si>
  <si>
    <t>Praktik Mandiri Bidan Nunik Sarwati (Badegan)</t>
  </si>
  <si>
    <t>Praktik Mandiri Bidan Lunik Herawati (Badegan)</t>
  </si>
  <si>
    <t>Praktik Mandiri Bidan Rohmatul Astriana (Badegan)</t>
  </si>
  <si>
    <t>Praktik Mandiri Bidan Hartatik (Badegan)</t>
  </si>
  <si>
    <t>Praktik Mandiri Bidan Evi Sundari (Badegan)</t>
  </si>
  <si>
    <t>Praktik Mandiri Bidan Surani (Badegan)</t>
  </si>
  <si>
    <t>Praktik Mandiri Bidan Murniati (Kauman)</t>
  </si>
  <si>
    <t xml:space="preserve">Kauman Baru </t>
  </si>
  <si>
    <t>Praktik Mandiri Bidan Siti Rohana (Kauman)</t>
  </si>
  <si>
    <t>Praktik Mandiri Titik Puji (Kauman)</t>
  </si>
  <si>
    <t>Praktik Mandiri Bidan Sutami (Kauman)</t>
  </si>
  <si>
    <t>Praktik Mandiri Bidan Wiwit Widiastuti (Kauman)</t>
  </si>
  <si>
    <t>Praktik Mandiri Bidan Siti Handayani (Kauman)</t>
  </si>
  <si>
    <t>Praktek Mandiri Bidan Tumiati (Kauman)</t>
  </si>
  <si>
    <t>Praktik Mandiri Bidan Lilik Rahma (Kauman)</t>
  </si>
  <si>
    <t>Praktik Mandiri Bidan Endang Lestari (Kauman)</t>
  </si>
  <si>
    <t>Praktik Mandiri Bidan Hetty Riana (Kauman)</t>
  </si>
  <si>
    <t>Praktik Mandiri Bidan Emy Soejiati (Jambon)</t>
  </si>
  <si>
    <t>Praktik Mandiri Bidan Vera (Jambon)</t>
  </si>
  <si>
    <t>Praktik Mandiri Bidan Dian dwi (Jambon)</t>
  </si>
  <si>
    <t>Praktik Mandiri Bidan Atik a (Jambon)</t>
  </si>
  <si>
    <t>Praktik Mandiri Bidan Misini(Jambon)</t>
  </si>
  <si>
    <t>Praktik Mandiri Bidan Muji lestari (Jambon)</t>
  </si>
  <si>
    <t>Praktik Mandiri Bidan Nurul (Jambon)</t>
  </si>
  <si>
    <t>Praktik Mandiri Bidan Eva yolanda (Jambon)</t>
  </si>
  <si>
    <t>Praktik Mandiri Bidan Vivin S (Jambon)</t>
  </si>
  <si>
    <t>Praktik Mandiri Bidan Aning Sl (Jambon)</t>
  </si>
  <si>
    <t>Praktik Mandiri Bidan Samrhoatul (Jambon)</t>
  </si>
  <si>
    <t>Praktik Mandiri Bidan Trisna (Jambon)</t>
  </si>
  <si>
    <t>Praktik Mandiri Bidan Suyati (Jambon)</t>
  </si>
  <si>
    <t>Praktik Mandiri Bidan Yeni nur (Jambon)</t>
  </si>
  <si>
    <t>Praktik Mandiri Bidan Masfufah(Jambon)</t>
  </si>
  <si>
    <t>Praktik Mandiri Bidan Indah Yekti(Jambon)</t>
  </si>
  <si>
    <t>Praktik Mandiri Bidan Suprihatin (Sambit)</t>
  </si>
  <si>
    <t>Praktik Mandiri Bidan Endri Triagusanik (Sambit)</t>
  </si>
  <si>
    <t>Praktik Mandiri Bidan Siti Muzain Hamidah (Sambit)</t>
  </si>
  <si>
    <t>Praktik Mandiri Bidan Hartini (Sambit)</t>
  </si>
  <si>
    <t>Praktik Mandiri Bidan Marsih (Sambit)</t>
  </si>
  <si>
    <t>Praktik Mandiri Bidan Kholifah (Sambit)</t>
  </si>
  <si>
    <t>Praktik Mandiri Bidan Berlian Widi Rohmayanti (Sambit)</t>
  </si>
  <si>
    <t>Praktik Mandiri Bidan Suryani (Sambit)</t>
  </si>
  <si>
    <t>Praktik Mandiri Bidan Erna Widyastuti (Sambit)</t>
  </si>
  <si>
    <t>Praktik Mandiri Bidan  Nurti Suliya (Sambit)</t>
  </si>
  <si>
    <t>Praktik Mandiri Bidan Viki Rahayu (Sambit)</t>
  </si>
  <si>
    <t>Praktik Mandiri Bidan Dian Mirawati (Kunti)</t>
  </si>
  <si>
    <t>Praktik Mandiri Bidan Eny Yuani (Kunti)</t>
  </si>
  <si>
    <t>Praktik Mandiri Bidan Istikomah (Kunti)</t>
  </si>
  <si>
    <t>Praktik Mandiri Bidan Anik Mupidah (Kunti)</t>
  </si>
  <si>
    <t>Praktik Mandiri Bidan Wahyu Christanty (Kunti)</t>
  </si>
  <si>
    <t>Praktik Mandiri Bidan Sulis Aliful (Kunti)</t>
  </si>
  <si>
    <t>Praktik Mandiri Bidan Dina (Pout)</t>
  </si>
  <si>
    <t>Praktek Mandiri Bidan Nita Vidarti ( Ronowijayan)</t>
  </si>
  <si>
    <t>Praktek Mandiri Bidan Retni Wahyu Hidayah ( Ronowijayan)</t>
  </si>
  <si>
    <t>Praktek Mandiri Bidan Asih ( Ronowijayan)</t>
  </si>
  <si>
    <t>Praktek Mandiri Bidan Emilia Indriana ( Ronowijayan)</t>
  </si>
  <si>
    <t>Praktek Mandiri Bidan Gita Rusmawati ( Ronowijayan)</t>
  </si>
  <si>
    <t>Praktek Mandiri Bidan Mita Ratnasari( Ronowijayan)</t>
  </si>
  <si>
    <t>Praktek Mandiri Bidan Dewi Ratnasari( Ronowijayan)</t>
  </si>
  <si>
    <t>Praktek Mandiri Bidan Mujiatin( Ronowijayan)</t>
  </si>
  <si>
    <t>Praktek Mandiri Bidan Tatik Nuryani( Ronowijayan)</t>
  </si>
  <si>
    <t>Praktek Mandiri Bidan Tika Luluk Maidah( Ronowijayan)</t>
  </si>
  <si>
    <t>Praktek Mandiri Bidan Galuh Cristin( Ronowijayan)</t>
  </si>
  <si>
    <t>Praktek Mandiri Bidan Sari Wijayanti( Ronowijayan)</t>
  </si>
  <si>
    <t>Praktek Mandiri Bidan  Anni Istiqomah ( Nailan)</t>
  </si>
  <si>
    <t>Praktek Mandiri Bidan  Zulfiana Dyah I (Nailan)</t>
  </si>
  <si>
    <t>Praktek Mandiri Bidan Sri Kusuma Dewi  (Nailan)</t>
  </si>
  <si>
    <t>Praktek Mandiri Bidan  Rina Sulistyana (Nailan)</t>
  </si>
  <si>
    <t>Praktek Mandiri Bidan Irnawati (Nailan)</t>
  </si>
  <si>
    <t>Praktek Mandiri Bidan Pin medika(Nailan)</t>
  </si>
  <si>
    <t>Praktek Mandiri Bidan  Kun Mar'Atus (Nailan)</t>
  </si>
  <si>
    <t>Praktek Mandiri Bidan Eka Nur Cahyanti (Nailan)</t>
  </si>
  <si>
    <t>Praktik Mandiri Bidan Widiyanti (Selur)</t>
  </si>
  <si>
    <t>Praktik Mandiri Bidan Siti Munajalah (Selur)</t>
  </si>
  <si>
    <t>Praktik Mandiri Bidan Kharisma Istutiwi (Selur)</t>
  </si>
  <si>
    <t>Praktik Mandiri Bidan Lilik Setyaningsih (Selur)</t>
  </si>
  <si>
    <t>Praktik Mandiri Bidan Endang Prihatin (Selur)</t>
  </si>
  <si>
    <t>Praktik Mandiri Bidan Desi Mailani (Selur)</t>
  </si>
  <si>
    <t>TPBM Tutik  Handayani Ngadisanan ( Wringinanom )</t>
  </si>
  <si>
    <t>Wringinanaom</t>
  </si>
  <si>
    <t>TPMB Hastuti Prihatin Gajah ( Wringinanom )</t>
  </si>
  <si>
    <t>TBMB Ida Erlina (Wringinanom)</t>
  </si>
  <si>
    <t>TPMB Desi Ratnasari Ngadisanan ( Wringinanom )</t>
  </si>
  <si>
    <t>TPMB Susi Susanti Jrakah ( Wringinanom )</t>
  </si>
  <si>
    <t>Tempat Praktik Mandiribidan Waqida Qurniastuti Gajah ( Wringinanom )</t>
  </si>
  <si>
    <t>Praktik Mandiri Bidan Sulis (Setono)</t>
  </si>
  <si>
    <t>Praktik Mandiri Bidan Ariesta (Setono)</t>
  </si>
  <si>
    <t>Praktik Mandiri Bidan Sri Lestari (Setono)</t>
  </si>
  <si>
    <t>Praktik Mandiri Bidan Arystin Ika Cahyani (Setono)</t>
  </si>
  <si>
    <t>Praktik Mandiri Bidan Suiti Muawanah (Setono)</t>
  </si>
  <si>
    <t>Praktik Mandiri Bidan Fifit Endang S (Setono)</t>
  </si>
  <si>
    <t>Praktik Mandiri Bidan Nur Ellysa (Setono)</t>
  </si>
  <si>
    <t>Praktik Mandiri Bidan Atik Setyowati (Setono)</t>
  </si>
  <si>
    <t>Praktik Mandiri Bidan Nunung Farida (Setono)</t>
  </si>
  <si>
    <t>Praktik Mandiri Bidan Suningrum (Setono)</t>
  </si>
  <si>
    <t>Praktik Mandiri Bidan Nur Fadilah (Setono)</t>
  </si>
  <si>
    <t>Praktik Mandiri Bidan Khusnul Khotimah (Setono)</t>
  </si>
  <si>
    <t xml:space="preserve"> Praktik Mandiri Bidan Endang S A (Sukorejo)</t>
  </si>
  <si>
    <t>Praktik Mandiri Bidan Widiastuti</t>
  </si>
  <si>
    <t xml:space="preserve"> Praktik Mandiri Bidan Carolina Istanti</t>
  </si>
  <si>
    <t xml:space="preserve"> Praktik Mandiri Bidan Eny Sakti</t>
  </si>
  <si>
    <t xml:space="preserve"> Praktik Mandiri Bidan Endang</t>
  </si>
  <si>
    <t>Praktik Mandiri Bidan Dwi Indah</t>
  </si>
  <si>
    <t>Praktik Mandiri Bidan Rini Setyawati</t>
  </si>
  <si>
    <t>Praktik Mandiri Bidan Santi</t>
  </si>
  <si>
    <t>Praktik Mandiri Bidan Muryati</t>
  </si>
  <si>
    <t xml:space="preserve">Praktik Mandiri Bidan Winarsih </t>
  </si>
  <si>
    <t>Praktik Mandiri Bidan Nitta Wahyu</t>
  </si>
  <si>
    <t>Praktik Mandiri Bidan Eko Putri</t>
  </si>
  <si>
    <t>Praktik Mandiri Bidan Suis Hasma</t>
  </si>
  <si>
    <t>Praktik Mandiri Bidan Nurhayati</t>
  </si>
  <si>
    <t>Praktik Mandiri Perawat</t>
  </si>
  <si>
    <t>Praktik Mandiri Perawat Sindu Sutrisno(Pudak)</t>
  </si>
  <si>
    <t>Praktik Mandiri Eko Maryono(Pudak)</t>
  </si>
  <si>
    <t>Praktek mandiri Andik Styadi ( Sooko)</t>
  </si>
  <si>
    <t>Praktek mandiri Adif Syarofi ( Sooko)</t>
  </si>
  <si>
    <t>Praktek mandiri Winarno ( Sooko)</t>
  </si>
  <si>
    <t>Praktek mandiri perawat Widodo ( Bedoho Sooko)</t>
  </si>
  <si>
    <t>Praktek mandiri Widodo ( Sooko)</t>
  </si>
  <si>
    <t>Praktek mandiri perawat Ria ( Sooko)</t>
  </si>
  <si>
    <t>Praktek mandiri perawat Iim ( Sooko)</t>
  </si>
  <si>
    <t>Praktek mandiri perawat Yogi ( Sooko)</t>
  </si>
  <si>
    <t>Prakter mandiri perawat Latifah Hanum (Pulung)</t>
  </si>
  <si>
    <t>Praktek mandiri perawat Beta Dwi Prasetya(Pulung)</t>
  </si>
  <si>
    <t>Praktek mandiri perawat Jajang Prilanto(Pulung)</t>
  </si>
  <si>
    <t>Praktek mandiri perawat Suharmoko (Pulung)</t>
  </si>
  <si>
    <t>Praktek mandiri perawat Deny Prasetyo (Pulung)</t>
  </si>
  <si>
    <t>Praktek mandiri perawat Ita Ernawati (Pulung)</t>
  </si>
  <si>
    <t>Praktek mandiri perawat Afriyan Pranandita(Pulung)</t>
  </si>
  <si>
    <t>Praktik Mandiri Perawat Muhammad Ma'ruf(Jetis)</t>
  </si>
  <si>
    <t>Praktik Mandiri Perawat Agus Setiawan(Jetis)</t>
  </si>
  <si>
    <t>Praktik Mandiri Perawat Imron Agus Suyadi (Jetis)</t>
  </si>
  <si>
    <t>Perawat Praktik Mandiri Misnatun (Bungkal)</t>
  </si>
  <si>
    <t>Praktek Mandiri Perawat Ali Mashud (Bungkal)</t>
  </si>
  <si>
    <t>Praktek Mandiri Perawat Endro w (Bungkal)</t>
  </si>
  <si>
    <t>Praktek Mandiri Perawat Ahmad Ghozali (Bungkal)</t>
  </si>
  <si>
    <t>Praktek Mandiri Perawat Hadi Suryanto (Bungkal)</t>
  </si>
  <si>
    <t>Praktek Mandiri Perawat Marsam (Bungkal)</t>
  </si>
  <si>
    <t>Praktek Mandiri Perawat Herma (Bungkal)</t>
  </si>
  <si>
    <t>Praktek Mandiri Perawat Tohari ( Mlarak)</t>
  </si>
  <si>
    <t>Praktek Mandiri Perawat Siswoyo (Mlarak)</t>
  </si>
  <si>
    <t>Praktik Mandiri Perawat Nanang Saputro Agung Widodo ( Mlarak )</t>
  </si>
  <si>
    <t>Praktek Mandiri Perawat Wahyudi Ahmad (Mlarak)</t>
  </si>
  <si>
    <t>Praktek Mandiri Perawat Yahrul (Mlarak)</t>
  </si>
  <si>
    <t>Praktek Mandiri Perawat Dwi Priyono (Mlarak)</t>
  </si>
  <si>
    <t>Praktek Mandiri Perawat Erlin ( Mlarak)</t>
  </si>
  <si>
    <t>Praktek Mandiri Perawat Rianto ( Mlarak)</t>
  </si>
  <si>
    <t>Praktek Mandiri Perawat Hesti ( Mlarak)</t>
  </si>
  <si>
    <t>Praktek Mandiri Perawat Ambar (Mlarak)</t>
  </si>
  <si>
    <t>Praktek Mandiri Perawat Asna Atik Muayyadah(Mlarak)</t>
  </si>
  <si>
    <t>Perawat  Mandiri Ahmed Ahlis (Posel)</t>
  </si>
  <si>
    <t>Perawat Mandiri Aris (Posel)</t>
  </si>
  <si>
    <t>Perawat Mandiri Catur Edy (Posel)</t>
  </si>
  <si>
    <t>Perawat Mandiri Joni (Posel)</t>
  </si>
  <si>
    <t>Perawat Mandiri Faradila (Posel)</t>
  </si>
  <si>
    <t>Perawat Mandiri Irwan (Posel)</t>
  </si>
  <si>
    <t>Perawat Mandiri Nanang (Posel)</t>
  </si>
  <si>
    <t>Perawat Mandiri Sugeng (Posel)</t>
  </si>
  <si>
    <t>Perawat Mandiri Thoriq (Posel)</t>
  </si>
  <si>
    <t>Perawat Mandiri Tri Sudarto (Posel)</t>
  </si>
  <si>
    <t>Perawat Mandiri Rudi (Posel)</t>
  </si>
  <si>
    <t>Perawat Mandiri Siti Mualifah (Posel)</t>
  </si>
  <si>
    <t>Perawat Mandiri FaraDila (Posel)</t>
  </si>
  <si>
    <t>Praktek Mandiri Griya Mazaya (PKM Kesugihan)</t>
  </si>
  <si>
    <t>Praktik Mandiri Perawat Wahyudi (Kauman)</t>
  </si>
  <si>
    <t>Kauman baru</t>
  </si>
  <si>
    <t>Praktek Mandiri Perawat Iton (PKM Sukosari)</t>
  </si>
  <si>
    <t>PRAKTEK MANDIRI PERAWAT MUDIYANTO ( Ngrayun )</t>
  </si>
  <si>
    <t>PRAKTIK MANDIRI PERAWAT GUNAWAN ( Ngrayun )</t>
  </si>
  <si>
    <t>Praktek Mandiri Perawat Ali Humardani ( Ngrayun )</t>
  </si>
  <si>
    <t>Praktik Mandiri Perawat Rudy Pitoyo ( Ngrayun )</t>
  </si>
  <si>
    <t>TAUFIQ ROMDHONI ( Ngrayun )</t>
  </si>
  <si>
    <t>Praktek Mandiri Perawat Sigit Setio Utomo ( Sawoo )</t>
  </si>
  <si>
    <t>Praktek Mandiri Perawat Suprayitno Ners ( Sawoo )</t>
  </si>
  <si>
    <t>Praktik Mandiri Perawat Slamet (Balong)</t>
  </si>
  <si>
    <t>Praktik Mandiri Perawat Tri Hartono (Balong)</t>
  </si>
  <si>
    <t>Praktik Mandiri Perawat Aris Budi (Balong)</t>
  </si>
  <si>
    <t>Praktik Mandiri Perawat Alip (Balong)</t>
  </si>
  <si>
    <t>Praktik Mandiri Perawat Dika (Balong)</t>
  </si>
  <si>
    <t>Praktik Mandiri Perawat Budi Santoso (Balong)</t>
  </si>
  <si>
    <t>Praktik Mandiri Perawat Febri (Balong)</t>
  </si>
  <si>
    <t>Praktik Mandiri Perawat Agus Zaenuri ( Ngrandu)</t>
  </si>
  <si>
    <t>Praktik Mandiri Perawat Ary Choirul (Ngrandu)</t>
  </si>
  <si>
    <t>Praktik Mandiri Perawat Wawan Sudarmadji ( Ngrandu)</t>
  </si>
  <si>
    <t>Praktik Mandiri Perawat Junaidi (Siman)</t>
  </si>
  <si>
    <t>Praktik Mandiri Perawat Jemingan (Siman)</t>
  </si>
  <si>
    <t>Praktik Mandiri Perawat Sri Hastuti (Siman)</t>
  </si>
  <si>
    <t>Praktik Mandiri Perawat Moh. Irfan Dwi Kurniawan (Siman)</t>
  </si>
  <si>
    <t>Praktik Mandiri Perawat Sulistyorini (Siman)</t>
  </si>
  <si>
    <t>Praktik Mandiri Perawat Sri Handiyah (Siman)</t>
  </si>
  <si>
    <t>Praktik Mandiri Perawat Agus Priyanto (Siman)</t>
  </si>
  <si>
    <t>Praktik Mandiri Perawat Aris Tantoni (Siman)</t>
  </si>
  <si>
    <t>Praktik Mandiri Perawat Wahyudi (Siman)</t>
  </si>
  <si>
    <t>Praktik Mandiri Perawat Doni Agung W (Siman)</t>
  </si>
  <si>
    <t>Praktik Mandiri Perawat Heru Saputro (Siman)</t>
  </si>
  <si>
    <t>Praktik Mandiri Perawat Kusrianadani (Siman)</t>
  </si>
  <si>
    <t>Praktik Mandiri Perawat Rince Nur Isnawati, S.Kep.Ners (Jenangan)</t>
  </si>
  <si>
    <r>
      <rPr>
        <u/>
        <sz val="12"/>
        <color rgb="FF000000"/>
        <rFont val="Arial"/>
      </rPr>
      <t xml:space="preserve">Praktik Mandiri Perawat Arif Budi Jatmiko, </t>
    </r>
    <r>
      <rPr>
        <u/>
        <sz val="12"/>
        <color rgb="FF1155CC"/>
        <rFont val="Arial"/>
      </rPr>
      <t>A.Md</t>
    </r>
    <r>
      <rPr>
        <u/>
        <sz val="12"/>
        <color rgb="FF000000"/>
        <rFont val="Arial"/>
      </rPr>
      <t>.Kep (Jenangan)</t>
    </r>
  </si>
  <si>
    <t>Praktik Mandiri Perawat Herianto, S.Kep.Ners (Jenangan)</t>
  </si>
  <si>
    <t>Praktik Mandiri Perawat Bawani, S.Kep.Ners (Jenangan)</t>
  </si>
  <si>
    <t>Praktik Mandiri Perawat Sutarlan, S.Kep.Ners (Jenangan)</t>
  </si>
  <si>
    <r>
      <rPr>
        <u/>
        <sz val="12"/>
        <color rgb="FF000000"/>
        <rFont val="Arial"/>
      </rPr>
      <t xml:space="preserve">Praktik Mandiri Perawat Vivit Ekasari, </t>
    </r>
    <r>
      <rPr>
        <u/>
        <sz val="12"/>
        <color rgb="FF1155CC"/>
        <rFont val="Arial"/>
      </rPr>
      <t>A.Md</t>
    </r>
    <r>
      <rPr>
        <u/>
        <sz val="12"/>
        <color rgb="FF000000"/>
        <rFont val="Arial"/>
      </rPr>
      <t>.Kep (Jenangan)</t>
    </r>
  </si>
  <si>
    <t>Praktik Mandiri Perawat  DEDI WIJAYANTO,S.Kep.Ns (babadan)</t>
  </si>
  <si>
    <t xml:space="preserve">praktik mandiri perawat heru setiawan </t>
  </si>
  <si>
    <t>Praktik Mandiri Perawat   DWI MULYO SETYO (babadan)</t>
  </si>
  <si>
    <t>praktik mandiri perawat Suprayitno (babadan)</t>
  </si>
  <si>
    <t>praktik mandiri pearawat  Budi Ahmadi (bbadan)</t>
  </si>
  <si>
    <t>praktik mandiri perawat ADI SARJANTONO (babadan)</t>
  </si>
  <si>
    <t>praktik mandiri perawat Agung Wiyono (babadan)</t>
  </si>
  <si>
    <t>praktik mandiri perawat Fajar Nugroho (babadan)</t>
  </si>
  <si>
    <t>praktik mandiri perawat NURYANTO (babadan)</t>
  </si>
  <si>
    <t>praktik mandiri perawat rodiyah (babadan)</t>
  </si>
  <si>
    <t>Praktik Mandiri Perawat Siti Munawaroh (badegan)</t>
  </si>
  <si>
    <t>Praktik Mandiri Perawat Edy Prayitno (badegan)</t>
  </si>
  <si>
    <t>Praktik Mandiri Perawat Renita Apendi Putra (badegan)</t>
  </si>
  <si>
    <t>Praktik Mandiri Perawat Erika Yulianasari (badegan)</t>
  </si>
  <si>
    <t>Praktik Mandiri Perawat Seftian Darma Wisana (badegan)</t>
  </si>
  <si>
    <t>Praktik Mandiri Perawat Faris Nur Fitri (badegan)</t>
  </si>
  <si>
    <t>Praktik Mandiri Perawat Muhammad Nahrowi Latip (badegan)</t>
  </si>
  <si>
    <t>Praktik Mandiri Perawat Edi Kasturi (Jambon)</t>
  </si>
  <si>
    <t>Praktik Mandiri Perawat Aris S (Jambon)</t>
  </si>
  <si>
    <t>Praktek Perawat Mandiri Kholis Fauzi (Jambon)</t>
  </si>
  <si>
    <t>Praktik Perawat Mandiri April (Jambon)</t>
  </si>
  <si>
    <t>Praktik Mandiri Perawat Hartini (Jambon)</t>
  </si>
  <si>
    <t>Praktik Mandiri Perawat Khirzul Mustatik (Sambit)</t>
  </si>
  <si>
    <t>Praktik Mandiri Perawat Iwan Sugiarto (Sambit)</t>
  </si>
  <si>
    <t>Praktik Mandiri Perawat Wiguk Hartono (Sambit)</t>
  </si>
  <si>
    <t>Praktik Mandiri Perawat Parmun (Sambit)</t>
  </si>
  <si>
    <t>Praktik Mandiri Perawat Benny Hardika Yuda (Sambit)</t>
  </si>
  <si>
    <t>Praktik Mandiri Perawat Dany Pramudia (Sambit)</t>
  </si>
  <si>
    <t>Praktik Mandiri Perawat Supardi (Sambit)</t>
  </si>
  <si>
    <t>Praktik Mandiri Perawat Soimin (Sambit)</t>
  </si>
  <si>
    <t>Praktik Mandiri Perawat Dimas Erda (Sambit)</t>
  </si>
  <si>
    <t>Praktik Mandiri Perawat Edi Sucipto{ Nailan}</t>
  </si>
  <si>
    <t>Praktik Mandiri Perawat Sutrisno { Nailan}</t>
  </si>
  <si>
    <t>Praktik Mandiri Perawat Zamzuri { Nailan}</t>
  </si>
  <si>
    <t>Praktik Mandiri Perawat Hari W { Nailan}</t>
  </si>
  <si>
    <t>Praktik Mandiri Perawat Supriadi { Nailan}</t>
  </si>
  <si>
    <t>Praktik Mandiri Perawat Sarbianto { Nailan}</t>
  </si>
  <si>
    <t>Praktik Mandiri Perawat Amrul { Nailan}</t>
  </si>
  <si>
    <t>Praktik Mandiri Perawat Pipit { Nailan}</t>
  </si>
  <si>
    <t>Praktik Mandiri Perawat Andika{ Nailan}</t>
  </si>
  <si>
    <t xml:space="preserve"> Praktik Mandiri Perawat Suwondo (Sampung)</t>
  </si>
  <si>
    <t xml:space="preserve"> Praktik Mandiri Perawat Dyah Ika Puspitasari (Sampung)</t>
  </si>
  <si>
    <t xml:space="preserve"> Praktik Mandiri Perawat Muhammad Budi Setiawan (Sampung)</t>
  </si>
  <si>
    <t xml:space="preserve"> Praktik Mandiri Perawat Eria Pramitasari (Sampung)</t>
  </si>
  <si>
    <t xml:space="preserve"> Praktik Mandiri Perawat Hadi Joko (Sampung)</t>
  </si>
  <si>
    <t xml:space="preserve"> Praktik Mandiri Perawat Putri Marningrum (Sampung)</t>
  </si>
  <si>
    <t xml:space="preserve"> Praktik Mandiri Perawat Yulis Untari  (Sampung)</t>
  </si>
  <si>
    <t xml:space="preserve"> Praktik Mandiri Perawat Reza Ardiansah  (Sampung)</t>
  </si>
  <si>
    <t xml:space="preserve"> Praktik Mandiri Perawat Rizal Wahyudianto (Sampung)</t>
  </si>
  <si>
    <t xml:space="preserve"> Praktik Mandiri Perawat Muhammad Rizal Febrialdo (Sampung)</t>
  </si>
  <si>
    <t xml:space="preserve"> Praktik Mandiri Perawat Sunandar (Sampung)</t>
  </si>
  <si>
    <t xml:space="preserve"> Praktik Mandiri Perawat Ika Nur Azizah (Sampung)</t>
  </si>
  <si>
    <t>Praktik Mandiri Perawat Citra Triastuti (Kunti)</t>
  </si>
  <si>
    <t>Praktik Mandiri Perawat Rendra (Kunti)</t>
  </si>
  <si>
    <t>Praktek Mandiri Perawat Hendro Wibowo (PKM Kesugihan)</t>
  </si>
  <si>
    <t>Praktek Mandiri Perawat Khoiru Fuadi (PKM Kesugihan)</t>
  </si>
  <si>
    <t>Praktek Perawat Gigi Wahyudi (PKM Kesugihan)</t>
  </si>
  <si>
    <t>Praktek Perawat Angga Danang Yulianto (PKM Kesugihan)</t>
  </si>
  <si>
    <t>Praktik Mandiri Perawat Budi Eko (Selur)</t>
  </si>
  <si>
    <t>Praktik Mandiri Perawat Gatot Gunaryo (Selur)</t>
  </si>
  <si>
    <t>Praktik Mandiri Perawat Suryadi (Selur)</t>
  </si>
  <si>
    <t>Praktik Mandiri Perawat Agus Widodo (Selur)</t>
  </si>
  <si>
    <t>Praktik Mandiri Perawat Gianto (Selur)</t>
  </si>
  <si>
    <t>Praktik Mandiri Perawat Aris Setiono (Selur)</t>
  </si>
  <si>
    <t>Praktek Mandiri Perawat Nata Sevri Atmoko, S.Kep.Ners ( Ronowijayan )</t>
  </si>
  <si>
    <t>Praktek Mandiri Perawat Darmawan ( Ronowijayan )</t>
  </si>
  <si>
    <t>Praktek Mandiri Perawat Yajiu Mukharror,S.kep.Ners( Ronowijayan )</t>
  </si>
  <si>
    <t>Praktek Mandiri Perawat Rendra Budi Artoko, Amd.Keb( Ronowijayan )</t>
  </si>
  <si>
    <t>Praktek Mandiri Perawat  Suci Kristiani,S Keb Ners( Ronowijayan )</t>
  </si>
  <si>
    <t>Praktek Mandiri Perawat  Sujoni, Amd.Kep (Ronowijayan )</t>
  </si>
  <si>
    <t>Praktek Mandiri Perawat  Septian Adi Kusuma, Amd.Kep (Ronowijayan )</t>
  </si>
  <si>
    <t>Praktek Mandiri Perawat  Nanda Erda Pramarta, S.Kep.Ners (Ronowijayan )</t>
  </si>
  <si>
    <t>Praktek Mandiri Perawat  Heru Cahyono, S.Kep.Ners (Ronowijayan )</t>
  </si>
  <si>
    <t>Praktek Mandiri Perawat  Yuni Priyo Wahyudi ( Ronowijayan )</t>
  </si>
  <si>
    <t>Tempat Praktik Mandiri Perawat Mueni Bancangan( Wringinanom )</t>
  </si>
  <si>
    <t>Wringoinanom</t>
  </si>
  <si>
    <t>Praktik Mandiri Perawat Muh Tarom (Setono)</t>
  </si>
  <si>
    <t>Praktik Mandiri Perawat Danny Tri Winantyo (Setono)</t>
  </si>
  <si>
    <t>Praktik Mandiri Perawat  Diana Saputro (Setono)</t>
  </si>
  <si>
    <t>Praktik Mandiri Perawat Rikson Sinaga (Setono)</t>
  </si>
  <si>
    <t>Praktik Mandiri Perawat Herlina Ririn Rahmawati (Setono)</t>
  </si>
  <si>
    <t>Praktik Mandiri Perawat Andik Siswoyo (Sukorejo)</t>
  </si>
  <si>
    <t>Praktik Mandiri Perawat Muhammad Mifta Asifudin</t>
  </si>
  <si>
    <t>.</t>
  </si>
  <si>
    <t>Praktik Mandiri Perawat Atik Risnawati (Sukorejo)</t>
  </si>
  <si>
    <t>Praktik Mandiri Perawat Endang Sri Wahyuni (Sukorejo)</t>
  </si>
  <si>
    <t>Praktik Mandiri Perawat Sunarto (Sukorejo)</t>
  </si>
  <si>
    <t>Praktik Mandiri Perawat Dariel Ari Syambudi (Sukorejo)</t>
  </si>
  <si>
    <t>Praktik Mandiri Perawat Rohman Fatoni (Sukorejo)</t>
  </si>
  <si>
    <t xml:space="preserve"> Praktik Mandiri Perawat Ulin Nuha (Sukorejo)</t>
  </si>
  <si>
    <t>Praktik Mandiri Perawat Priono (Sukorejo)</t>
  </si>
  <si>
    <t>Praktik Mandiri Perawat Heri Sunaryadi ( Sukorejo )</t>
  </si>
  <si>
    <t>SUB JUMLAH I</t>
  </si>
  <si>
    <t>B</t>
  </si>
  <si>
    <t>Fasilitas Pelayanan Kesehatan Tingkat Lanjut</t>
  </si>
  <si>
    <t xml:space="preserve"> Klinik Utama Ultra Medica</t>
  </si>
  <si>
    <t>Klinik Utama PRAMIKA</t>
  </si>
  <si>
    <t>Klinik MEDIS DNGOK</t>
  </si>
  <si>
    <t>Klinik Sehati</t>
  </si>
  <si>
    <t>Tensiega</t>
  </si>
  <si>
    <t>RS Umum</t>
  </si>
  <si>
    <t>RSUD Dr. Harjono S</t>
  </si>
  <si>
    <t>RSUD Bantarangin</t>
  </si>
  <si>
    <t>RSU Aisyiyah</t>
  </si>
  <si>
    <t>RSU Darmayu</t>
  </si>
  <si>
    <t>RSU Muslimat</t>
  </si>
  <si>
    <t>RSU Muhammadiyah</t>
  </si>
  <si>
    <t>RSU Yasyfin</t>
  </si>
  <si>
    <t>RS Khusus</t>
  </si>
  <si>
    <t>Dst</t>
  </si>
  <si>
    <t>Praktik Mandiri Dokter Spesialis</t>
  </si>
  <si>
    <t>dr. Mochtar, Sp (Posel)</t>
  </si>
  <si>
    <t>dr. Rifia, Sp. A (Posel)</t>
  </si>
  <si>
    <t>dr. Kautsar, Sp.A (Posel)</t>
  </si>
  <si>
    <t>dr. Rully, Sp. K (Posel)</t>
  </si>
  <si>
    <t>dr. Fanny, Sp.OG (Posel)</t>
  </si>
  <si>
    <t>drg. Praditya Wisang Sp. KG (Posel)</t>
  </si>
  <si>
    <t>drg. Agus, Sp.OT (Posel)</t>
  </si>
  <si>
    <t>dr. Asna, Sp.PD (Pout)</t>
  </si>
  <si>
    <t>dr. Andhy, Sp.S (Pout)</t>
  </si>
  <si>
    <t>Praktek Mandiri Dokter Farid, SpOG (Kauman)</t>
  </si>
  <si>
    <t>SUB JUMLAH II</t>
  </si>
  <si>
    <t>Sumber: Bidang Pelayanan Kesehatan</t>
  </si>
  <si>
    <t xml:space="preserve">     </t>
  </si>
  <si>
    <t>KEMATIAN PASIEN DI RUMAH SAKIT</t>
  </si>
  <si>
    <t>NAMA RUMAH SAKIT</t>
  </si>
  <si>
    <t>JUMLAH PASIEN KELUAR                (HIDUP + MATI)</t>
  </si>
  <si>
    <t>JUMLAH PASIEN KELUAR MATI</t>
  </si>
  <si>
    <r>
      <rPr>
        <b/>
        <sz val="12"/>
        <color rgb="FF000000"/>
        <rFont val="Arial"/>
      </rPr>
      <t xml:space="preserve">JUMLAH PASIEN KELUAR MATI                 </t>
    </r>
    <r>
      <rPr>
        <b/>
        <sz val="12"/>
        <color rgb="FF000000"/>
        <rFont val="Arial"/>
      </rPr>
      <t>≥</t>
    </r>
    <r>
      <rPr>
        <b/>
        <sz val="12"/>
        <color rgb="FF000000"/>
        <rFont val="Arial"/>
      </rPr>
      <t xml:space="preserve"> 48 JAM DIRAWAT</t>
    </r>
  </si>
  <si>
    <t>Gross Death Rate</t>
  </si>
  <si>
    <t>Net Death Rate</t>
  </si>
  <si>
    <t>TOTAL</t>
  </si>
  <si>
    <r>
      <rPr>
        <sz val="12"/>
        <color rgb="FF000000"/>
        <rFont val="Arial"/>
      </rPr>
      <t xml:space="preserve">Keterangan: </t>
    </r>
    <r>
      <rPr>
        <vertAlign val="superscript"/>
        <sz val="12"/>
        <color rgb="FF000000"/>
        <rFont val="Arial"/>
      </rPr>
      <t>a</t>
    </r>
    <r>
      <rPr>
        <sz val="12"/>
        <color rgb="FF000000"/>
        <rFont val="Arial"/>
      </rPr>
      <t xml:space="preserve"> termasuk rumah sakit swasta</t>
    </r>
  </si>
  <si>
    <t>INDIKATOR KINERJA PELAYANAN DI RUMAH SAKIT</t>
  </si>
  <si>
    <t>JUMLAH             TEMPAT TIDUR</t>
  </si>
  <si>
    <t>JUMLAH HARI PERAWATAN</t>
  </si>
  <si>
    <t>JUMLAH LAMA DIRAWAT</t>
  </si>
  <si>
    <t>BOR (%)</t>
  </si>
  <si>
    <t>BTO (KALI)</t>
  </si>
  <si>
    <t>TOI (HARI)</t>
  </si>
  <si>
    <t>ALOS (HARI)</t>
  </si>
  <si>
    <r>
      <rPr>
        <sz val="12"/>
        <color rgb="FF000000"/>
        <rFont val="Arial"/>
      </rPr>
      <t xml:space="preserve">Keterangan: </t>
    </r>
    <r>
      <rPr>
        <vertAlign val="superscript"/>
        <sz val="12"/>
        <color rgb="FF000000"/>
        <rFont val="Arial"/>
      </rPr>
      <t>a</t>
    </r>
    <r>
      <rPr>
        <sz val="12"/>
        <color rgb="FF000000"/>
        <rFont val="Arial"/>
      </rPr>
      <t xml:space="preserve"> termasuk rumah sakit swasta</t>
    </r>
  </si>
  <si>
    <t>TABEL 8</t>
  </si>
  <si>
    <t>10 PENYAKIT TERBANYAK PADA PASIEN RAWAT JALAN MENURUT BAB ICD-X DI RUMAH SAKIT</t>
  </si>
  <si>
    <t>No</t>
  </si>
  <si>
    <t>ICD-X</t>
  </si>
  <si>
    <t>Golongan Sebab Sakit</t>
  </si>
  <si>
    <t>Pasien Baru</t>
  </si>
  <si>
    <t>Total Jumlah Kunjungan</t>
  </si>
  <si>
    <t>Laki-laki</t>
  </si>
  <si>
    <t>Perempuan</t>
  </si>
  <si>
    <t>Jumlah</t>
  </si>
  <si>
    <t>(1)</t>
  </si>
  <si>
    <t>(4)</t>
  </si>
  <si>
    <t>(5)</t>
  </si>
  <si>
    <t>(6)</t>
  </si>
  <si>
    <t>(7)</t>
  </si>
  <si>
    <t>(8)</t>
  </si>
  <si>
    <t>(9)</t>
  </si>
  <si>
    <t>K30</t>
  </si>
  <si>
    <t>Dyspepsia</t>
  </si>
  <si>
    <t>I63</t>
  </si>
  <si>
    <t>Cerebral infarction</t>
  </si>
  <si>
    <t>I11.9</t>
  </si>
  <si>
    <t>Hypertensive heart disease without (congestive) heart failure</t>
  </si>
  <si>
    <t>E11.9</t>
  </si>
  <si>
    <t>Non-insulin-dependent diabetes mellitus without complications</t>
  </si>
  <si>
    <t>N18.5</t>
  </si>
  <si>
    <t>Chronic kidney disease, stage 5</t>
  </si>
  <si>
    <t>A09.9</t>
  </si>
  <si>
    <t>Gastroenteritis and colitis of unspecified origin</t>
  </si>
  <si>
    <t>M54.56</t>
  </si>
  <si>
    <t>Low back pain, lumbar region</t>
  </si>
  <si>
    <t>J00</t>
  </si>
  <si>
    <t>Acute nasopharyngitis [common cold]</t>
  </si>
  <si>
    <t>J44.9</t>
  </si>
  <si>
    <t>Chronic obstructive pulmonary disease, unspecified</t>
  </si>
  <si>
    <t>H25</t>
  </si>
  <si>
    <t>Senile cataract</t>
  </si>
  <si>
    <t>Sumber : - Rumah Sakit di Ponorogo</t>
  </si>
  <si>
    <t xml:space="preserve">     - Bidang Pelayanan Kesehatan</t>
  </si>
  <si>
    <t>TABEL 9</t>
  </si>
  <si>
    <t>10 PENYAKIT TERBANYAK PADA PASIEN RAWAT INAP MENURUT BAB ICD-X DI RUMAH SAKIT</t>
  </si>
  <si>
    <t>JUMLAH PASIEN</t>
  </si>
  <si>
    <t>Pasien Mati</t>
  </si>
  <si>
    <t>CFR (%)</t>
  </si>
  <si>
    <t>(10)</t>
  </si>
  <si>
    <t>A91</t>
  </si>
  <si>
    <t>Dengue haemorrhagic fever</t>
  </si>
  <si>
    <t>A90</t>
  </si>
  <si>
    <t>Dengue fever [classical dengue]</t>
  </si>
  <si>
    <t>I63.9</t>
  </si>
  <si>
    <t>Cerebral infarction, unspecified</t>
  </si>
  <si>
    <t>I10</t>
  </si>
  <si>
    <t>Essential (primary) hypertension</t>
  </si>
  <si>
    <t>I63.3</t>
  </si>
  <si>
    <t>Cerebral infarction due to thrombosis of cerebral arteries</t>
  </si>
  <si>
    <t>A01.0</t>
  </si>
  <si>
    <t>Typhoid fever</t>
  </si>
  <si>
    <t>G81.9</t>
  </si>
  <si>
    <t>Hemiplegia, unspecified</t>
  </si>
  <si>
    <t>TABEL 10</t>
  </si>
  <si>
    <t>10 PENYAKIT DENGAN FATALITAS TERBESAR PADA PASIEN RAWAT INAP DI RUMAH SAKIT</t>
  </si>
  <si>
    <t>ICD X</t>
  </si>
  <si>
    <t>PENYAKIT DENGAN KEMATIAN TERBANYAK</t>
  </si>
  <si>
    <t>JUMLAH KEMATIAN</t>
  </si>
  <si>
    <t>CFR</t>
  </si>
  <si>
    <t>(2)</t>
  </si>
  <si>
    <t>(3)</t>
  </si>
  <si>
    <t>I64</t>
  </si>
  <si>
    <t>Stroke, not specified as haemorrhage or infarction</t>
  </si>
  <si>
    <t>24,62</t>
  </si>
  <si>
    <t>19,61</t>
  </si>
  <si>
    <t>9,92</t>
  </si>
  <si>
    <t>9,32</t>
  </si>
  <si>
    <t>8,17</t>
  </si>
  <si>
    <t>J18.9</t>
  </si>
  <si>
    <t>Pneumonia, unspecified</t>
  </si>
  <si>
    <t>16,40</t>
  </si>
  <si>
    <t>6,95</t>
  </si>
  <si>
    <t>E11.2</t>
  </si>
  <si>
    <t>Non-insulin-dependent diabetes mellitus with renal complications</t>
  </si>
  <si>
    <t>8,11</t>
  </si>
  <si>
    <t>J44.1</t>
  </si>
  <si>
    <t>Chronic obstructive pulmonary disease with acute exacerbation, unspecified</t>
  </si>
  <si>
    <t>5,58</t>
  </si>
  <si>
    <t>I12.0</t>
  </si>
  <si>
    <t>Hypertensive renal disease with renal failure</t>
  </si>
  <si>
    <t>3,77</t>
  </si>
  <si>
    <t>PERSENTASE PUSKESMAS DENGAN KETERSEDIAAN OBAT ESENSIAL DAN VAKSIN IRL (IMUNISASI RUTIN LENGKAP) MENURUT PUSKESMAS DAN KECAMATAN</t>
  </si>
  <si>
    <t>PUSKESMAS</t>
  </si>
  <si>
    <t>KETERSEDIAAN OBAT ESENSIAL*</t>
  </si>
  <si>
    <t>KETERSEDIAAN VAKSIN IRL</t>
  </si>
  <si>
    <t>KETERSEDIAAN OBAT ESENSIAL DAN VAKSIN IRL</t>
  </si>
  <si>
    <t>JUMLAH PUSKESMAS YANG MEMILIKI 90% OBAT ESENSIAL DAN VAKSIN IRL</t>
  </si>
  <si>
    <t>JUMLAH SELURUH PUSKESMAS</t>
  </si>
  <si>
    <t>% PUSKESMAS DENGAN KETERSEDIAAN OBAT ESENSIAL DAN VAKSIN IRL</t>
  </si>
  <si>
    <t>Sumber: Bidang Sumber Daya Kesehatan</t>
  </si>
  <si>
    <t>Keterangan: *) beri tanda "V" jika puskesmas memiliki obat esensial ≥90%</t>
  </si>
  <si>
    <t xml:space="preserve">                    *) beri tanda "X" jika puskesmas memiliki obat esensial &lt;90%</t>
  </si>
  <si>
    <r>
      <rPr>
        <sz val="12"/>
        <color rgb="FF000000"/>
        <rFont val="Arial"/>
      </rPr>
      <t xml:space="preserve">                    *) jika puskesmas tersebut tidak melapor, </t>
    </r>
    <r>
      <rPr>
        <b/>
        <sz val="12"/>
        <color rgb="FF000000"/>
        <rFont val="Arial"/>
      </rPr>
      <t>beri tanda "X"</t>
    </r>
  </si>
  <si>
    <t>JUMLAH POSYANDU SIKLUS HIDUP MENURUT KECAMATAN DAN PUSKESMAS</t>
  </si>
  <si>
    <t xml:space="preserve"> POSYANDU SIKLUS HIDUP</t>
  </si>
  <si>
    <t>AKTIF</t>
  </si>
  <si>
    <t>TIDAK AKTIF</t>
  </si>
  <si>
    <t xml:space="preserve">Sumber: Bidang Kesehatan Masyarakat                       </t>
  </si>
  <si>
    <t>JUMLAH TENAGA MEDIS DI FASILITAS PELAYANAN KESEHATAN</t>
  </si>
  <si>
    <t>FASYANKES</t>
  </si>
  <si>
    <t>DOKTER</t>
  </si>
  <si>
    <t>DOKTER SPESIALIS</t>
  </si>
  <si>
    <t>DOKTER SUB SPESIALIS</t>
  </si>
  <si>
    <t>DOKTER GIGI</t>
  </si>
  <si>
    <t xml:space="preserve">DOKTER
GIGI SPESIALIS </t>
  </si>
  <si>
    <t>DOKTER GIGI SUB SPESIALIS</t>
  </si>
  <si>
    <t>RSU Aisyiyah Ponorogo</t>
  </si>
  <si>
    <t>RSU Darmayu Ponorogo</t>
  </si>
  <si>
    <t>RSU Muslimat Ponorogo</t>
  </si>
  <si>
    <t>RSU Muhammadiyah Ponorogo</t>
  </si>
  <si>
    <t>RSU Yasyfin Darussalam Gontor</t>
  </si>
  <si>
    <t>SARANA PELAYANAN KESEHATAN LAIN</t>
  </si>
  <si>
    <t>Klinik</t>
  </si>
  <si>
    <t>Praktek Nakes Mandiri</t>
  </si>
  <si>
    <t>Sarana Kefarmasian dan Alkes</t>
  </si>
  <si>
    <t>Dinas Kesehatan</t>
  </si>
  <si>
    <t>Laboratorium Kesehatan</t>
  </si>
  <si>
    <t>Optik</t>
  </si>
  <si>
    <t>PSC 119</t>
  </si>
  <si>
    <t>UPT Transfusi Darah</t>
  </si>
  <si>
    <t>Balai Besar Kekarantinaan Kesehatan</t>
  </si>
  <si>
    <t>Balai Kesehatan Kulit, Kelamin dan Komestik</t>
  </si>
  <si>
    <t>Balai Pengobatan/ Kesehatan Masyarakat</t>
  </si>
  <si>
    <t>Institusi Diklat dan Pengembangan SDMK</t>
  </si>
  <si>
    <t>Institusi Pendidikan Tenaga Kesehatan</t>
  </si>
  <si>
    <t>Pengobatan Tradisional</t>
  </si>
  <si>
    <t>Pusat Pelayanan Kesehatan Gigi dan Mulut</t>
  </si>
  <si>
    <t>Fasyankes lainnya</t>
  </si>
  <si>
    <t>JUMLAH TENAGA KESEHATAN</t>
  </si>
  <si>
    <t>JUMLAH TENAGA KESEHATAN (STR)</t>
  </si>
  <si>
    <t>RASIO TERHADAP 1000 PENDUDUK</t>
  </si>
  <si>
    <t>Sumber: Bidang SDK</t>
  </si>
  <si>
    <t>Keterangan : - Tenaga kesehatan termasuk yang memiliki ijazah pasca sarjana dan doktor</t>
  </si>
  <si>
    <t xml:space="preserve">            a. Pada penghitungan jumlah dan rasio di tingkat kabupaten/kota, nakes yang bertugas di lebih dari satu tempat hanya dihitung satu kali </t>
  </si>
  <si>
    <t>TABEL  14</t>
  </si>
  <si>
    <t>JUMLAH TENAGA KEPERAWATAN DAN TENAGA KEBIDANAN DI FASILITAS PELAYANAN KESEHATAN</t>
  </si>
  <si>
    <t>TENAGA KEPERAWATAN</t>
  </si>
  <si>
    <t>TENAGA KEBIDANAN</t>
  </si>
  <si>
    <t>7.</t>
  </si>
  <si>
    <t>RS Yasfin Darussalam Gontor</t>
  </si>
  <si>
    <t>Provinsi menginput menurut kabupaten</t>
  </si>
  <si>
    <t>TABEL  15</t>
  </si>
  <si>
    <t>JUMLAH TENAGA KESEHATAN MASYARAKAT, KESEHATAN LINGKUNGAN, DAN GIZI DI FASILITAS PELAYANAN KESEHATAN</t>
  </si>
  <si>
    <t>TENAGA KESEHATAN MASYARAKAT</t>
  </si>
  <si>
    <t>TENAGA KESEHATAN LINGKUNGAN</t>
  </si>
  <si>
    <t>TENAGA GIZI</t>
  </si>
  <si>
    <t>TABEL  16</t>
  </si>
  <si>
    <t>JUMLAH TENAGA KEFARMASIAN, TENAGA PSIKOLOGIS KLINIS DAN TENAGA KESEHATAN TRADISIONAL</t>
  </si>
  <si>
    <t>TENAGA KEFARMASIAN</t>
  </si>
  <si>
    <t>TENAGA PSIKOLOGIS KLINIS</t>
  </si>
  <si>
    <t>TENAGA KESEHATAN TRADISIONAL</t>
  </si>
  <si>
    <t>TABEL  17</t>
  </si>
  <si>
    <t>JUMLAH TENAGA TEKNIK BIOMEDIKA, KETERAPIAN FISIK, DAN KETEKNISIAN MEDIK DI FASILITAS PELAYANAN KESEHATAN</t>
  </si>
  <si>
    <t xml:space="preserve">TENAGA TEKNIK BIOMEDIKA </t>
  </si>
  <si>
    <t>KETERAPIAN FISIK</t>
  </si>
  <si>
    <t>KETEKNISIAN MEDIS</t>
  </si>
  <si>
    <t>TABEL  18</t>
  </si>
  <si>
    <t>JUMLAH TENAGA PENUNJANG/PENDUKUNG KESEHATAN DI FASILITAS PELAYANAN KESEHATAN</t>
  </si>
  <si>
    <t>TENAGA PENUNJANG/PENDUKUNG KESEHATAN</t>
  </si>
  <si>
    <t>TENAGA PENDUKUNG ATAU PENUNJANG UPAYA KESEHATAN ATAU PELAYANAN KESEHATAN</t>
  </si>
  <si>
    <t>TENAGA PENDUKUNG ATAU PENUNJANG ADMISISTRASI, MANAJEMEN, DAN TEKNOLOGI INFORMASI KESEHATAN</t>
  </si>
  <si>
    <t>TENAGA PENDUKUNG ATAU MENUNJANG SARANA DAN PRASARANA FASILITAS PELAYANAN KESEHATAN</t>
  </si>
  <si>
    <t>INSTITUSI DIKNAKES/DIKLAT</t>
  </si>
  <si>
    <t>DINAS KESEHATAN KAB/KOTA</t>
  </si>
  <si>
    <t xml:space="preserve">Keterangan :   - Pada penghitungan jumlah di tingkat kabupaten/kota, tenaga yang bertugas di lebih dari satu tempat hanya dihitung satu kali </t>
  </si>
  <si>
    <t>TABEL  19</t>
  </si>
  <si>
    <t>CAKUPAN JAMINAN KESEHATAN  NASIONAL (JKN) MENURUT JENIS KEPESERTAAN</t>
  </si>
  <si>
    <t>JENIS KEPESERTAAN</t>
  </si>
  <si>
    <t xml:space="preserve">PESERTA AKTIF JAMINAN KESEHATAN </t>
  </si>
  <si>
    <t>PENERIMA BANTUAN IURAN (PBI)</t>
  </si>
  <si>
    <t>PBI APBN</t>
  </si>
  <si>
    <t>PBI APBD</t>
  </si>
  <si>
    <t>SUB JUMLAH PBI</t>
  </si>
  <si>
    <t>NON PBI</t>
  </si>
  <si>
    <t>Pekerja Penerima Upah (PPU)</t>
  </si>
  <si>
    <t>Pekerja Bukan Penerima Upah (PBPU)/mandiri</t>
  </si>
  <si>
    <t>Bukan Pekerja (BP)</t>
  </si>
  <si>
    <t>SUB JUMLAH NON PBI</t>
  </si>
  <si>
    <t>CAKUPAN JKN</t>
  </si>
  <si>
    <t>TABEL 20</t>
  </si>
  <si>
    <t>ALOKASI ANGGARAN KESEHATAN</t>
  </si>
  <si>
    <t>APBD Kesehatan Provinsi/ Kab/Kota</t>
  </si>
  <si>
    <t>Alokasi Anggaran Kesehatan</t>
  </si>
  <si>
    <t>Realisasi Anggaran Kesehatan</t>
  </si>
  <si>
    <t>Rupiah</t>
  </si>
  <si>
    <t>Pendapatan daerah</t>
  </si>
  <si>
    <t>Pendapatan Asli Daerah</t>
  </si>
  <si>
    <t>Pajak Daerah</t>
  </si>
  <si>
    <t>Retribusi Daerah</t>
  </si>
  <si>
    <t>Hasil Pengelolaan Kekayaan Daerah yang DIpisahkan</t>
  </si>
  <si>
    <t>Lain-Lain PAD yang sah</t>
  </si>
  <si>
    <t>Pendapatan Transfer</t>
  </si>
  <si>
    <t>Pendapatan Transfer Pemerintah Pusat</t>
  </si>
  <si>
    <t>1) Dana Alokasi Umum (DAU) Block Grant</t>
  </si>
  <si>
    <t>2) Dana Alokasi Umum (DAU) Spesific Grant</t>
  </si>
  <si>
    <t>3) Dana Alokasi Khusus (DAK):</t>
  </si>
  <si>
    <t>a. DAK Fisik</t>
  </si>
  <si>
    <t>b. DAK Non Fisik:</t>
  </si>
  <si>
    <t>- BOK Kabupaten</t>
  </si>
  <si>
    <t>- BOK Puskesmas</t>
  </si>
  <si>
    <t>- DAK Non Fisik BPOM</t>
  </si>
  <si>
    <t>4) Dana Bagi Hasil</t>
  </si>
  <si>
    <t>5) Pendapatan Bagi Hasil Pajak Rokok</t>
  </si>
  <si>
    <t>6) Pendapatan Dana Kapitasi JKN</t>
  </si>
  <si>
    <t>7) Sumber anggaran lainnya</t>
  </si>
  <si>
    <t>Pendapatan Transfer Antar Daerah</t>
  </si>
  <si>
    <t>APBN</t>
  </si>
  <si>
    <t>a. Dana Dekonsentrasi</t>
  </si>
  <si>
    <t>b. Lain-lain (sebutkan), misal bansos kapitasi</t>
  </si>
  <si>
    <t>Lain-Lain Pendapatan Daerah yang Sah</t>
  </si>
  <si>
    <t>Pendapatan Hibah Luar Negeri/Pinjaman (sebutkan project dan sumber dananya)</t>
  </si>
  <si>
    <t>Dana Darurat</t>
  </si>
  <si>
    <t>Lain-Lain Pendapatan sesuai dengan ketentuan perUU</t>
  </si>
  <si>
    <t>Belanja Daerah</t>
  </si>
  <si>
    <t>Belanja Operasi</t>
  </si>
  <si>
    <t>Belanja Pegawai</t>
  </si>
  <si>
    <t>Belanja Barang dan Jasa</t>
  </si>
  <si>
    <t>Belanja Hibah</t>
  </si>
  <si>
    <t>Belanja Bantuan Sosial</t>
  </si>
  <si>
    <t>Belanja Modal</t>
  </si>
  <si>
    <t>Belanja Modal Tanah</t>
  </si>
  <si>
    <t>Belanja Modal Peralatan dan Mesin</t>
  </si>
  <si>
    <t>Belanja Modal Gedung dan Bangunan</t>
  </si>
  <si>
    <t>Belanja Modal Jalan, Jaringan, dan Irigasi</t>
  </si>
  <si>
    <t>Belanja Modal Aset Tetap Lainnya</t>
  </si>
  <si>
    <t>Belanja Modal Aset Lainnya</t>
  </si>
  <si>
    <t>Belanja Tidak Terduga</t>
  </si>
  <si>
    <t>Belanja tidak terduga</t>
  </si>
  <si>
    <t>Belanja Transfer</t>
  </si>
  <si>
    <t>Belanja bagi hasil</t>
  </si>
  <si>
    <t>Belanja Bantuan Keuangan</t>
  </si>
  <si>
    <t>C</t>
  </si>
  <si>
    <t>Pembiayaan Daerah</t>
  </si>
  <si>
    <t>TOTAL ANGGARAN KESEHATAN (= B)</t>
  </si>
  <si>
    <t>TOTAL APBD PROV/KAB/KOTA</t>
  </si>
  <si>
    <t>% APBD Kesehatan Tehadap APBD Prov/Kab/Kota</t>
  </si>
  <si>
    <t xml:space="preserve"> Anggaran kesehatan per kapita</t>
  </si>
  <si>
    <t>Sumber: Subko Program Informasi dan Humas</t>
  </si>
  <si>
    <t>TABEL 21</t>
  </si>
  <si>
    <t>JUMLAH KELAHIRAN MENURUT JENIS KELAMIN, KECAMATAN, DAN PUSKESMAS</t>
  </si>
  <si>
    <t>NAMA PUSKESMAS</t>
  </si>
  <si>
    <t>JUMLAH KELAHIRAN</t>
  </si>
  <si>
    <t>LAKI-LAKI + PEREMPUAN</t>
  </si>
  <si>
    <t>HIDUP</t>
  </si>
  <si>
    <t>MATI</t>
  </si>
  <si>
    <t>HIDUP + MATI</t>
  </si>
  <si>
    <t>Sumber: Bidang Kesehatan Masyarakat</t>
  </si>
  <si>
    <t>TABEL 22</t>
  </si>
  <si>
    <t>JUMLAH KELAHIRAN MENURUT KABUPATEN /KOTA</t>
  </si>
  <si>
    <t xml:space="preserve">PROVINSI </t>
  </si>
  <si>
    <t>ANGKA LAHIR MATI PER 1.000 KELAHIRAN (DILAPORKAN)</t>
  </si>
  <si>
    <t xml:space="preserve">Sumber: ………. (sebutkan) </t>
  </si>
  <si>
    <t>Keterangan : Jumlah Lahir Hidup dan  Lahir Mati (dilaporkan) tersebut di atas belum tentu menggambarkan Angka sebenarnya di populasi</t>
  </si>
  <si>
    <t xml:space="preserve">                      Tabel ini diisi oleh Provinsi</t>
  </si>
  <si>
    <t>TABEL 23</t>
  </si>
  <si>
    <t>JUMLAH KEMATIAN IBU MENURUT KECAMATAN DAN PUSKESMAS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</si>
  <si>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</si>
  <si>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</si>
  <si>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</si>
  <si>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</si>
  <si>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</si>
  <si>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Keterangan:</t>
  </si>
  <si>
    <t>- Jumlah kematian ibu = jumlah kematian ibu hamil + jumlah kematian ibu bersalin + jumlah  kematian ibu nifas</t>
  </si>
  <si>
    <t>- Angka Kematian Ibu (dilaporkan) tersebut di atas belum bisa menggambarkan AKI yang sebenarnya di populasi</t>
  </si>
  <si>
    <t>- Diisi oleh Kab/kota, Bila diisi puskesmas, disesuaikan levelnya</t>
  </si>
  <si>
    <t>TABEL 24</t>
  </si>
  <si>
    <t>JUMLAH KEMATIAN IBU MENURUT KABUPATEN</t>
  </si>
  <si>
    <t>PROVINSI</t>
  </si>
  <si>
    <t>JUMLAH LAHIR HIDUP</t>
  </si>
  <si>
    <t>ANGKA KEMATIAN IBU PER 100.000 KELAHIRAN HIDUP(DILAPORKAN)</t>
  </si>
  <si>
    <t>TABEL 25</t>
  </si>
  <si>
    <t>JUMLAH KEMATIAN IBU MENURUT PENYEBAB, KECAMATAN, DAN PUSKESMAS</t>
  </si>
  <si>
    <t>PENYEBAB KEMATIAN IBU</t>
  </si>
  <si>
    <t>KOMPLIKASI ABORTUS</t>
  </si>
  <si>
    <t>HIPERTENSI DALAM KEHAMILAN, PERSALINAN DAN NIFAS</t>
  </si>
  <si>
    <t>PERDARAHAN OBSTETRIK</t>
  </si>
  <si>
    <t>INFEKSI TERKAIT KEHAMILAN</t>
  </si>
  <si>
    <t>KOMPLIKASI OBSTETRIK LAIN</t>
  </si>
  <si>
    <t>KOMPLIKASI MANAJEMEN YANG TIDAK TERANTISIPASI</t>
  </si>
  <si>
    <t>KOMPLIKASI NON OBSTETRIK</t>
  </si>
  <si>
    <t>TABEL 26</t>
  </si>
  <si>
    <t>CAKUPAN PELAYANAN KESEHATAN PADA IBU HAMIL, IBU BERSALIN, DAN IBU NIFAS MENURUT KECAMATAN DAN PUSKESMAS</t>
  </si>
  <si>
    <t>IBU HAMIL</t>
  </si>
  <si>
    <t>IBU BERSALIN/NIFAS</t>
  </si>
  <si>
    <t>K1</t>
  </si>
  <si>
    <t>K6</t>
  </si>
  <si>
    <t>PERSALINAN DI FASYANKES</t>
  </si>
  <si>
    <t>KF1</t>
  </si>
  <si>
    <t>KF LENGKAP</t>
  </si>
  <si>
    <t xml:space="preserve">IBU NIFAS MENDAPAT VIT A </t>
  </si>
  <si>
    <t>TABEL 27</t>
  </si>
  <si>
    <t>CAKUPAN IMUNISASI Td PADA WANITA USIA SUBUR (IBU HAMIL) MENURUT KECAMATAN DAN PUSKESMAS</t>
  </si>
  <si>
    <t>JUMLAH IBU HAMIL</t>
  </si>
  <si>
    <t>IMUNISASI Td PADA IBU HAMIL</t>
  </si>
  <si>
    <t>Td1</t>
  </si>
  <si>
    <t>Td2</t>
  </si>
  <si>
    <t>Td3</t>
  </si>
  <si>
    <t>Td4</t>
  </si>
  <si>
    <t>Td5</t>
  </si>
  <si>
    <t>Td2+</t>
  </si>
  <si>
    <t>Keterangan: Wanita usia subur yang menjadi sasaran adalah ibu hamil (indikator Renstra)</t>
  </si>
  <si>
    <t>TABEL 28</t>
  </si>
  <si>
    <t>CAKUPAN IBU HAMIL DAN REMAJA PUTRI MENGONSUMSI SUPLEMENTASI GIZI MENURUT KECAMATAN DAN PUSKESMAS</t>
  </si>
  <si>
    <t>SUPLEMENTASI GIZI</t>
  </si>
  <si>
    <t>JUMLAH REMAJA PUTRI</t>
  </si>
  <si>
    <t>IBU HAMIL YANG MENGONSUMSI TTD MINIMAL 180 TABLET</t>
  </si>
  <si>
    <t>IBU HAMIL YANG MENGONSUMSI MMS MINIMAL 180 TABLET</t>
  </si>
  <si>
    <t>REMAJA PUTRI YANG MENDAPATKAN TABLET TAMBAH DARAH MINIMAL 26 TABLET</t>
  </si>
  <si>
    <t>REMAJA PUTRI YANG  MENGONSUMSI TABLET TAMBAH DARAH MINIMAL 26 TABLET</t>
  </si>
  <si>
    <t>TABEL 29</t>
  </si>
  <si>
    <t>CAKUPAN PESERTA KB AKTIF METODE MODERN MENURUT JENIS KONTRASEPSI,DAN PESERTA KB AKTIF MENGALAMI EFEK SAMPING, KOMPLIKASI KEGAGALAN DAN DROP OUT MENURUT  KECAMATAN DAN PUSKESMAS</t>
  </si>
  <si>
    <t>JUMLAH PUS</t>
  </si>
  <si>
    <t>JUMLAH PESERTA KB AKTIF METODE MODERN</t>
  </si>
  <si>
    <t xml:space="preserve">KONDOM </t>
  </si>
  <si>
    <t>SUNTIK</t>
  </si>
  <si>
    <t>PIL</t>
  </si>
  <si>
    <t>AKDR</t>
  </si>
  <si>
    <t>IMPLAN</t>
  </si>
  <si>
    <t>MOP</t>
  </si>
  <si>
    <t>MOW</t>
  </si>
  <si>
    <t>MAL</t>
  </si>
  <si>
    <t>EFEK SAMPING BER-KB</t>
  </si>
  <si>
    <t>KOMPLIKASI BER-KB</t>
  </si>
  <si>
    <t>KEGAGALAN BER-KB</t>
  </si>
  <si>
    <t>DROP OUT BER-KB</t>
  </si>
  <si>
    <t>AKDR: Alat Kontrasepsi Dalam Rahim</t>
  </si>
  <si>
    <t>MOP  : Metode Operasi Pria</t>
  </si>
  <si>
    <t>MOW : Metode Operasi Wanita</t>
  </si>
  <si>
    <t>MAL : Metode Amenore Laktasi</t>
  </si>
  <si>
    <t>TABEL 30</t>
  </si>
  <si>
    <t>PASANGAN USIA SUBUR (PUS) DENGAN STATUS 4 TERLALU (4T) DAN ALKI YANG MENJADI PESERTA KB AKTIF</t>
  </si>
  <si>
    <t>MENURUT KECAMATAN, DAN PUSKESMAS</t>
  </si>
  <si>
    <t>PUS 4T</t>
  </si>
  <si>
    <t>PUS 4T MENGGUNAKAN KB</t>
  </si>
  <si>
    <t>PUS ALKI</t>
  </si>
  <si>
    <t>PUS ALKI MENGGUNAKAN KB</t>
  </si>
  <si>
    <t>Keterangan :</t>
  </si>
  <si>
    <t>ALKI : Anemia, LiLA&lt;23,5, Penyakit Kronis, dan IMS</t>
  </si>
  <si>
    <t>4 Terlalu (4T), yaitu : 1) berusia kurang dari 20 tahun; 2) berusia lebih dari 35 tahun; 3) telah memiliki anak hidup lebih dari 3 orang;anak dengan lainnya kurang dari 2 tahun, atau</t>
  </si>
  <si>
    <t xml:space="preserve">               4) jarak kelahiran antara satu </t>
  </si>
  <si>
    <t>TABEL 31</t>
  </si>
  <si>
    <t>CAKUPAN DAN PROPORSI PESERTA KB PASCA PERSALINAN MENURUT JENIS KONTRASEPSI, KECAMATAN, DAN PUSKESMAS</t>
  </si>
  <si>
    <t>#REF!</t>
  </si>
  <si>
    <t>JUMLAH IBU BERSALIN</t>
  </si>
  <si>
    <t>PESERTA KB PASCA PERSALINAN</t>
  </si>
  <si>
    <t>TABEL 32</t>
  </si>
  <si>
    <t>PERSENTASE KOMPLIKASI KEBIDANAN</t>
  </si>
  <si>
    <t>MENURUT  KECAMATAN, DAN PUSKESMAS</t>
  </si>
  <si>
    <t>JUMLAH       IBU HAMIL</t>
  </si>
  <si>
    <t>BUMIL DENGAN KOMPLIKASI</t>
  </si>
  <si>
    <t>JUMLAH KOMPLIKASI KEBIDANAN</t>
  </si>
  <si>
    <t>JUMLAH KOMPLIKASI DALAM KEHAMILAN</t>
  </si>
  <si>
    <t>JUMLAH KOMPLIKASI DALAM PERSALINAN</t>
  </si>
  <si>
    <t>JUMLAH KOMPLIKASI PASCA PERSALINAN (NIFAS)</t>
  </si>
  <si>
    <t>BUMIL DENGAN KOMPLIKASI KEBIDANAN YANG DITANGANI</t>
  </si>
  <si>
    <t>ANEMIA</t>
  </si>
  <si>
    <t>KURANG ENERGI KRONIS (KEK)</t>
  </si>
  <si>
    <t>INFEKSI</t>
  </si>
  <si>
    <t>PENYAKIT JANTUNG</t>
  </si>
  <si>
    <t>DIABETES MELITUS</t>
  </si>
  <si>
    <t>OBESITAS</t>
  </si>
  <si>
    <t>KEGUGURAN</t>
  </si>
  <si>
    <t>MALARIA</t>
  </si>
  <si>
    <t>TUBERKULOSIS</t>
  </si>
  <si>
    <t>PENYEBAB LAINNYA</t>
  </si>
  <si>
    <t>TABEL 33</t>
  </si>
  <si>
    <t>JUMLAH DAN PERSENTASE KOMPLIKASI NEONATAL</t>
  </si>
  <si>
    <t>MENURUT JENIS KELAMIN, KECAMATAN, DAN PUSKESMAS</t>
  </si>
  <si>
    <t>JUMLAH KOMPLIKASI PADA NEONATAL</t>
  </si>
  <si>
    <t>BBLR</t>
  </si>
  <si>
    <t>ASFIKSIA</t>
  </si>
  <si>
    <t>LAIN-LAIN</t>
  </si>
  <si>
    <t xml:space="preserve">JUMLAH </t>
  </si>
  <si>
    <t>TABEL 34</t>
  </si>
  <si>
    <t>JUMLAH KEMATIAN NEONATAL, POST NEONATAL, BAYI, DAN BALITA MENURUT JENIS KELAMIN, KECAMATAN, DAN PUSKESMAS</t>
  </si>
  <si>
    <t>LAKI - LAKI</t>
  </si>
  <si>
    <t>LAKI - LAKI + PEREMPUAN</t>
  </si>
  <si>
    <t>NEONATAL</t>
  </si>
  <si>
    <t>POST NEONATAL</t>
  </si>
  <si>
    <t>BALITA</t>
  </si>
  <si>
    <t>BAYI</t>
  </si>
  <si>
    <t>ANAK BALITA</t>
  </si>
  <si>
    <t>JUMLAH TOTAL</t>
  </si>
  <si>
    <t xml:space="preserve">BAYI </t>
  </si>
  <si>
    <t>TABEL 35</t>
  </si>
  <si>
    <t>JUMLAH KEMATIAN NEONATAL, POST NEONATAL, BAYI, DAN BALITA MENURUT JENIS KELAMIN, KABUPATEN/KOTA</t>
  </si>
  <si>
    <t>ANGKA KEMATIAN (DILAPORKAN)</t>
  </si>
  <si>
    <t>6,14</t>
  </si>
  <si>
    <t>8,19</t>
  </si>
  <si>
    <t>1,36</t>
  </si>
  <si>
    <t>9,56</t>
  </si>
  <si>
    <t>Keterangan : - Angka Kematian (dilaporkan) tersebut di atas belum tentu menggambarkan AKN/AKB/AKABA yang sebenarnya di populasi</t>
  </si>
  <si>
    <t>TABEL 36</t>
  </si>
  <si>
    <t>JUMLAH KEMATIAN NEONATAL  MENURUT PENYEBAB UTAMA, KECAMATAN, DAN PUSKESMAS</t>
  </si>
  <si>
    <t>PENYEBAB KEMATIAN NEONATAL (0-28 HARI)</t>
  </si>
  <si>
    <t xml:space="preserve"> MALFORMASI KONGENITAL, DEFORMASI, DAN KELAINAN KROMOSOM</t>
  </si>
  <si>
    <t>GANGGUAN TERKAIT USIA KEHAMILAN DAN PERTUMBUHAN JANIN</t>
  </si>
  <si>
    <t>TRAUMA KELAHIRAN</t>
  </si>
  <si>
    <t>KOMPLIKASI PADA SAAT PERSALINAN (INTRAPARTUM)</t>
  </si>
  <si>
    <t>KEJANG DAN GANGGUAN STATUS SEREBRAL</t>
  </si>
  <si>
    <t>GANGGUAN PERNAPASAN DAN KARDIOVASKULAR</t>
  </si>
  <si>
    <t>KONDISI NEONATAL LAINNYA</t>
  </si>
  <si>
    <t>BERAT BADAN LAHIR RENDAH DAN PREMATURITAS</t>
  </si>
  <si>
    <t>KEMATIAN NEONATAL DENGAN PENYEBAB YANG TIDAK DITENTUKAN</t>
  </si>
  <si>
    <t>TABEL 37</t>
  </si>
  <si>
    <t>JUMLAH KEMATIAN ANAK BALITA MENURUT PENYEBAB UTAMA, KECAMATAN, DAN PUSKESMAS</t>
  </si>
  <si>
    <t>PENYEBAB KEMATIAN ANAK BALITA (12-59 BULAN)</t>
  </si>
  <si>
    <t>DIARE</t>
  </si>
  <si>
    <t>DEMAM BERDARAH</t>
  </si>
  <si>
    <t>PNEUMONIA</t>
  </si>
  <si>
    <t>KELAINAN KONGENITAL JANTUNG</t>
  </si>
  <si>
    <t>PD3I</t>
  </si>
  <si>
    <t>PENYAKIT SARAF</t>
  </si>
  <si>
    <t>KELAINAN KONGENITAL LAINNYA</t>
  </si>
  <si>
    <t>TENGGELAM, CEDERA, KECELAKAAN</t>
  </si>
  <si>
    <t>INFEKSI PARASIT</t>
  </si>
  <si>
    <t>TABEL 38</t>
  </si>
  <si>
    <t>BAYI BERAT BADAN LAHIR RENDAH (BBLR) DAN PREMATUR MENURUT JENIS KELAMIN, KECAMATAN, DAN PUSKESMAS</t>
  </si>
  <si>
    <t xml:space="preserve">BAYI BARU LAHIR DITIMBANG </t>
  </si>
  <si>
    <t xml:space="preserve"> BAYI BBLR</t>
  </si>
  <si>
    <t>PREMATUR</t>
  </si>
  <si>
    <t>TABEL 39</t>
  </si>
  <si>
    <t>CAKUPAN KUNJUNGAN NEONATAL MENURUT JENIS KELAMIN, KECAMATAN, DAN PUSKESMAS</t>
  </si>
  <si>
    <t>KUNJUNGAN NEONATAL 1 KALI (KN1)</t>
  </si>
  <si>
    <t>KUNJUNGAN NEONATAL 3 KALI (KN LENGKAP)</t>
  </si>
  <si>
    <t>BAYI BARU LAHIR YANG DILAKUKAN SCREENING HIPOTIROID KONGENITAL</t>
  </si>
  <si>
    <t>L  + P</t>
  </si>
  <si>
    <t>TABEL 40</t>
  </si>
  <si>
    <t>BAYI BARU LAHIR MENDAPAT IMD* DAN PEMBERIAN ASI EKSKLUSIF PADA BAYI &lt; 6 BULAN MENURUT KECAMATAN DAN PUSKESMAS</t>
  </si>
  <si>
    <t>BAYI BARU LAHIR</t>
  </si>
  <si>
    <r>
      <rPr>
        <b/>
        <sz val="12"/>
        <color rgb="FF000000"/>
        <rFont val="Arial"/>
      </rPr>
      <t xml:space="preserve">BAYI USIA &lt; 6 BULAN YANG DILAKUKAN </t>
    </r>
    <r>
      <rPr>
        <b/>
        <i/>
        <sz val="12"/>
        <color rgb="FF000000"/>
        <rFont val="Arial"/>
      </rPr>
      <t>RECALL</t>
    </r>
  </si>
  <si>
    <t>MENDAPAT IMD</t>
  </si>
  <si>
    <t>DIBERI ASI EKSKLUSIF</t>
  </si>
  <si>
    <t>Keterangan: IMD = Inisiasi Menyusui Dini</t>
  </si>
  <si>
    <t>TABEL 41</t>
  </si>
  <si>
    <t>CAKUPAN IMUNISASI LENGKAP 14 ANTIGEN MENURUT JENIS KELAMIN, KECAMATAN, DAN PUSKESMAS (1)</t>
  </si>
  <si>
    <t>JUMLAH BAYI BARU LAHIR</t>
  </si>
  <si>
    <r>
      <rPr>
        <b/>
        <sz val="12"/>
        <color rgb="FF000000"/>
        <rFont val="Arial"/>
      </rPr>
      <t xml:space="preserve">JUMLAH BAYI
</t>
    </r>
    <r>
      <rPr>
        <b/>
        <i/>
        <sz val="12"/>
        <color rgb="FF000000"/>
        <rFont val="Arial"/>
      </rPr>
      <t>(SURVIVING INFANT)</t>
    </r>
  </si>
  <si>
    <t>BAYI DIIMUNISASI</t>
  </si>
  <si>
    <t>HB0</t>
  </si>
  <si>
    <t>BCG</t>
  </si>
  <si>
    <t>DPT-HB-Hib 1</t>
  </si>
  <si>
    <t>PCV 1</t>
  </si>
  <si>
    <t>bOPV 1*</t>
  </si>
  <si>
    <t>Sumber: Bidang P2P</t>
  </si>
  <si>
    <t>*khusus untuk provinsi DIY tdk diberikan bOPV</t>
  </si>
  <si>
    <t>MR = measles rubella</t>
  </si>
  <si>
    <t>TABEL 42</t>
  </si>
  <si>
    <t>CAKUPAN IMUNISASI LENGKAP 14 ANTIGEN MENURUT JENIS KELAMIN, KECAMATAN, DAN PUSKESMAS (2)</t>
  </si>
  <si>
    <r>
      <rPr>
        <b/>
        <sz val="12"/>
        <color rgb="FF000000"/>
        <rFont val="Arial"/>
      </rPr>
      <t xml:space="preserve">JUMLAH BAYI
</t>
    </r>
    <r>
      <rPr>
        <b/>
        <i/>
        <sz val="12"/>
        <color rgb="FF000000"/>
        <rFont val="Arial"/>
      </rPr>
      <t>(SURVIVING INFANT)</t>
    </r>
  </si>
  <si>
    <t>JUMLAH MURID PEREMPUAN KELAS 5</t>
  </si>
  <si>
    <t>Rotavirus 1</t>
  </si>
  <si>
    <t>IPV 1</t>
  </si>
  <si>
    <t>MR1</t>
  </si>
  <si>
    <t>JE</t>
  </si>
  <si>
    <t>HPV</t>
  </si>
  <si>
    <t>IMUNISASI 14 ANTIGEN MENCAPAI TARGET</t>
  </si>
  <si>
    <t>TABEL 43</t>
  </si>
  <si>
    <t>CAKUPAN IMUNISASI DPT-HB-Hib 3, POLIO 4*, MR1 DAN IMUNISASI BAYI LENGKAP MENURUT JENIS KELAMIN, KECAMATAN, DAN PUSKESMAS</t>
  </si>
  <si>
    <r>
      <rPr>
        <b/>
        <sz val="12"/>
        <color rgb="FF000000"/>
        <rFont val="Arial"/>
      </rPr>
      <t xml:space="preserve">JUMLAH BAYI
</t>
    </r>
    <r>
      <rPr>
        <b/>
        <i/>
        <sz val="12"/>
        <color rgb="FF000000"/>
        <rFont val="Arial"/>
      </rPr>
      <t>(SURVIVING INFANT)</t>
    </r>
  </si>
  <si>
    <t>DPT-HB-Hib3</t>
  </si>
  <si>
    <t>POLIO 4*</t>
  </si>
  <si>
    <t>IMUNISASI BAYI LENGKAP</t>
  </si>
  <si>
    <t>*khusus untuk provinsi DIY, diisi dengan imunisasi IPV dosis ke 3</t>
  </si>
  <si>
    <t>TABEL 44</t>
  </si>
  <si>
    <t>CAKUPAN IMUNISASI ANTIGEN BARU MENURUT JENIS KELAMIN, KECAMATAN, DAN PUSKESMAS</t>
  </si>
  <si>
    <r>
      <rPr>
        <b/>
        <sz val="12"/>
        <color rgb="FF000000"/>
        <rFont val="Arial"/>
      </rPr>
      <t xml:space="preserve">JUMLAH BAYI
</t>
    </r>
    <r>
      <rPr>
        <b/>
        <i/>
        <sz val="12"/>
        <color rgb="FF000000"/>
        <rFont val="Arial"/>
      </rPr>
      <t>(SURVIVING INFANT)</t>
    </r>
  </si>
  <si>
    <t>PCV 2</t>
  </si>
  <si>
    <t>RV 3</t>
  </si>
  <si>
    <t>IMUNISASI ANTIGEN BARU*</t>
  </si>
  <si>
    <t>*) Diisi cakupan PCV 2 atau RV3 (pilih angka yang tertinggi untuk diinput di dalam tabel)</t>
  </si>
  <si>
    <t>TABEL 45</t>
  </si>
  <si>
    <t>CAKUPAN IMUNISASI LANJUTAN DPT-HB-Hib 4 DAN CAMPAK RUBELA 2 PADA ANAK USIA DIBAWAH DUA TAHUN (BADUTA)</t>
  </si>
  <si>
    <t>JUMLAH BADUTA</t>
  </si>
  <si>
    <t>BADUTA DIIMUNISASI</t>
  </si>
  <si>
    <t>DPT-HB-Hib4</t>
  </si>
  <si>
    <t>CAMPAK RUBELA 2</t>
  </si>
  <si>
    <t>TABEL  46</t>
  </si>
  <si>
    <t>CAKUPAN PEMBERIAN VITAMIN A PADA BALITA MENURUT KECAMATAN DAN PUSKESMAS</t>
  </si>
  <si>
    <t xml:space="preserve">6-11 BULAN </t>
  </si>
  <si>
    <t>12-59 BULAN</t>
  </si>
  <si>
    <t>6-59 BULAN</t>
  </si>
  <si>
    <t>MENDAPAT VIT A</t>
  </si>
  <si>
    <t>S</t>
  </si>
  <si>
    <t xml:space="preserve">Keterangan: Pelaporan pemberian vitamin A dilakukan pada Februari dan Agustus, maka perhitungan bayi 6-11 bulan yang mendapat vitamin A dalam setahun 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</si>
  <si>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</si>
  <si>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</si>
  <si>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TABEL 47</t>
  </si>
  <si>
    <t>CAKUPAN PELAYANAN KESEHATAN BALITA MENURUT JENIS KELAMIN, KECAMATAN, DAN PUSKESMAS</t>
  </si>
  <si>
    <t>SASARAN BALITA (USIA 0-59 BULAN)</t>
  </si>
  <si>
    <t>SASARAN ANAK BALITA (USIA 12-59 BULAN)</t>
  </si>
  <si>
    <t>BALITA MEMILIKI BUKU KIA</t>
  </si>
  <si>
    <t>BALITA DIPANTAU PERTUMBUHAN DAN PERKEMBANGAN</t>
  </si>
  <si>
    <t>BALITA DILAYANI SDIDTK</t>
  </si>
  <si>
    <t>MTBM/MTBS</t>
  </si>
  <si>
    <t>JUMLAH BAYI MUDA USIA &lt;2 BULAN YANG BERKUNJUNG KE FKTP</t>
  </si>
  <si>
    <t>JUMLAH BALITA SAKIT USIA 2-59 BULAN YANG BERKUNJUNG DI FKTP</t>
  </si>
  <si>
    <t>BAYI MUDA USIA &lt;2 BULAN DILAYANI MTBM DI FKTP</t>
  </si>
  <si>
    <t>BALITA SAKIT USIA 2-59 BULAN DILAYANI MTBS DI FKTP</t>
  </si>
  <si>
    <t>TABEL 48</t>
  </si>
  <si>
    <t>JUMLAH BALITA DITIMBANG MENURUT JENIS KELAMIN, KECAMATAN, DAN PUSKESMAS</t>
  </si>
  <si>
    <t>JUMLAH SASARAN BALITA (S)</t>
  </si>
  <si>
    <t>DITIMBANG</t>
  </si>
  <si>
    <t>JUMLAH (D)</t>
  </si>
  <si>
    <t>% (D/S)</t>
  </si>
  <si>
    <t>TABEL  49</t>
  </si>
  <si>
    <t>STATUS GIZI BALITA  BERDASARKAN INDEKS BB/U, TB/U, DAN BB/TB DAN TATA LAKSANA MENURUT KECAMATAN DAN PUSKESMAS</t>
  </si>
  <si>
    <t>STATUS GIZI BALITA</t>
  </si>
  <si>
    <t>TATA LAKSANA MASALAH GIZI</t>
  </si>
  <si>
    <t>JUMLAH BALITA YANG DITIMBANG</t>
  </si>
  <si>
    <t>BALITA BERAT BADAN KURANG (BB/U)</t>
  </si>
  <si>
    <t>JUMLAH BALITA YANG DIUKUR TINGGI BADAN</t>
  </si>
  <si>
    <t>BALITA PENDEK (TB/U)</t>
  </si>
  <si>
    <t>JUMLAH BALITA YANG DIUKUR BERAT BADAN &amp; TINGGI BADAN</t>
  </si>
  <si>
    <t>BALITA GIZI KURANG
(BB/TB : &lt; -2 s.d -3 SD)</t>
  </si>
  <si>
    <t>BALITA GIZI BURUK 
(BB/TB: &lt; -3 SD)</t>
  </si>
  <si>
    <t>JUMLAH BALITA USIA 6-59 BULAN YANG GIZI KURANG DENGAN ATAU TANPA STUNTING*</t>
  </si>
  <si>
    <t>BALITA GIZI KURANG MENDAPAT MAKANAN TAMBAHAN</t>
  </si>
  <si>
    <t>JUMLAH KASUS BALITA GIZI BURUK</t>
  </si>
  <si>
    <t>BALITA GIZI BURUK MENDAPAT TATALAKSANA</t>
  </si>
  <si>
    <t>TABEL 50</t>
  </si>
  <si>
    <t xml:space="preserve">CAKUPAN PEMERIKSAAN KESEHATAN GRATIS PESERTA DIDIK SD/MI, SMP/MTS, SMA/MA SERTA USIA PENDIDIKAN DASAR MENURUT KECAMATAN DAN PUSKESMAS </t>
  </si>
  <si>
    <t>PESERTA DIDIK SEKOLAH</t>
  </si>
  <si>
    <t>USIA PENDIDIKAN DASAR (KELAS 1-9)</t>
  </si>
  <si>
    <t>SEKOLAH</t>
  </si>
  <si>
    <t xml:space="preserve">SD/MI </t>
  </si>
  <si>
    <t>SMP/MTS</t>
  </si>
  <si>
    <t>SMA/MA</t>
  </si>
  <si>
    <t xml:space="preserve"> SMA/MA</t>
  </si>
  <si>
    <t>JUMLAH PESERTA DIDIK</t>
  </si>
  <si>
    <t>MENDAPAT PEMERIKSAAN KESEHATAN GRATIS</t>
  </si>
  <si>
    <t>MENDAPAT PELAYANAN KESEHATAN</t>
  </si>
  <si>
    <t>TABEL 51</t>
  </si>
  <si>
    <t>CAKUPAN IMUNISASI ANAK USIA SEKOLAH DASAR/ SEDERAJAT</t>
  </si>
  <si>
    <t>JUMLAH SEKOLAH DASAR/ MADRASAH IBTIDAIYAH/ SEDERAJAT</t>
  </si>
  <si>
    <t>JUMLAH MURID KELAS 1</t>
  </si>
  <si>
    <t>JUMLAH MURID KELAS 2</t>
  </si>
  <si>
    <t>JUMLAH MURID KELAS 5</t>
  </si>
  <si>
    <t>IMUNISASI PADA ANAK USIA SEKOLAH DASAR/ SEDERAJAT</t>
  </si>
  <si>
    <t>MR Kelas 1</t>
  </si>
  <si>
    <t>DT Kelas 1</t>
  </si>
  <si>
    <t>Td Kelas 2</t>
  </si>
  <si>
    <t>Td Kelas 5</t>
  </si>
  <si>
    <t>IMUNISASI USIA SEKOLAH DASAR LENGKAP</t>
  </si>
  <si>
    <t>TABEL 52</t>
  </si>
  <si>
    <t>PELAYANAN KESEHATAN GIGI DAN MULUT MENURUT KECAMATAN DAN PUSKESMAS</t>
  </si>
  <si>
    <t>PELAYANAN KESEHATAN GIGI DAN MULUT</t>
  </si>
  <si>
    <t>TUMPATAN GIGI TETAP</t>
  </si>
  <si>
    <t>PENCABUTAN GIGI TETAP</t>
  </si>
  <si>
    <t>RASIO TUMPATAN/ PENCABUTAN</t>
  </si>
  <si>
    <t>JUMLAH KASUS GIGI</t>
  </si>
  <si>
    <t>JUMLAH KASUS DIRUJUK</t>
  </si>
  <si>
    <t>% KASUS DIRUJUK</t>
  </si>
  <si>
    <t>Keterangan: pelayanan kesehatan gigi meliputi seluruh fasilitas pelayanan kesehatan di wilayah kerja puskesmas</t>
  </si>
  <si>
    <t>TABEL 53</t>
  </si>
  <si>
    <t>PELAYANAN KESEHATAN GIGI DAN MULUT PADA ANAK SD DAN SETINGKAT MENURUT JENIS KELAMIN, KECAMATAN, DAN PUSKESMAS</t>
  </si>
  <si>
    <t>UPAYA KESEHATAN GIGI SEKOLAH (UKGS)</t>
  </si>
  <si>
    <t>JUMLAH SD/MI</t>
  </si>
  <si>
    <t>JUMLAH SD/MI DGN SIKAT GIGI MASSAL</t>
  </si>
  <si>
    <t>JUMLAH SD/MI MENDAPAT PELAYANAN GIGI</t>
  </si>
  <si>
    <t>JUMLAH MURID SD/MI</t>
  </si>
  <si>
    <t>MURID SD/MI DIPERIKSA</t>
  </si>
  <si>
    <t>MURID SD/MI PERLU PERAWATAN</t>
  </si>
  <si>
    <t>MURID SD/MI MENDAPAT PERAWATAN</t>
  </si>
  <si>
    <t>TABEL 54</t>
  </si>
  <si>
    <t>PELAYANAN KESEHATAN USIA PRODUKTIF MENURUT JENIS KELAMIN, KECAMATAN, DAN PUSKESMAS</t>
  </si>
  <si>
    <t>PENDUDUK USIA 15-59 TAHUN</t>
  </si>
  <si>
    <t>MENDAPAT PELAYANAN SKRINING KESEHATAN SESUAI STANDAR</t>
  </si>
  <si>
    <t>BERISIKO</t>
  </si>
  <si>
    <t>TABEL 55</t>
  </si>
  <si>
    <t>CALON PENGANTIN (CATIN) MENDAPATKAN LAYANAN KESEHATAN  MENURUT JENIS KELAMIN, KECAMATAN, DAN PUSKESMAS</t>
  </si>
  <si>
    <t>JUMLAH CATIN TERDAFTAR DI KUA ATAU LEMBAGA AGAMA LAINNYA</t>
  </si>
  <si>
    <t xml:space="preserve">CATIN MENDAPATKAN LAYANAN KESEHATAN </t>
  </si>
  <si>
    <t>CATIN PEREMPUAN ANEMIA</t>
  </si>
  <si>
    <t>CATIN PEREMPUAN KURANG ENERGI KRONIK (KEK)</t>
  </si>
  <si>
    <t>CATIN LAKI-LAKI IMS</t>
  </si>
  <si>
    <t>CATIN PEREMPUAN IMS</t>
  </si>
  <si>
    <t>ngrayun</t>
  </si>
  <si>
    <t>selur</t>
  </si>
  <si>
    <t>slahung</t>
  </si>
  <si>
    <t>nailan</t>
  </si>
  <si>
    <t>bungkal</t>
  </si>
  <si>
    <t>sambit</t>
  </si>
  <si>
    <t>wringinanom</t>
  </si>
  <si>
    <t>sawoo</t>
  </si>
  <si>
    <t>bondrang</t>
  </si>
  <si>
    <t>sooko</t>
  </si>
  <si>
    <t>pudak</t>
  </si>
  <si>
    <t>pulung</t>
  </si>
  <si>
    <t>kesugihan</t>
  </si>
  <si>
    <t>mlarak</t>
  </si>
  <si>
    <t>siman</t>
  </si>
  <si>
    <t>ronowijayan</t>
  </si>
  <si>
    <t>jetis</t>
  </si>
  <si>
    <t>balong</t>
  </si>
  <si>
    <t>kauman</t>
  </si>
  <si>
    <t>ngrandu</t>
  </si>
  <si>
    <t>jambon</t>
  </si>
  <si>
    <t>badegan</t>
  </si>
  <si>
    <t>sampung</t>
  </si>
  <si>
    <t>kunti</t>
  </si>
  <si>
    <t>sukorejo</t>
  </si>
  <si>
    <t>ponorogo</t>
  </si>
  <si>
    <t>po utara</t>
  </si>
  <si>
    <t>po selatan</t>
  </si>
  <si>
    <t>sukosari</t>
  </si>
  <si>
    <t>jenangan</t>
  </si>
  <si>
    <t>setono</t>
  </si>
  <si>
    <t>ngebel</t>
  </si>
  <si>
    <t>Sumber: - Kementerian Agama Kab.  Ponorogo</t>
  </si>
  <si>
    <t xml:space="preserve">               - Bidang Kesehatan Masyarakat</t>
  </si>
  <si>
    <t>TABEL 56</t>
  </si>
  <si>
    <t>CAKUPAN PELAYANAN KESEHATAN USIA LANJUT MENURUT JENIS KELAMIN, KECAMATAN, DAN PUSKESMAS</t>
  </si>
  <si>
    <t>USIA LANJUT (60TAHUN+)</t>
  </si>
  <si>
    <t>MENDAPAT SKRINING KESEHATAN SESUAI STANDAR</t>
  </si>
  <si>
    <t>TABEL 57</t>
  </si>
  <si>
    <t>PUSKESMAS YANG MELAKSANAKAN KEGIATAN PELAYANAN KESEHATAN KELUARGA</t>
  </si>
  <si>
    <t>MELAKSANAKAN KELAS IBU BALITA</t>
  </si>
  <si>
    <t>MELAKSANAKAN PENDEKATAN MTBS</t>
  </si>
  <si>
    <t xml:space="preserve">MELAKSANAKAN SDIDTK </t>
  </si>
  <si>
    <t>MELAKSANAKAN KEGIATAN KESEHATAN REMAJA</t>
  </si>
  <si>
    <t xml:space="preserve">MELAKSANAKAN PEMERIKSAAN KESEHATAN GRATIS PADA SD/MI/SEDERAJAT </t>
  </si>
  <si>
    <t xml:space="preserve">MELAKSANAKAN PEMERIKSAAN KESEHATAN GRATIS PADA SMP/MTS/SEDERAJAT </t>
  </si>
  <si>
    <t xml:space="preserve">MELAKSANAKAN PEMERIKSAAN KESEHATAN GRATIS PADA SMA/MA/SEDERAJAT </t>
  </si>
  <si>
    <t>v</t>
  </si>
  <si>
    <t xml:space="preserve">PERSENTASE </t>
  </si>
  <si>
    <t>catatan: diisi dengan tanda "V"</t>
  </si>
  <si>
    <t>TABEL 58</t>
  </si>
  <si>
    <t>CAKUPAN IBU HAMIL MENGIKUTI KELAS IBU HAMIL</t>
  </si>
  <si>
    <t>IBU HAMIL MENGIKUTI KELAS IBU HAMIL</t>
  </si>
  <si>
    <t>TABEL 59</t>
  </si>
  <si>
    <t>JUMLAH TERDUGA TUBERKULOSIS, KASUS TUBERKULOSIS, KASUS TUBERKULOSIS SENSITIF OBAT (SO) YANG MEMULAI PENGOBATAN, PEMBERIAN TERAPI PENCEGAHAN TUBERKULOSIS (TPT)</t>
  </si>
  <si>
    <t xml:space="preserve"> MENURUT JENIS KELAMIN, KECAMATAN, DAN PUSKESMAS DAN FASYANKES LAINNYA</t>
  </si>
  <si>
    <t>PUSKESMAS DAN FASYANKES LAINNYA</t>
  </si>
  <si>
    <t>JUMLAH TERDUGA TUBERKULOSIS YANG MENDAPATKAN PELAYANAN SESUAI STANDAR</t>
  </si>
  <si>
    <t>JUMLAH SEMUA KASUS TUBERKULOSIS</t>
  </si>
  <si>
    <t>JUMLAH KASUS TB SENSITIF OBAT (SO) YANG MEMULAI PENGOBATAN</t>
  </si>
  <si>
    <t>JUMLAH KONTAK SERUMAH YANG MENDAPATKAN TERAPI PENCEGAHAN TUBERKULOSIS (TPT)</t>
  </si>
  <si>
    <t>RSUD dr. Harjono S</t>
  </si>
  <si>
    <t>RS Darmayu</t>
  </si>
  <si>
    <t>RS Aisyiyah</t>
  </si>
  <si>
    <t>RS Muhammadiyah</t>
  </si>
  <si>
    <t>RS muslimat</t>
  </si>
  <si>
    <t>RS Yasyfin Darussalam</t>
  </si>
  <si>
    <t>Klinik Rutan Kelas II B</t>
  </si>
  <si>
    <t xml:space="preserve">JUMLAH TERDUGA TUBERKULOSIS </t>
  </si>
  <si>
    <t>% ORANG TERDUGA TUBERKULOSIS MENDAPATKAN PELAYANAN TUBERKULOSIS SESUAI STANDAR</t>
  </si>
  <si>
    <t xml:space="preserve">PERKIRAAN INSIDEN TUBERKULOSIS (DALAM ABSOLUT) </t>
  </si>
  <si>
    <t>CAKUPAN PENEMUAN KASUS TUBERKULOSIS  (%)</t>
  </si>
  <si>
    <t xml:space="preserve">KASUS TUBERKULOSIS SENSITIF OBAT (SO)  </t>
  </si>
  <si>
    <t>PERSENTASE PASIEN TB SO YANG MEMULAI PENGOBATAN (%)</t>
  </si>
  <si>
    <t>PERKIRAAN JUMLAH KONTAK SERUMAH YANG DIBERIKAN TERAPI PENCEGAHAN TUBERKULOSIS (TPT)</t>
  </si>
  <si>
    <t>CAKUPAN PEMBERIAN TERAPI PENCEGAHAN TB PADA KONTAK SERUMAH</t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</si>
  <si>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</si>
  <si>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Fasankes lainnya : rumah sakit pemerintah, Rumah sakit swasta, BBKPM/BKPM/BP4, klinik, dokter praktek mandiri (DPM), lapas/ rutan</t>
  </si>
  <si>
    <t>TABEL 60</t>
  </si>
  <si>
    <t>ANGKA KESEMBUHAN DAN PENGOBATAN LENGKAP SERTA KEBERHASILAN PENGOBATAN TUBERKULOSIS SENSITIF OBAT (SO) MENURUT JENIS KELAMIN, KECAMATAN, DAN PUSKESMAS</t>
  </si>
  <si>
    <t>JUMLAH KASUS TUBERKULOSIS PARU TERKONFIRMASI BAKTERIOLOGIS YANG DIOBATI DAN DILAPORKAN*)</t>
  </si>
  <si>
    <t>JUMLAH SEMUA KASUS TUBERKULOSIS YANG DIOBATI DAN DILAPORKAN*)</t>
  </si>
  <si>
    <r>
      <rPr>
        <b/>
        <sz val="12"/>
        <color rgb="FF000000"/>
        <rFont val="Arial"/>
      </rPr>
      <t>ANGKA KESEMBUHAN (</t>
    </r>
    <r>
      <rPr>
        <b/>
        <i/>
        <sz val="12"/>
        <color rgb="FF000000"/>
        <rFont val="Arial"/>
      </rPr>
      <t>CURE RATE</t>
    </r>
    <r>
      <rPr>
        <b/>
        <sz val="12"/>
        <color rgb="FF000000"/>
        <rFont val="Arial"/>
      </rPr>
      <t>) TUBERKULOSIS  PARU TERKONFIRMASI BAKTERIOLOGIS</t>
    </r>
  </si>
  <si>
    <r>
      <rPr>
        <b/>
        <sz val="12"/>
        <color rgb="FF000000"/>
        <rFont val="Arial"/>
      </rPr>
      <t xml:space="preserve">ANGKA PENGOBATAN LENGKAP
</t>
    </r>
    <r>
      <rPr>
        <b/>
        <i/>
        <sz val="12"/>
        <color rgb="FF000000"/>
        <rFont val="Arial"/>
      </rPr>
      <t>(COMPLETE RATE) SEMUA KASUS TUBERKULOSIS</t>
    </r>
  </si>
  <si>
    <r>
      <rPr>
        <b/>
        <sz val="12"/>
        <color rgb="FF000000"/>
        <rFont val="Arial"/>
      </rPr>
      <t xml:space="preserve">ANGKA KEBERHASILAN PENGOBATAN </t>
    </r>
    <r>
      <rPr>
        <b/>
        <i/>
        <sz val="12"/>
        <color rgb="FF000000"/>
        <rFont val="Arial"/>
      </rPr>
      <t xml:space="preserve">(SUCCESS RATE/SR) </t>
    </r>
    <r>
      <rPr>
        <b/>
        <sz val="12"/>
        <color rgb="FF000000"/>
        <rFont val="Arial"/>
      </rPr>
      <t>SEMUA KASUS TUBERKULOSIS</t>
    </r>
  </si>
  <si>
    <t>JUMLAH KEMATIAN SELAMA PENGOBATAN TUBERKULOSIS</t>
  </si>
  <si>
    <r>
      <rPr>
        <sz val="12"/>
        <color rgb="FF000000"/>
        <rFont val="Arial"/>
      </rPr>
      <t xml:space="preserve">Keterangan: </t>
    </r>
  </si>
  <si>
    <t>*) Kasus Tuberkulosis diobati dan dilaporkan berdasarkan kohort yang sama dari kasus penemuan kasus yang dinilai kesembuhan dan pengobatan lengkap (kohort satu tahun sebelumnya)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</si>
  <si>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</si>
  <si>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</si>
  <si>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 xml:space="preserve">   Fasankes lainnya : rumah sakit pemerintah, Rumah sakit swasta, BBKPM/BKPM/BP4, klinik, dokter praktek mandiri (DPM), lapas/ rutan</t>
  </si>
  <si>
    <t>TABEL 61</t>
  </si>
  <si>
    <t>PENEMUAN KASUS PNEUMONIA BALITA MENURUT JENIS KELAMIN, KECAMATAN, DAN PUSKESMAS</t>
  </si>
  <si>
    <t>JUMLAH BALITA (0 - 59 BULAN)</t>
  </si>
  <si>
    <t>BALITA BATUK ATAU KESUKARAN BERNAPAS</t>
  </si>
  <si>
    <t>PERKIRAAN PNEUMONIA BALITA</t>
  </si>
  <si>
    <t>REALISASI PENEMUAN PENDERITA PNEUMONIA  PADA BALITA</t>
  </si>
  <si>
    <t>BATUK BUKAN PNEUMONIA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</si>
  <si>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</si>
  <si>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</si>
  <si>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</si>
  <si>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</si>
  <si>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 xml:space="preserve">% </t>
  </si>
  <si>
    <t>Prevalensi pneumonia pada balita (%)</t>
  </si>
  <si>
    <t>Jumlah Puskesmas yang melakukan tatalaksana Standar minimal 60%</t>
  </si>
  <si>
    <t>Persentase Puskesmas yang melakukan tatalaksana standar minimal 60%</t>
  </si>
  <si>
    <r>
      <rPr>
        <sz val="12"/>
        <color rgb="FF000000"/>
        <rFont val="Arial"/>
      </rPr>
      <t xml:space="preserve">Keterangan: </t>
    </r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</si>
  <si>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</si>
  <si>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</si>
  <si>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</si>
  <si>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TABEL  62</t>
  </si>
  <si>
    <t>JUMLAH KASUS HIV MENURUT JENIS KELAMIN DAN KELOMPOK UMUR</t>
  </si>
  <si>
    <t>KELOMPOK UMUR</t>
  </si>
  <si>
    <t>KASUS H I V</t>
  </si>
  <si>
    <t>PROPORSI KELOMPOK UMUR</t>
  </si>
  <si>
    <r>
      <rPr>
        <sz val="12"/>
        <color rgb="FF000000"/>
        <rFont val="Arial"/>
      </rPr>
      <t>≤</t>
    </r>
    <r>
      <rPr>
        <sz val="12"/>
        <color rgb="FF000000"/>
        <rFont val="Arial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</si>
  <si>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</si>
  <si>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</si>
  <si>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</si>
  <si>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</si>
  <si>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color rgb="FF000000"/>
        <rFont val="Arial"/>
      </rPr>
      <t>≥</t>
    </r>
    <r>
      <rPr>
        <sz val="12"/>
        <color rgb="FF000000"/>
        <rFont val="Arial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</si>
  <si>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</si>
  <si>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</si>
  <si>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</si>
  <si>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</si>
  <si>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>Keterangan: Jumlah kasus adalah seluruh kasus baru yang ada di wilayah kerja puskesmas tersebut termasuk kasus yang ditemukan di RS</t>
  </si>
  <si>
    <t>TABEL 63</t>
  </si>
  <si>
    <t>PERSENTASE ODHIV BARU MENDAPATKAN PENGOBATAN MENURUT KECAMATAN DAN PUSKESMAS</t>
  </si>
  <si>
    <t>ODHIV BARU DITEMUKAN</t>
  </si>
  <si>
    <t>ODHIV BARU DITEMUKAN DAN MENDAPAT PENGOBATAN ARV</t>
  </si>
  <si>
    <t>RS Aisyiah</t>
  </si>
  <si>
    <t>Rs Muslimat</t>
  </si>
  <si>
    <t xml:space="preserve">Rs Yasyfin Darussalam </t>
  </si>
  <si>
    <t>RSUD dr. Harjono</t>
  </si>
  <si>
    <t>TABEL  64</t>
  </si>
  <si>
    <t>KASUS DIARE YANG DILAYANI MENURUT JENIS KELAMIN, KECAMATAN, DAN PUSKESMAS</t>
  </si>
  <si>
    <t>JUMLAH TARGET PENEMUAN</t>
  </si>
  <si>
    <t>DILAYANI</t>
  </si>
  <si>
    <t>MENDAPAT ORALIT</t>
  </si>
  <si>
    <t>MENDAPAT ZINC</t>
  </si>
  <si>
    <t>SEMUA UMUR</t>
  </si>
  <si>
    <t>ANGKA KESAKITAN DIARE PER 1.000 PENDUDUK</t>
  </si>
  <si>
    <t>3,80%</t>
  </si>
  <si>
    <t>6,5%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</si>
  <si>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</si>
  <si>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</si>
  <si>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</si>
  <si>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</si>
  <si>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TABEL  65</t>
  </si>
  <si>
    <t>DETEKSI DINI HEPATITIS B PADA IBU HAMIL MENURUT KECAMATAN DAN PUSKESMAS</t>
  </si>
  <si>
    <t>JUMLAH IBU HAMIL DIPERIKSA</t>
  </si>
  <si>
    <t>% BUMIL DIPERIKSA</t>
  </si>
  <si>
    <t xml:space="preserve">% BUMIL REAKTIF </t>
  </si>
  <si>
    <t>REAKTIF</t>
  </si>
  <si>
    <t>NON REAKTIF</t>
  </si>
  <si>
    <t>TABEL  66</t>
  </si>
  <si>
    <t>JUMLAH BAYI YANG LAHIR DARI IBU REAKTIF HBsAg dan MENDAPATKAN HBIG</t>
  </si>
  <si>
    <t>JUMLAH BAYI YANG LAHIR DARI IBU HBsAg Reaktif</t>
  </si>
  <si>
    <t>JUMLAH BAYI YANG LAHIR DARI IBU  HBsAg REAKTIF MENDAPAT HBIG</t>
  </si>
  <si>
    <t>&lt; 24 Jam</t>
  </si>
  <si>
    <t>≥  24 Jam</t>
  </si>
  <si>
    <t xml:space="preserve">JUMLAH  </t>
  </si>
  <si>
    <t>TABEL  67</t>
  </si>
  <si>
    <t>KASUS BARU KUSTA MENURUT JENIS KELAMIN, KECAMATAN, DAN PUSKESMAS</t>
  </si>
  <si>
    <t>KASUS BARU</t>
  </si>
  <si>
    <t>PAUSI BASILER (PB)/ KUSTA KERING</t>
  </si>
  <si>
    <t>MULTI BASILER (MB)/ KUSTA BASAH</t>
  </si>
  <si>
    <t>PB + MB</t>
  </si>
  <si>
    <r>
      <rPr>
        <b/>
        <sz val="12"/>
        <color rgb="FF000000"/>
        <rFont val="Arial"/>
      </rPr>
      <t>ANGKA PENEMUAN KASUS BARU (NCDR/</t>
    </r>
    <r>
      <rPr>
        <b/>
        <i/>
        <sz val="12"/>
        <color rgb="FF000000"/>
        <rFont val="Arial"/>
      </rPr>
      <t>NEW CASE DETECTION RATE</t>
    </r>
    <r>
      <rPr>
        <b/>
        <sz val="12"/>
        <color rgb="FF000000"/>
        <rFont val="Arial"/>
      </rPr>
      <t>) PER 100.000 PENDUDUK</t>
    </r>
  </si>
  <si>
    <t>TABEL  68</t>
  </si>
  <si>
    <t xml:space="preserve">KASUS BARU KUSTA CACAT TINGKAT 0, CACAT TINGKAT 1, CACAT TINGKAT 2, PENDERITA KUSTA ANAK&lt;15 TAHUN, </t>
  </si>
  <si>
    <t>MENURUT  KECAMATAN DAN PUSKESMAS</t>
  </si>
  <si>
    <t>PENDERITA KUSTA</t>
  </si>
  <si>
    <t>CACAT TINGKAT 0</t>
  </si>
  <si>
    <t>CACAT TINGKAT 1</t>
  </si>
  <si>
    <t>CACAT TINGKAT 2</t>
  </si>
  <si>
    <t>PENDERITA KUSTA ANAK
&lt;15 TAHUN</t>
  </si>
  <si>
    <t>PENDERITA KUSTA ANAK&lt;15 TAHUN DENGAN CACAT TINGKAT 2</t>
  </si>
  <si>
    <t>ANGKA CACAT TINGKAT 2 PER 1.000.000 PENDUDUK</t>
  </si>
  <si>
    <t>TABEL  69</t>
  </si>
  <si>
    <t>JUMLAH KASUS TERDAFTAR DAN ANGKA PREVALENSI PENYAKIT KUSTA MENURUT TIPE/JENIS, USIA, KECAMATAN, DAN PUSKESMAS</t>
  </si>
  <si>
    <t>KASUS TERDAFTAR</t>
  </si>
  <si>
    <t>PAUSI BASILER/KUSTA KERING</t>
  </si>
  <si>
    <t>MULTI BASILER/KUSTA BASAH</t>
  </si>
  <si>
    <t>ANAK</t>
  </si>
  <si>
    <t>DEWASA</t>
  </si>
  <si>
    <t>ANGKA PREVALENSI PER 10.000 PENDUDUK</t>
  </si>
  <si>
    <t>TABEL  70</t>
  </si>
  <si>
    <r>
      <rPr>
        <b/>
        <sz val="12"/>
        <color rgb="FF000000"/>
        <rFont val="Arial"/>
      </rPr>
      <t>PENDERITA KUSTA SELESAI BEROBAT (</t>
    </r>
    <r>
      <rPr>
        <b/>
        <i/>
        <sz val="12"/>
        <color rgb="FF000000"/>
        <rFont val="Arial"/>
      </rPr>
      <t>RELEASE FROM TREATMENT</t>
    </r>
    <r>
      <rPr>
        <b/>
        <sz val="12"/>
        <color rgb="FF000000"/>
        <rFont val="Arial"/>
      </rPr>
      <t>/RFT) MENURUT TIPE, KECAMATAN, DAN PUSKESMAS</t>
    </r>
  </si>
  <si>
    <t>KUSTA (PB)</t>
  </si>
  <si>
    <t>KUSTA (MB)</t>
  </si>
  <si>
    <t>JML PENDERITA BARU.a</t>
  </si>
  <si>
    <t>JML PENDERITA RFT</t>
  </si>
  <si>
    <t>RFT RATE PB (%)</t>
  </si>
  <si>
    <t>JML PENDERITA BARU.b</t>
  </si>
  <si>
    <t>RFT RATE MB (%)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</si>
  <si>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</si>
  <si>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</si>
  <si>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</si>
  <si>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</si>
  <si>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 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</si>
  <si>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</si>
  <si>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</si>
  <si>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TABEL 71</t>
  </si>
  <si>
    <t>JUMLAH KASUS AFP (NON POLIO) MENURUT KECAMATAN DAN PUSKESMAS</t>
  </si>
  <si>
    <t>JUMLAH PENDUDUK
&lt;15 TAHUN</t>
  </si>
  <si>
    <t>JUMLAH KASUS AFP
(NON POLIO)</t>
  </si>
  <si>
    <t>AFP RATE (NON POLIO) PER 100.000 PENDUDUK USIA &lt; 15 TAHUN</t>
  </si>
  <si>
    <t>Keterangan: Jumlah kasus adalah seluruh kasus yang ada di wilayah kerja puskesmas tersebut termasuk kasus yang ditemukan di RS</t>
  </si>
  <si>
    <t>TABEL 72</t>
  </si>
  <si>
    <t>JUMLAH KASUS PENYAKIT YANG DAPAT DICEGAH DENGAN IMUNISASI (PD3I) MENURUT JENIS KELAMIN, KECAMATAN, DAN PUSKESMAS</t>
  </si>
  <si>
    <t>JUMLAH KASUS  PD3I</t>
  </si>
  <si>
    <t>DIFTERI</t>
  </si>
  <si>
    <t>TETANUS NEONATORUM</t>
  </si>
  <si>
    <t>PERTUSIS</t>
  </si>
  <si>
    <t>HEPATITIS B</t>
  </si>
  <si>
    <t>SUSPEK CAMPAK</t>
  </si>
  <si>
    <t>JUMLAH KASUS</t>
  </si>
  <si>
    <t>MENINGGAL</t>
  </si>
  <si>
    <t>CASE FATALITY RATE (%)</t>
  </si>
  <si>
    <t>INCIDENCE RATE SUSPEK CAMPAK (PER 100.000 PENDUDUK)</t>
  </si>
  <si>
    <t>TABEL 73</t>
  </si>
  <si>
    <t>KEJADIAN LUAR BIASA (KLB) DI DESA/KELURAHAN YANG DITANGANI &lt; 24 JAM</t>
  </si>
  <si>
    <t>KLB DI DESA/KELURAHAN</t>
  </si>
  <si>
    <t>DITANGANI &lt;24 JAM</t>
  </si>
  <si>
    <t>TABEL 74</t>
  </si>
  <si>
    <t>JUMLAH PENDERITA DAN KEMATIAN PADA KLB MENURUT JENIS KEJADIAN LUAR BIASA (KLB)</t>
  </si>
  <si>
    <t>JENIS KEJADIAN LUAR BIASA</t>
  </si>
  <si>
    <t>YANG TERSERANG</t>
  </si>
  <si>
    <t>WAKTU KEJADIAN (TANGGAL)</t>
  </si>
  <si>
    <t>JUMLAH PENDERITA</t>
  </si>
  <si>
    <t>KELOMPOK UMUR PENDERITA</t>
  </si>
  <si>
    <t>JUMLAH PENDUDUK TERANCAM</t>
  </si>
  <si>
    <t>ATTACK RATE (%)</t>
  </si>
  <si>
    <t>JUMLAH KEC</t>
  </si>
  <si>
    <t>JUMLAH DESA/KEL</t>
  </si>
  <si>
    <t>DIKETAHUI</t>
  </si>
  <si>
    <t>DITANGGU-LANGI</t>
  </si>
  <si>
    <t>AKHIR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</si>
  <si>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</si>
  <si>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</si>
  <si>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</si>
  <si>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</si>
  <si>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</si>
  <si>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</si>
  <si>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</si>
  <si>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</si>
  <si>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</si>
  <si>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</si>
  <si>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</si>
  <si>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</si>
  <si>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Keracunan Pangan (Panti Asuhan Mukti Wibowo Desa Jalen Kec. Balong)</t>
  </si>
  <si>
    <t>20/01/2025</t>
  </si>
  <si>
    <t>21/01/2025</t>
  </si>
  <si>
    <t>Keracunan Pengan (Dukuh Tengah Desa Bondrang Kec. Sawoo)</t>
  </si>
  <si>
    <t>31/01/2025</t>
  </si>
  <si>
    <t>Keracunan Pangan (Pontren Al Madinah Dukuh Pondok Desa Belang Kec. Bungkal)</t>
  </si>
  <si>
    <t>Keracunan Pangan (Pontren Ahmad Dahlan Kel. Mangunsuman Kec. Siman)</t>
  </si>
  <si>
    <t>25/02/2025</t>
  </si>
  <si>
    <t>26/02/2025</t>
  </si>
  <si>
    <t>Keracunan Pangan (Dukuh Karangrejo RT 001 RW 004 Desa Ngadirojo Kec. Sooko)</t>
  </si>
  <si>
    <t>TABEL 75</t>
  </si>
  <si>
    <t>KASUS DEMAM BERDARAH DENGUE (DBD) MENURUT JENIS KELAMIN, KECAMATAN, DAN PUSKESMAS</t>
  </si>
  <si>
    <t>DEMAM BERDARAH DENGUE (DBD)</t>
  </si>
  <si>
    <r>
      <rPr>
        <b/>
        <i/>
        <sz val="12"/>
        <color rgb="FF000000"/>
        <rFont val="Arial"/>
      </rPr>
      <t>CFR</t>
    </r>
    <r>
      <rPr>
        <b/>
        <sz val="12"/>
        <color rgb="FF000000"/>
        <rFont val="Arial"/>
      </rPr>
      <t xml:space="preserve"> (%)</t>
    </r>
  </si>
  <si>
    <t>ANGKA KESAKITAN DBD PER 100.000 PENDUDUK</t>
  </si>
  <si>
    <t>TABEL 76</t>
  </si>
  <si>
    <t>KESAKITAN DAN KEMATIAN AKIBAT MALARIA MENURUT JENIS KELAMIN, KECAMATAN, DAN PUSKESMAS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</si>
  <si>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</si>
  <si>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</si>
  <si>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</si>
  <si>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</si>
  <si>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</si>
  <si>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</si>
  <si>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</si>
  <si>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MIKROSKOPIS</t>
  </si>
  <si>
    <t>RAPID DIAGNOSTIC TEST (RDT)</t>
  </si>
  <si>
    <r>
      <rPr>
        <b/>
        <sz val="12"/>
        <color rgb="FF000000"/>
        <rFont val="Arial"/>
      </rPr>
      <t>ANGKA KESAKITAN (</t>
    </r>
    <r>
      <rPr>
        <b/>
        <i/>
        <sz val="12"/>
        <color rgb="FF000000"/>
        <rFont val="Arial"/>
      </rPr>
      <t>ANNUAL PARASITE INCIDENCE</t>
    </r>
    <r>
      <rPr>
        <b/>
        <sz val="12"/>
        <color rgb="FF000000"/>
        <rFont val="Arial"/>
      </rPr>
      <t>) PER 1.000 PENDUDUK</t>
    </r>
  </si>
  <si>
    <t>TABEL 77</t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</si>
  <si>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</si>
  <si>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</si>
  <si>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</si>
  <si>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</si>
  <si>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</si>
  <si>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</si>
  <si>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</si>
  <si>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Keterangan : Jumlah kasus adalah seluruh kasus yang ada di wilayah kerja puskesmas tersebut termasuk kasus yang ditemukan di RS</t>
  </si>
  <si>
    <t>TABEL 78</t>
  </si>
  <si>
    <t>PELAYANAN KESEHATAN  PENDERITA HIPERTENSI MENURUT JENIS KELAMIN, KECAMATAN, DAN PUSKESMAS</t>
  </si>
  <si>
    <r>
      <rPr>
        <b/>
        <sz val="12"/>
        <color rgb="FF000000"/>
        <rFont val="Arial"/>
      </rPr>
      <t xml:space="preserve">JUMLAH ESTIMASI PENDERITA HIPERTENSI BERUSIA </t>
    </r>
    <r>
      <rPr>
        <b/>
        <sz val="12"/>
        <color rgb="FF000000"/>
        <rFont val="Arial"/>
      </rPr>
      <t>≥</t>
    </r>
    <r>
      <rPr>
        <b/>
        <sz val="12"/>
        <color rgb="FF000000"/>
        <rFont val="Arial"/>
      </rPr>
      <t xml:space="preserve"> 15 TAHUN</t>
    </r>
  </si>
  <si>
    <t>Estimasi penderita hipertensi kabupaten/kota berdasarkan prevalensi data riset / survei terbaru</t>
  </si>
  <si>
    <t>TABEL 79</t>
  </si>
  <si>
    <t>PERSENTASE DIABETES MELITUS DALAM PENGENDALIAN MENURUT KECAMATAN DAN PUSKESMAS</t>
  </si>
  <si>
    <t>SASARAN PASIEN (DILAKUKAN PEMERIKSAAN GULA DARAH)</t>
  </si>
  <si>
    <t>TERDIAGNOSIS DM</t>
  </si>
  <si>
    <t>PENYANDANG DM TERKENDALI</t>
  </si>
  <si>
    <t>Jumlah penderita DM kabupaten/kota diperoleh berdasarkan prevalensi data riset / survei terbaru</t>
  </si>
  <si>
    <t>TABEL 80</t>
  </si>
  <si>
    <t>CAKUPAN DETEKSI DINI KANKER LEHER RAHIM DENGAN METODE DNA HPV DAN DETEKSI DINI KANKER PAYUDARA</t>
  </si>
  <si>
    <t>MENURUT KECAMATAN DAN PUSKESMAS</t>
  </si>
  <si>
    <t>PEREMPUAN
USIA 30-69 TAHUN</t>
  </si>
  <si>
    <t>PEMERIKSAAN DNA HPV</t>
  </si>
  <si>
    <t>DNA HPV POSITIF</t>
  </si>
  <si>
    <t>PEMERIKSAAN IVA</t>
  </si>
  <si>
    <t>HPV (+) YANG DILAKUKAN IVA</t>
  </si>
  <si>
    <t>HPV (+) YANG DILAKUKAN IVA DAN HASILNYA IVA (+)</t>
  </si>
  <si>
    <t>DNA HPV (+) DAN IVA (+) DILAKUKAN TATALAKSANA SESUAI PROTOKOL</t>
  </si>
  <si>
    <t xml:space="preserve">PEMERIKSAAN
SKRINING KANKER PAYUDARA DENGAN SADANIS
</t>
  </si>
  <si>
    <t>SADANIS DITEMUKAN BENJOLAN</t>
  </si>
  <si>
    <t>SADANIS  CURIGA KANKER</t>
  </si>
  <si>
    <t>PEMERIKSAAN
SKRINING KANKER PAYUDARA DENGAN USG PAYUDARA</t>
  </si>
  <si>
    <t>USG NON SIMPLE CYST</t>
  </si>
  <si>
    <t>USG SIMPLE CYST</t>
  </si>
  <si>
    <t>IVA POSITIF</t>
  </si>
  <si>
    <t>CURIGA KANKER</t>
  </si>
  <si>
    <t>TABEL 82</t>
  </si>
  <si>
    <t>SARANA AIR MINUM DENGAN KUALITAS AIR MINUM MEMENUHI SYARAT</t>
  </si>
  <si>
    <t>JUMLAH PERUSAHAAN DAERAH AIR MINUM</t>
  </si>
  <si>
    <t>JUMLAH PERUSAHAAN PENYEDIA AIR MINUM SWASTA</t>
  </si>
  <si>
    <t>JUMLAH SARANA AIR MINUM KOMUNAL</t>
  </si>
  <si>
    <t>TOTAL SARANA AIR MINUM</t>
  </si>
  <si>
    <t>SARANA AIR MINUM YANG DIAWASI DAN DIPERIKSA KUALITAS AIR MINUMNYA (MINIMAL E. COLI)</t>
  </si>
  <si>
    <t>MEMENUHI SYARAT (MS)</t>
  </si>
  <si>
    <t>TIDAK MEMENUHI SYARAT (TMS)</t>
  </si>
  <si>
    <t>TABEL 83</t>
  </si>
  <si>
    <t>KUALITAS AIR MINUM RUMAH TANGGA DALAM SURVEILANS KUALITAS AIR MINUM RUMAH TANGGA (SKAMRT) MEMENUHI SYARAT</t>
  </si>
  <si>
    <t>JUMLAH SAMPEL RUMAH TANGGA DALAM SKAMRT</t>
  </si>
  <si>
    <t>JUMLAH RUMAH TANGGA DENGAN KUALITAS AIR MINUM MEMENUHI SYARAT</t>
  </si>
  <si>
    <t xml:space="preserve">% RUMAH TANGGA DENGAN AIR MINUM MEMENUHI SYARAT </t>
  </si>
  <si>
    <t>TABEL 84</t>
  </si>
  <si>
    <t>JUMLAH KEPALA KELUARGA DENGAN AKSES TERHADAP FASILITAS SANITASI  MENURUT KECAMATAN DAN PUSKESMAS</t>
  </si>
  <si>
    <t>JUMLAH DESA/ KELURAHAN</t>
  </si>
  <si>
    <t>JUMLAH KK</t>
  </si>
  <si>
    <t>JUMLAH 
KK PENGGUNA</t>
  </si>
  <si>
    <t xml:space="preserve">KK DENGAN AKSES TERHADAP FASILITAS SANITASI </t>
  </si>
  <si>
    <t>AKSES SANITASI AMAN</t>
  </si>
  <si>
    <t>AKSES SANITASI LAYAK SENDIRI</t>
  </si>
  <si>
    <t>AKSES LAYAK BERSAMA</t>
  </si>
  <si>
    <t>AKSES BELUM LAYAK</t>
  </si>
  <si>
    <t>BABS TERTUTUP</t>
  </si>
  <si>
    <t>BABS TERBUKA</t>
  </si>
  <si>
    <t>Keterangan : KK = Kepala Keluarga, SBS = Stop Buang Air Besar Sembarangan</t>
  </si>
  <si>
    <t>TABEL 85</t>
  </si>
  <si>
    <t>SANITASI TOTAL BERBASIS MASYARAKAT (STBM)  MENURUT KECAMATAN DAN PUSKESMAS</t>
  </si>
  <si>
    <t>SANITASI TOTAL BERBASIS MASYARAKAT (STBM)</t>
  </si>
  <si>
    <t xml:space="preserve"> KK STOP BABS (SBS)</t>
  </si>
  <si>
    <t xml:space="preserve"> KK CUCI TANGAN PAKAI SABUN (CTPS)</t>
  </si>
  <si>
    <t>KK PENGELOLAAN AIR MINUM DAN MAKANAN RUMAH TANGGA (PAMMRT)</t>
  </si>
  <si>
    <t>KK PENGELOLAAN SAMPAH RUMAH TANGGA (PSRT)</t>
  </si>
  <si>
    <t>KK PENGELOLAAN AIR LIMBAH DOMESTIK RUMAH TANGGA (PALDRT)</t>
  </si>
  <si>
    <t xml:space="preserve"> DESA/ KELURAHAN 5 PILAR STBM</t>
  </si>
  <si>
    <t>PRESENTASE DESA/KELURAHAN 5 PILAR STBM</t>
  </si>
  <si>
    <t>Desa / kelurahan 5 pilar STBM :  jika 100% SBS, &gt; 75% (CTPS, PAMMRT dan PSRT) dan &gt; 30% PALDRT</t>
  </si>
  <si>
    <t>TABEL 86</t>
  </si>
  <si>
    <t>PERSENTASE TEMPAT DAN FASILITAS UMUM  (TFU) YANG DILAKUKAN PENGAWASAN  MENURUT KECAMATAN DAN PUSKESMAS</t>
  </si>
  <si>
    <t>TFU TERDAFTAR</t>
  </si>
  <si>
    <t>TFU YANG DILAKUKAN PENGAWASAN SESUAI STANDAR (IKL) DAN MEMENUHI SYARAT</t>
  </si>
  <si>
    <t>PASAR</t>
  </si>
  <si>
    <t>TERMINAL</t>
  </si>
  <si>
    <t>PELABUHAN</t>
  </si>
  <si>
    <t>BANDARA</t>
  </si>
  <si>
    <t>AKOMODASI</t>
  </si>
  <si>
    <t>SARANA PENDIDIKAN</t>
  </si>
  <si>
    <t>SD/MI</t>
  </si>
  <si>
    <t>SMP/MTs</t>
  </si>
  <si>
    <t>MS</t>
  </si>
  <si>
    <t>TABEL 87</t>
  </si>
  <si>
    <t xml:space="preserve">PERSENTASE TEMPAT PENGELOLAAN PANGAN (TPP) YANG MEMENUHI SYARAT KESEHATAN  MENURUT KECAMATAN </t>
  </si>
  <si>
    <t>JASA BOGA</t>
  </si>
  <si>
    <t>RESTORAN</t>
  </si>
  <si>
    <t>TPP TERTENTU</t>
  </si>
  <si>
    <t>DEPOT AIR MINUM</t>
  </si>
  <si>
    <t>RUMAH MAKAN</t>
  </si>
  <si>
    <t>KELOMPOK GERAI PANGAN JAJANAN</t>
  </si>
  <si>
    <t>SENTRA PANGAN JAJANAN/KANTIN</t>
  </si>
  <si>
    <t>TPP MEMENUHI SYARAT</t>
  </si>
  <si>
    <t>TERDAFTAR</t>
  </si>
  <si>
    <t>LAIK HSP</t>
  </si>
  <si>
    <t>2</t>
  </si>
  <si>
    <t>3</t>
  </si>
  <si>
    <t>7</t>
  </si>
  <si>
    <t>8</t>
  </si>
  <si>
    <t>9</t>
  </si>
  <si>
    <t>TABEL 88</t>
  </si>
  <si>
    <t>PERSENTASE HASIL PENGUKURAN KUALITAS UDARA DALAM RUANG MEMENUHI SYARAT</t>
  </si>
  <si>
    <t>RESPONDEN (RUMAH TANGGA)</t>
  </si>
  <si>
    <t>TARGET</t>
  </si>
  <si>
    <t>DIUKUR</t>
  </si>
  <si>
    <t>BELUM DIUKUR</t>
  </si>
  <si>
    <t>% (PENGUKURAN)</t>
  </si>
  <si>
    <t>% (MS)</t>
  </si>
  <si>
    <t>TMS</t>
  </si>
  <si>
    <t>Akurasi</t>
  </si>
  <si>
    <t>Promkes</t>
  </si>
  <si>
    <t>KGM</t>
  </si>
  <si>
    <t>Survim</t>
  </si>
  <si>
    <t>P2PM PTM</t>
  </si>
  <si>
    <t>PL</t>
  </si>
  <si>
    <t>Posyandu Aktif</t>
  </si>
  <si>
    <t>Kunjungan Ibu Hamil (K1)</t>
  </si>
  <si>
    <t>Kunjungan Ibu Hamil (K4)</t>
  </si>
  <si>
    <t>Kunjungan Ibu Hamil (K6)</t>
  </si>
  <si>
    <t>Persalinan di Fasyankes</t>
  </si>
  <si>
    <t>Pelayanan Ibu Nifas KF Lengkap</t>
  </si>
  <si>
    <t>Ibu Nifas Mendapat Vitamin A</t>
  </si>
  <si>
    <t>Ibu hamil dengan imunisasi Td2+</t>
  </si>
  <si>
    <t>Ibu Hamil Mendapat Tablet Tambah Darah 90</t>
  </si>
  <si>
    <t>Ibu Hamil Mengonsumsi Tablet Tambah Darah 90</t>
  </si>
  <si>
    <t>Bumil dengan Komplikasi Kebidanan yang Ditangani</t>
  </si>
  <si>
    <t>Peserta KB Modern</t>
  </si>
  <si>
    <t>Peserta KB Pasca Persalinan</t>
  </si>
  <si>
    <t>Bayi baru lahir ditimbang</t>
  </si>
  <si>
    <t>Berat Badan Bayi Lahir Rendah (BBLR)</t>
  </si>
  <si>
    <t>Kunjungan Neonatus 1 (KN 1)</t>
  </si>
  <si>
    <t>Kunjungan Neonatus 3 kali (KN Lengkap)</t>
  </si>
  <si>
    <t>Bayi yang diberi ASI Eksklusif</t>
  </si>
  <si>
    <t>Pelayanan kesehatan bayi</t>
  </si>
  <si>
    <t>Desa/Kelurahan UCI</t>
  </si>
  <si>
    <t>Imunisasi HB0 total</t>
  </si>
  <si>
    <t>Imunisasi BCG</t>
  </si>
  <si>
    <t>Imunisasi DPT-HB-Hib3</t>
  </si>
  <si>
    <t>Imunisasi POLIO 4*</t>
  </si>
  <si>
    <t>Imunisasi dasar lengkap pada bayi</t>
  </si>
  <si>
    <t>Bayi Mendapat Vitamin A</t>
  </si>
  <si>
    <t>Anak Balita Mendapat Vitamin A</t>
  </si>
  <si>
    <t>Balita Mendapatkan Vitamin A</t>
  </si>
  <si>
    <t>Balita Memiliki Buku KIA</t>
  </si>
  <si>
    <t>Balita Dipantau Pertumbuhan dan Perkembangan</t>
  </si>
  <si>
    <t>Balita ditimbang (D/S)</t>
  </si>
  <si>
    <t>Balita Berat Badan Kurang (BB/U)</t>
  </si>
  <si>
    <t>Balita pendek (TB/U)</t>
  </si>
  <si>
    <t>Balita Gizi Kurang (BB/TB)</t>
  </si>
  <si>
    <t>Balita Gizi Buruk (BB/TB)</t>
  </si>
  <si>
    <t>Cakupan Penjaringan Kesehatan Siswa Kelas 1 SD/MI</t>
  </si>
  <si>
    <t>Cakupan Penjaringan Kesehatan Siswa Kelas 7 SMP/MTs</t>
  </si>
  <si>
    <t>Cakupan Penjaringan Kesehatan Siswa Kelas 10 SMA/MA</t>
  </si>
  <si>
    <t>Pelayanan kesehatan pada usia pendidikan dasar</t>
  </si>
  <si>
    <t>Pelayanan Kesehatan Usia Produktif</t>
  </si>
  <si>
    <t xml:space="preserve">Catin Mendapatkan Layanan Kesehatan </t>
  </si>
  <si>
    <t>Pelayanan Kesehatan Usila (60+ tahun)</t>
  </si>
  <si>
    <t>Angka pengobatan lengkap semua kasus TBC</t>
  </si>
  <si>
    <t>Angka keberhasilan pengobatan (Success Rate) semua kasus TBC</t>
  </si>
  <si>
    <t>Penderita Hipertensi Mendapat Pelayanan Kesehatan</t>
  </si>
  <si>
    <t xml:space="preserve">Penyandang DM mendapatkan pelayanan kesehatan sesuai standar </t>
  </si>
  <si>
    <t>Sarana Air Minum yang DiawasiI/ Diperiksa Kualitas Air Minumnya
Sesuai Standar (Aman)</t>
  </si>
  <si>
    <t>KK Stop BABS (SBS)</t>
  </si>
  <si>
    <t>KK Cuci Tangan Pakai Sabun (CTPS)</t>
  </si>
  <si>
    <t>KK Pengelolaan Air Minum dan Makanan Rumah Tangga
(PAMMRT)</t>
  </si>
  <si>
    <t>KK Pengelolaan Sampah Rumah Tangga (PSRT)</t>
  </si>
  <si>
    <t>KK Pengelolaan Limbah Cair Rumah Tangga (PLCRT)</t>
  </si>
  <si>
    <t>Tempat Fasilitas Umum (TFU) yang Dilakukan Pengawasan Sesuai
Standar</t>
  </si>
  <si>
    <t>Tempat Pengelolaan Pangan (TPP) Jasa Boga yang Memenuhi Syarat
Kesehatan</t>
  </si>
  <si>
    <t>Skor/Akurasi</t>
  </si>
  <si>
    <t>Nilai Rata-Rata</t>
  </si>
  <si>
    <t>Simpangan Baku Indikator</t>
  </si>
  <si>
    <t>#ERROR!</t>
  </si>
  <si>
    <t xml:space="preserve">Batas Bawah </t>
  </si>
  <si>
    <t xml:space="preserve">Batas Atas </t>
  </si>
  <si>
    <t>Skor Akurasi</t>
  </si>
  <si>
    <t>Angka kematian kasar/Gross Death Rate (GDR) di RS</t>
  </si>
  <si>
    <t>Angka kematian murni/Nett Death Rate (NDR) di RS</t>
  </si>
  <si>
    <t>Rasio posyandu per 100 balita</t>
  </si>
  <si>
    <t>Rasio Dokter (spesialis+umum)</t>
  </si>
  <si>
    <t>Rasio Dokter Gigi (termasuk Dokter Gigi Spesialis)</t>
  </si>
  <si>
    <t>Rasio Bidan per 100.000 penduduk</t>
  </si>
  <si>
    <t>Rasio Perawat per 100.000 penduduk</t>
  </si>
  <si>
    <t>Peserta Jaminan Pemeliharaan Kesehatan</t>
  </si>
  <si>
    <t>Peserta KB Aktif Modern</t>
  </si>
  <si>
    <t>Angka Kematian Balita (dilaporkan)</t>
  </si>
  <si>
    <t>Sarana Air Minum yang DiawasiI/ Diperiksa Kualitas Air Minumnya 37 Sesuai Standar (Aman)</t>
  </si>
  <si>
    <t>KK dengan Akses terhadap Fasilitas Sanitasi yang Layak</t>
  </si>
  <si>
    <t>Tempat Fasilitas Umum (TFU) yang Dilakukan Pengawasan Sesuai Standar</t>
  </si>
  <si>
    <t>Tempat Pengelolaan Pangan (TPP) Jasa Boga yang Memenuhi Syarat Kesehatan</t>
  </si>
  <si>
    <t>Skor</t>
  </si>
  <si>
    <t>Total Variabel</t>
  </si>
  <si>
    <t>Jumlah ibu hamil dapat tablet Fe dan Kunjungan K4</t>
  </si>
  <si>
    <t>Bumil Mendapat Fe</t>
  </si>
  <si>
    <t>K4</t>
  </si>
  <si>
    <t>selisih</t>
  </si>
  <si>
    <t>Jumlah anak lahir hidup dan jumlah anak yang diberikan HB0</t>
  </si>
  <si>
    <t>anak lahir hidup</t>
  </si>
  <si>
    <t>anak yg diberikan HB0</t>
  </si>
  <si>
    <t>Jumlah ibu bersalin dan jumlah anak lahir hidup</t>
  </si>
  <si>
    <t>ibu bersalin</t>
  </si>
  <si>
    <t>Ibu nifas mendapat vitamin A dan ibu nifas mendapat pelayanan Kf lengkap</t>
  </si>
  <si>
    <t>ibu nifas mendapat vit A</t>
  </si>
  <si>
    <t>ibu nifas Kf lengkap</t>
  </si>
  <si>
    <t>Pemberian HB0 dan pemberian BCG</t>
  </si>
  <si>
    <t>Pemberian campak/rubella dan Imunisasi dasar lengkap</t>
  </si>
  <si>
    <t>Campak/rubella</t>
  </si>
  <si>
    <t>IDL</t>
  </si>
  <si>
    <t>Jumlah anak lahir hidup dan pemberian BCG</t>
  </si>
  <si>
    <t>Anak lahir hidup</t>
  </si>
  <si>
    <t>Pemberian DPT-HB-Hib3 dan Imunisasi dasar lengkap</t>
  </si>
  <si>
    <t>Pemberian Polio 4 dan Imunisasi dasar lengkap</t>
  </si>
  <si>
    <t>Polio 4</t>
  </si>
  <si>
    <t>Pemberian DPT-HB-Hib3 dan Polio 4</t>
  </si>
  <si>
    <t>Untuk setiap pasangan indikator kunci di atas, apabila selisih perbedaannya (absolut) adalah &gt;=-10% dan &lt;=10%, maka diberi skor 1; dan bila terjadi sebaliknya maka diberi skor 0. Skor total berkisar antara 0 sampai 10. Persentase konsistensi antarindikator diperoleh dari jumlah skor total dibagi 10 dikali 100%. Tabel 12 berikut menyajikan pemeringkatan provinsi berdasarkan konsistensi antarindikator.</t>
  </si>
  <si>
    <t>Catin Mendapatkan Layanan Kesehatan</t>
  </si>
  <si>
    <t>Penyandang DM mendapatkan pelayanan kesehatan sesuai standar</t>
  </si>
  <si>
    <t>Sarana Air Minum yang DiawasiI/ Diperiksa Kualitas Air Minumnya Sesuai Standar (Aman)</t>
  </si>
  <si>
    <t>KK dengan Akses terhadap Fasilitas Sanitasi yang Aman</t>
  </si>
  <si>
    <t>Desa/ Kelurahan Stop BABS (SBS)</t>
  </si>
  <si>
    <t>KK Pengelolaan Air Minum dan Makanan Rumah Tangga (PAMMRT)</t>
  </si>
  <si>
    <t>Desa/ Kelurahan 5 Pilar STBM</t>
  </si>
  <si>
    <t>KK Pengelolaan Kualitas Udara dalam Rumah Tangga (PKURT)</t>
  </si>
  <si>
    <t>KK Akses Rumah Sehat</t>
  </si>
  <si>
    <t>TPP memenuhi syarat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</si>
</sst>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5" formatCode="&quot;Rp&quot;#,##0;\-&quot;Rp&quot;#,##0"/>
    <numFmt numFmtId="164" formatCode="0.0"/>
    <numFmt numFmtId="165" formatCode="#,##0.00_);\!\(#,##0.00\!\)"/>
    <numFmt numFmtId="166" formatCode="_(* #,##0.00_);_(* \(#,##0.00\);_(* &quot;-&quot;??_);_(@_)"/>
    <numFmt numFmtId="167" formatCode="#,##0.0"/>
    <numFmt numFmtId="168" formatCode="#,##0_);\!\(#,##0\!\)"/>
    <numFmt numFmtId="169" formatCode="_(* #,##0_);_(* \(#,##0\);_(* &quot;-&quot;_);_(@_)"/>
    <numFmt numFmtId="170" formatCode="#,##0.0_);\(#,##0.0\)"/>
    <numFmt numFmtId="171" formatCode="_(* #,##0.0_);_(* \(#,##0.0\);_(* &quot;-&quot;_);_(@_)"/>
    <numFmt numFmtId="172" formatCode="d\-mmm"/>
    <numFmt numFmtId="173" formatCode="0.000"/>
    <numFmt numFmtId="174" formatCode="_(* #,##0_);_(* \(#,##0\);_(* &quot;-&quot;??_);_(@_)"/>
    <numFmt numFmtId="175" formatCode="[$Rp-421]#,##0.00"/>
    <numFmt numFmtId="176" formatCode="[$Rp]#,##0.00"/>
    <numFmt numFmtId="177" formatCode="0.0_);\(0.0\)"/>
    <numFmt numFmtId="178" formatCode="0.0%"/>
    <numFmt numFmtId="179" formatCode="mm/dd/yyyy"/>
  </numFmts>
  <fonts count="47">
    <font>
      <sz val="11"/>
      <color rgb="FF000000"/>
      <name val="Calibri"/>
      <scheme val="minor"/>
    </font>
    <font>
      <b/>
      <sz val="11"/>
      <color rgb="FF000000"/>
      <name val="Arial"/>
    </font>
    <font>
      <sz val="11"/>
      <color rgb="FF000000"/>
      <name val="Calibri"/>
    </font>
    <font>
      <sz val="11"/>
      <name val="Calibri"/>
    </font>
    <font>
      <sz val="11"/>
      <color rgb="FF000000"/>
      <name val="Arial"/>
    </font>
    <font>
      <u/>
      <sz val="11"/>
      <color rgb="FF0463C1"/>
      <name val="Arial"/>
    </font>
    <font>
      <u/>
      <sz val="11"/>
      <color rgb="FF0000FF"/>
      <name val="Arial"/>
    </font>
    <font>
      <u/>
      <sz val="11"/>
      <color rgb="FF0563C1"/>
      <name val="Arial"/>
    </font>
    <font>
      <u/>
      <sz val="11"/>
      <color rgb="FF0563C1"/>
      <name val="Arial"/>
    </font>
    <font>
      <i/>
      <sz val="11"/>
      <color rgb="FF000000"/>
      <name val="Arial"/>
    </font>
    <font>
      <u/>
      <sz val="11"/>
      <color rgb="FF0563C1"/>
      <name val="Arial"/>
    </font>
    <font>
      <u/>
      <sz val="11"/>
      <color rgb="FF000000"/>
      <name val="Arial"/>
    </font>
    <font>
      <u/>
      <sz val="11"/>
      <color rgb="FF0563C1"/>
      <name val="Arial"/>
    </font>
    <font>
      <b/>
      <sz val="12"/>
      <color rgb="FF000000"/>
      <name val="Arial"/>
    </font>
    <font>
      <sz val="12"/>
      <color rgb="FF000000"/>
      <name val="Arial"/>
    </font>
    <font>
      <b/>
      <i/>
      <sz val="12"/>
      <color rgb="FF000000"/>
      <name val="Arial"/>
    </font>
    <font>
      <sz val="12"/>
      <color rgb="FFFF0000"/>
      <name val="Arial"/>
    </font>
    <font>
      <i/>
      <sz val="12"/>
      <color rgb="FF000000"/>
      <name val="Arial"/>
    </font>
    <font>
      <sz val="12"/>
      <color rgb="FF444444"/>
      <name val="Arial"/>
    </font>
    <font>
      <u/>
      <sz val="12"/>
      <color rgb="FF0000FF"/>
      <name val="Arial"/>
    </font>
    <font>
      <sz val="12"/>
      <color rgb="FFFF00FF"/>
      <name val="Arial"/>
    </font>
    <font>
      <sz val="12"/>
      <color rgb="FF000000"/>
      <name val="Calibri"/>
    </font>
    <font>
      <b/>
      <strike/>
      <sz val="12"/>
      <color rgb="FF000000"/>
      <name val="Arial"/>
    </font>
    <font>
      <sz val="12"/>
      <color rgb="FF9C0006"/>
      <name val="Arial"/>
    </font>
    <font>
      <b/>
      <sz val="12"/>
      <color theme="1"/>
      <name val="Arial"/>
    </font>
    <font>
      <sz val="11"/>
      <color theme="1"/>
      <name val="Calibri"/>
      <scheme val="minor"/>
    </font>
    <font>
      <sz val="13"/>
      <color rgb="FF000000"/>
      <name val="Calibri"/>
    </font>
    <font>
      <b/>
      <i/>
      <sz val="9"/>
      <color rgb="FF000000"/>
      <name val="Arial"/>
    </font>
    <font>
      <b/>
      <i/>
      <sz val="10"/>
      <color rgb="FF000000"/>
      <name val="Arial"/>
    </font>
    <font>
      <sz val="10"/>
      <color rgb="FF000000"/>
      <name val="Arial"/>
    </font>
    <font>
      <sz val="12"/>
      <color rgb="FF333333"/>
      <name val="Arial"/>
    </font>
    <font>
      <b/>
      <sz val="12"/>
      <color rgb="FFFF0000"/>
      <name val="Arial"/>
    </font>
    <font>
      <vertAlign val="superscript"/>
      <sz val="12"/>
      <color rgb="FF000000"/>
      <name val="Arial"/>
    </font>
    <font>
      <b/>
      <i/>
      <sz val="11"/>
      <color rgb="FF000000"/>
      <name val="Arial"/>
    </font>
    <font>
      <sz val="11"/>
      <color theme="1"/>
      <name val="Calibri"/>
    </font>
    <font>
      <sz val="12"/>
      <color rgb="FF000000"/>
      <name val="Arial Narrow"/>
    </font>
    <font>
      <sz val="12"/>
      <color theme="1"/>
      <name val="Arial"/>
    </font>
    <font>
      <b/>
      <sz val="10"/>
      <color rgb="FF000000"/>
      <name val="Arial"/>
    </font>
    <font>
      <sz val="9"/>
      <color rgb="FF000000"/>
      <name val="Arial"/>
    </font>
    <font>
      <u/>
      <sz val="12"/>
      <color rgb="FF000000"/>
      <name val="Arial"/>
    </font>
    <font>
      <b/>
      <sz val="14"/>
      <color rgb="FF000000"/>
      <name val="Arial"/>
    </font>
    <font>
      <sz val="12"/>
      <color rgb="FFC00000"/>
      <name val="Arial"/>
    </font>
    <font>
      <sz val="12"/>
      <color rgb="FF000000"/>
      <name val="Times New Roman"/>
    </font>
    <font>
      <sz val="11"/>
      <color rgb="FF000000"/>
      <name val="Times New Roman"/>
    </font>
    <font>
      <vertAlign val="superscript"/>
      <sz val="11"/>
      <color rgb="FF000000"/>
      <name val="Arial"/>
    </font>
    <font>
      <b/>
      <vertAlign val="superscript"/>
      <sz val="12"/>
      <color rgb="FF000000"/>
      <name val="Arial"/>
    </font>
    <font>
      <u/>
      <sz val="12"/>
      <color rgb="FF1155CC"/>
      <name val="Arial"/>
    </font>
  </fonts>
  <fills count="17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9F9F9"/>
        <bgColor rgb="FFF9F9F9"/>
      </patternFill>
    </fill>
    <fill>
      <patternFill patternType="solid">
        <fgColor rgb="FFFF9900"/>
        <bgColor rgb="FFFF9900"/>
      </patternFill>
    </fill>
    <fill>
      <patternFill patternType="solid">
        <fgColor rgb="FFFFE599"/>
        <bgColor rgb="FFFFE599"/>
      </patternFill>
    </fill>
    <fill>
      <patternFill patternType="solid">
        <fgColor rgb="FFD9EAD3"/>
        <bgColor rgb="FFD9EAD3"/>
      </patternFill>
    </fill>
    <fill>
      <patternFill patternType="solid">
        <fgColor rgb="FFFFD966"/>
        <bgColor rgb="FFFFD966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757070"/>
        <bgColor rgb="FF757070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theme="0"/>
        <bgColor rgb="FFFF0000"/>
      </patternFill>
    </fill>
  </fills>
  <borders count="9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">
    <xf numFmtId="0" fontId="0" fillId="0" borderId="0"/>
  </cellStyleXfs>
  <cellXfs count="867"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right"/>
    </xf>
    <xf numFmtId="0" fontId="1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vertical="top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vertical="top"/>
    </xf>
    <xf numFmtId="0" fontId="4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wrapText="1"/>
    </xf>
    <xf numFmtId="3" fontId="2" fillId="2" borderId="8" xfId="0" applyNumberFormat="1" applyFont="1" applyFill="1" applyBorder="1"/>
    <xf numFmtId="3" fontId="4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vertical="top"/>
    </xf>
    <xf numFmtId="0" fontId="5" fillId="0" borderId="7" xfId="0" applyFont="1" applyBorder="1" applyAlignment="1">
      <alignment horizontal="center" vertical="top"/>
    </xf>
    <xf numFmtId="164" fontId="2" fillId="0" borderId="8" xfId="0" applyNumberFormat="1" applyFont="1" applyBorder="1" applyAlignment="1"/>
    <xf numFmtId="164" fontId="4" fillId="0" borderId="7" xfId="0" applyNumberFormat="1" applyFont="1" applyBorder="1" applyAlignment="1">
      <alignment horizontal="right"/>
    </xf>
    <xf numFmtId="0" fontId="2" fillId="0" borderId="7" xfId="0" applyFont="1" applyBorder="1" applyAlignment="1">
      <alignment vertical="top"/>
    </xf>
    <xf numFmtId="0" fontId="2" fillId="0" borderId="7" xfId="0" applyFont="1" applyBorder="1" applyAlignment="1">
      <alignment horizontal="center" vertical="top"/>
    </xf>
    <xf numFmtId="0" fontId="2" fillId="0" borderId="7" xfId="0" applyFont="1" applyBorder="1"/>
    <xf numFmtId="165" fontId="2" fillId="0" borderId="7" xfId="0" applyNumberFormat="1" applyFont="1" applyBorder="1"/>
    <xf numFmtId="165" fontId="2" fillId="0" borderId="7" xfId="0" applyNumberFormat="1" applyFont="1" applyBorder="1" applyAlignment="1">
      <alignment horizontal="right"/>
    </xf>
    <xf numFmtId="0" fontId="1" fillId="0" borderId="7" xfId="0" applyFont="1" applyBorder="1" applyAlignment="1">
      <alignment horizontal="center" vertical="top"/>
    </xf>
    <xf numFmtId="0" fontId="1" fillId="0" borderId="7" xfId="0" applyFont="1" applyBorder="1" applyAlignment="1">
      <alignment wrapText="1"/>
    </xf>
    <xf numFmtId="166" fontId="2" fillId="0" borderId="7" xfId="0" applyNumberFormat="1" applyFont="1" applyBorder="1"/>
    <xf numFmtId="166" fontId="2" fillId="0" borderId="7" xfId="0" applyNumberFormat="1" applyFont="1" applyBorder="1" applyAlignment="1">
      <alignment horizontal="right"/>
    </xf>
    <xf numFmtId="0" fontId="4" fillId="0" borderId="0" xfId="0" applyFont="1" applyAlignment="1">
      <alignment horizontal="center"/>
    </xf>
    <xf numFmtId="3" fontId="2" fillId="0" borderId="8" xfId="0" applyNumberFormat="1" applyFont="1" applyBorder="1" applyAlignment="1">
      <alignment vertical="top"/>
    </xf>
    <xf numFmtId="0" fontId="2" fillId="0" borderId="9" xfId="0" applyFont="1" applyBorder="1"/>
    <xf numFmtId="164" fontId="2" fillId="0" borderId="7" xfId="0" applyNumberFormat="1" applyFont="1" applyBorder="1"/>
    <xf numFmtId="164" fontId="2" fillId="0" borderId="10" xfId="0" applyNumberFormat="1" applyFont="1" applyBorder="1" applyAlignment="1">
      <alignment vertical="top"/>
    </xf>
    <xf numFmtId="164" fontId="2" fillId="0" borderId="10" xfId="0" applyNumberFormat="1" applyFont="1" applyBorder="1" applyAlignment="1">
      <alignment horizontal="right" vertical="top"/>
    </xf>
    <xf numFmtId="0" fontId="1" fillId="0" borderId="9" xfId="0" applyFont="1" applyBorder="1" applyAlignment="1">
      <alignment wrapText="1"/>
    </xf>
    <xf numFmtId="164" fontId="4" fillId="0" borderId="7" xfId="0" applyNumberFormat="1" applyFont="1" applyBorder="1" applyAlignment="1">
      <alignment horizontal="right" vertical="top"/>
    </xf>
    <xf numFmtId="167" fontId="4" fillId="0" borderId="7" xfId="0" applyNumberFormat="1" applyFont="1" applyBorder="1" applyAlignment="1">
      <alignment horizontal="right"/>
    </xf>
    <xf numFmtId="167" fontId="2" fillId="0" borderId="8" xfId="0" applyNumberFormat="1" applyFont="1" applyBorder="1" applyAlignment="1"/>
    <xf numFmtId="0" fontId="2" fillId="0" borderId="8" xfId="0" applyFont="1" applyBorder="1" applyAlignment="1"/>
    <xf numFmtId="166" fontId="2" fillId="0" borderId="8" xfId="0" applyNumberFormat="1" applyFont="1" applyBorder="1" applyAlignment="1"/>
    <xf numFmtId="166" fontId="2" fillId="0" borderId="7" xfId="0" applyNumberFormat="1" applyFont="1" applyBorder="1" applyAlignment="1">
      <alignment vertical="top"/>
    </xf>
    <xf numFmtId="166" fontId="2" fillId="0" borderId="7" xfId="0" applyNumberFormat="1" applyFont="1" applyBorder="1" applyAlignment="1">
      <alignment horizontal="right" vertical="top"/>
    </xf>
    <xf numFmtId="166" fontId="2" fillId="0" borderId="10" xfId="0" applyNumberFormat="1" applyFont="1" applyBorder="1" applyAlignment="1">
      <alignment horizontal="right" vertical="top"/>
    </xf>
    <xf numFmtId="166" fontId="2" fillId="0" borderId="8" xfId="0" applyNumberFormat="1" applyFont="1" applyBorder="1" applyAlignment="1">
      <alignment vertical="top"/>
    </xf>
    <xf numFmtId="168" fontId="4" fillId="0" borderId="7" xfId="0" applyNumberFormat="1" applyFont="1" applyBorder="1" applyAlignment="1">
      <alignment horizontal="right" vertical="top"/>
    </xf>
    <xf numFmtId="0" fontId="4" fillId="0" borderId="7" xfId="0" applyFont="1" applyBorder="1"/>
    <xf numFmtId="3" fontId="4" fillId="0" borderId="11" xfId="0" applyNumberFormat="1" applyFont="1" applyBorder="1" applyAlignment="1">
      <alignment horizontal="right"/>
    </xf>
    <xf numFmtId="167" fontId="4" fillId="0" borderId="10" xfId="0" applyNumberFormat="1" applyFont="1" applyBorder="1" applyAlignment="1">
      <alignment horizontal="right"/>
    </xf>
    <xf numFmtId="0" fontId="4" fillId="0" borderId="10" xfId="0" applyFont="1" applyBorder="1" applyAlignment="1">
      <alignment vertical="top"/>
    </xf>
    <xf numFmtId="0" fontId="6" fillId="0" borderId="7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3" fontId="4" fillId="0" borderId="7" xfId="0" applyNumberFormat="1" applyFont="1" applyBorder="1" applyAlignment="1">
      <alignment horizontal="right" vertical="top"/>
    </xf>
    <xf numFmtId="0" fontId="2" fillId="0" borderId="7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166" fontId="4" fillId="0" borderId="11" xfId="0" applyNumberFormat="1" applyFont="1" applyBorder="1" applyAlignment="1">
      <alignment horizontal="right" vertical="top"/>
    </xf>
    <xf numFmtId="164" fontId="4" fillId="0" borderId="10" xfId="0" applyNumberFormat="1" applyFont="1" applyBorder="1" applyAlignment="1">
      <alignment horizontal="right"/>
    </xf>
    <xf numFmtId="5" fontId="4" fillId="0" borderId="10" xfId="0" applyNumberFormat="1" applyFont="1" applyBorder="1" applyAlignment="1">
      <alignment horizontal="right" vertical="top"/>
    </xf>
    <xf numFmtId="0" fontId="4" fillId="0" borderId="10" xfId="0" applyFont="1" applyBorder="1" applyAlignment="1">
      <alignment horizontal="left" vertical="top"/>
    </xf>
    <xf numFmtId="164" fontId="4" fillId="0" borderId="10" xfId="0" applyNumberFormat="1" applyFont="1" applyBorder="1" applyAlignment="1">
      <alignment horizontal="right" vertical="top"/>
    </xf>
    <xf numFmtId="168" fontId="4" fillId="0" borderId="7" xfId="0" applyNumberFormat="1" applyFont="1" applyBorder="1" applyAlignment="1">
      <alignment horizontal="right"/>
    </xf>
    <xf numFmtId="1" fontId="4" fillId="0" borderId="8" xfId="0" applyNumberFormat="1" applyFont="1" applyBorder="1" applyAlignment="1">
      <alignment horizontal="right"/>
    </xf>
    <xf numFmtId="1" fontId="4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/>
    <xf numFmtId="169" fontId="2" fillId="0" borderId="8" xfId="0" applyNumberFormat="1" applyFont="1" applyBorder="1" applyAlignment="1">
      <alignment horizontal="right"/>
    </xf>
    <xf numFmtId="164" fontId="2" fillId="0" borderId="8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0" fontId="8" fillId="0" borderId="10" xfId="0" applyFont="1" applyBorder="1" applyAlignment="1">
      <alignment horizontal="center" vertical="top"/>
    </xf>
    <xf numFmtId="0" fontId="4" fillId="0" borderId="7" xfId="0" applyFont="1" applyBorder="1" applyAlignment="1">
      <alignment vertical="top" wrapText="1"/>
    </xf>
    <xf numFmtId="164" fontId="4" fillId="0" borderId="8" xfId="0" applyNumberFormat="1" applyFont="1" applyBorder="1" applyAlignment="1"/>
    <xf numFmtId="0" fontId="4" fillId="0" borderId="0" xfId="0" applyFont="1"/>
    <xf numFmtId="164" fontId="4" fillId="0" borderId="7" xfId="0" applyNumberFormat="1" applyFont="1" applyBorder="1"/>
    <xf numFmtId="164" fontId="2" fillId="0" borderId="7" xfId="0" applyNumberFormat="1" applyFont="1" applyBorder="1" applyAlignment="1">
      <alignment horizontal="right" vertical="top"/>
    </xf>
    <xf numFmtId="0" fontId="2" fillId="0" borderId="5" xfId="0" applyFont="1" applyBorder="1"/>
    <xf numFmtId="0" fontId="2" fillId="0" borderId="5" xfId="0" applyFont="1" applyBorder="1" applyAlignment="1">
      <alignment horizontal="right"/>
    </xf>
    <xf numFmtId="0" fontId="2" fillId="0" borderId="5" xfId="0" applyFont="1" applyBorder="1" applyAlignment="1">
      <alignment vertical="top"/>
    </xf>
    <xf numFmtId="0" fontId="1" fillId="0" borderId="0" xfId="0" applyFont="1" applyAlignment="1">
      <alignment wrapText="1"/>
    </xf>
    <xf numFmtId="0" fontId="4" fillId="0" borderId="0" xfId="0" applyFont="1" applyAlignment="1">
      <alignment wrapText="1"/>
    </xf>
    <xf numFmtId="165" fontId="2" fillId="0" borderId="8" xfId="0" applyNumberFormat="1" applyFont="1" applyBorder="1" applyAlignment="1"/>
    <xf numFmtId="165" fontId="4" fillId="0" borderId="7" xfId="0" applyNumberFormat="1" applyFont="1" applyBorder="1" applyAlignment="1">
      <alignment horizontal="right"/>
    </xf>
    <xf numFmtId="166" fontId="4" fillId="0" borderId="7" xfId="0" applyNumberFormat="1" applyFont="1" applyBorder="1" applyAlignment="1">
      <alignment vertical="top"/>
    </xf>
    <xf numFmtId="170" fontId="4" fillId="0" borderId="7" xfId="0" applyNumberFormat="1" applyFont="1" applyBorder="1" applyAlignment="1">
      <alignment horizontal="center"/>
    </xf>
    <xf numFmtId="170" fontId="4" fillId="0" borderId="7" xfId="0" applyNumberFormat="1" applyFon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2" fontId="2" fillId="0" borderId="7" xfId="0" applyNumberFormat="1" applyFont="1" applyBorder="1"/>
    <xf numFmtId="2" fontId="2" fillId="0" borderId="7" xfId="0" applyNumberFormat="1" applyFont="1" applyBorder="1" applyAlignment="1">
      <alignment horizontal="right"/>
    </xf>
    <xf numFmtId="1" fontId="2" fillId="0" borderId="8" xfId="0" applyNumberFormat="1" applyFont="1" applyBorder="1" applyAlignment="1"/>
    <xf numFmtId="0" fontId="9" fillId="0" borderId="7" xfId="0" applyFont="1" applyBorder="1" applyAlignment="1">
      <alignment wrapText="1"/>
    </xf>
    <xf numFmtId="164" fontId="4" fillId="0" borderId="7" xfId="0" applyNumberFormat="1" applyFont="1" applyBorder="1" applyAlignment="1">
      <alignment horizontal="center"/>
    </xf>
    <xf numFmtId="3" fontId="2" fillId="0" borderId="7" xfId="0" applyNumberFormat="1" applyFont="1" applyBorder="1"/>
    <xf numFmtId="3" fontId="2" fillId="0" borderId="7" xfId="0" applyNumberFormat="1" applyFont="1" applyBorder="1" applyAlignment="1">
      <alignment horizontal="right"/>
    </xf>
    <xf numFmtId="164" fontId="2" fillId="0" borderId="12" xfId="0" applyNumberFormat="1" applyFont="1" applyBorder="1" applyAlignment="1"/>
    <xf numFmtId="164" fontId="4" fillId="0" borderId="0" xfId="0" applyNumberFormat="1" applyFont="1" applyAlignment="1">
      <alignment horizontal="right"/>
    </xf>
    <xf numFmtId="164" fontId="2" fillId="0" borderId="12" xfId="0" applyNumberFormat="1" applyFont="1" applyBorder="1" applyAlignment="1">
      <alignment horizontal="right"/>
    </xf>
    <xf numFmtId="170" fontId="4" fillId="0" borderId="7" xfId="0" applyNumberFormat="1" applyFont="1" applyBorder="1" applyAlignment="1">
      <alignment horizontal="right" vertical="top"/>
    </xf>
    <xf numFmtId="0" fontId="10" fillId="0" borderId="10" xfId="0" applyFont="1" applyBorder="1" applyAlignment="1">
      <alignment horizontal="center"/>
    </xf>
    <xf numFmtId="164" fontId="2" fillId="0" borderId="11" xfId="0" applyNumberFormat="1" applyFont="1" applyBorder="1" applyAlignment="1"/>
    <xf numFmtId="170" fontId="4" fillId="0" borderId="0" xfId="0" applyNumberFormat="1" applyFont="1" applyAlignment="1">
      <alignment horizontal="right" vertical="top"/>
    </xf>
    <xf numFmtId="0" fontId="4" fillId="0" borderId="5" xfId="0" applyFont="1" applyBorder="1" applyAlignment="1">
      <alignment horizontal="center" vertical="top"/>
    </xf>
    <xf numFmtId="0" fontId="4" fillId="0" borderId="5" xfId="0" applyFont="1" applyBorder="1" applyAlignment="1">
      <alignment vertical="top" wrapText="1"/>
    </xf>
    <xf numFmtId="164" fontId="2" fillId="0" borderId="13" xfId="0" applyNumberFormat="1" applyFont="1" applyBorder="1" applyAlignment="1"/>
    <xf numFmtId="170" fontId="11" fillId="0" borderId="5" xfId="0" applyNumberFormat="1" applyFont="1" applyBorder="1" applyAlignment="1">
      <alignment horizontal="right" vertical="top"/>
    </xf>
    <xf numFmtId="0" fontId="4" fillId="0" borderId="5" xfId="0" applyFont="1" applyBorder="1" applyAlignment="1">
      <alignment vertical="top"/>
    </xf>
    <xf numFmtId="0" fontId="12" fillId="0" borderId="5" xfId="0" applyFont="1" applyBorder="1" applyAlignment="1">
      <alignment horizontal="center" vertical="top"/>
    </xf>
    <xf numFmtId="0" fontId="13" fillId="0" borderId="0" xfId="0" quotePrefix="1" applyFont="1"/>
    <xf numFmtId="0" fontId="14" fillId="0" borderId="0" xfId="0" applyFont="1"/>
    <xf numFmtId="0" fontId="13" fillId="0" borderId="0" xfId="0" applyFont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left"/>
    </xf>
    <xf numFmtId="0" fontId="14" fillId="0" borderId="14" xfId="0" applyFont="1" applyBorder="1"/>
    <xf numFmtId="0" fontId="13" fillId="0" borderId="7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0" fontId="14" fillId="0" borderId="6" xfId="0" applyFont="1" applyBorder="1"/>
    <xf numFmtId="171" fontId="14" fillId="0" borderId="6" xfId="0" applyNumberFormat="1" applyFont="1" applyBorder="1" applyAlignment="1">
      <alignment horizontal="right"/>
    </xf>
    <xf numFmtId="0" fontId="14" fillId="0" borderId="6" xfId="0" applyFont="1" applyBorder="1" applyAlignment="1">
      <alignment horizontal="right"/>
    </xf>
    <xf numFmtId="3" fontId="14" fillId="0" borderId="6" xfId="0" applyNumberFormat="1" applyFont="1" applyBorder="1" applyAlignment="1">
      <alignment horizontal="right"/>
    </xf>
    <xf numFmtId="4" fontId="14" fillId="0" borderId="6" xfId="0" applyNumberFormat="1" applyFont="1" applyBorder="1" applyAlignment="1">
      <alignment horizontal="center"/>
    </xf>
    <xf numFmtId="0" fontId="13" fillId="0" borderId="18" xfId="0" applyFont="1" applyBorder="1"/>
    <xf numFmtId="0" fontId="14" fillId="0" borderId="18" xfId="0" applyFont="1" applyBorder="1"/>
    <xf numFmtId="171" fontId="13" fillId="0" borderId="19" xfId="0" applyNumberFormat="1" applyFont="1" applyBorder="1" applyAlignment="1">
      <alignment horizontal="right"/>
    </xf>
    <xf numFmtId="1" fontId="13" fillId="0" borderId="19" xfId="0" applyNumberFormat="1" applyFont="1" applyBorder="1" applyAlignment="1">
      <alignment horizontal="right"/>
    </xf>
    <xf numFmtId="1" fontId="13" fillId="0" borderId="18" xfId="0" applyNumberFormat="1" applyFont="1" applyBorder="1" applyAlignment="1">
      <alignment horizontal="right"/>
    </xf>
    <xf numFmtId="169" fontId="13" fillId="0" borderId="19" xfId="0" applyNumberFormat="1" applyFont="1" applyBorder="1" applyAlignment="1">
      <alignment horizontal="right"/>
    </xf>
    <xf numFmtId="164" fontId="13" fillId="0" borderId="18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72" fontId="14" fillId="0" borderId="6" xfId="0" quotePrefix="1" applyNumberFormat="1" applyFont="1" applyBorder="1" applyAlignment="1">
      <alignment horizontal="center"/>
    </xf>
    <xf numFmtId="168" fontId="14" fillId="0" borderId="6" xfId="0" applyNumberFormat="1" applyFont="1" applyBorder="1" applyAlignment="1">
      <alignment horizontal="right"/>
    </xf>
    <xf numFmtId="170" fontId="14" fillId="0" borderId="6" xfId="0" applyNumberFormat="1" applyFont="1" applyBorder="1" applyAlignment="1">
      <alignment horizontal="right"/>
    </xf>
    <xf numFmtId="0" fontId="13" fillId="0" borderId="20" xfId="0" applyFont="1" applyBorder="1"/>
    <xf numFmtId="0" fontId="14" fillId="0" borderId="21" xfId="0" applyFont="1" applyBorder="1"/>
    <xf numFmtId="168" fontId="13" fillId="0" borderId="1" xfId="0" applyNumberFormat="1" applyFont="1" applyBorder="1" applyAlignment="1">
      <alignment horizontal="right"/>
    </xf>
    <xf numFmtId="168" fontId="13" fillId="0" borderId="6" xfId="0" applyNumberFormat="1" applyFont="1" applyBorder="1" applyAlignment="1">
      <alignment horizontal="right"/>
    </xf>
    <xf numFmtId="170" fontId="13" fillId="0" borderId="6" xfId="0" applyNumberFormat="1" applyFont="1" applyBorder="1" applyAlignment="1">
      <alignment horizontal="right"/>
    </xf>
    <xf numFmtId="0" fontId="13" fillId="0" borderId="19" xfId="0" applyFont="1" applyBorder="1"/>
    <xf numFmtId="0" fontId="14" fillId="0" borderId="22" xfId="0" applyFont="1" applyBorder="1"/>
    <xf numFmtId="168" fontId="14" fillId="0" borderId="22" xfId="0" applyNumberFormat="1" applyFont="1" applyBorder="1"/>
    <xf numFmtId="168" fontId="14" fillId="0" borderId="23" xfId="0" applyNumberFormat="1" applyFont="1" applyBorder="1"/>
    <xf numFmtId="168" fontId="13" fillId="0" borderId="24" xfId="0" applyNumberFormat="1" applyFont="1" applyBorder="1" applyAlignment="1">
      <alignment horizontal="center"/>
    </xf>
    <xf numFmtId="168" fontId="14" fillId="0" borderId="25" xfId="0" applyNumberFormat="1" applyFont="1" applyBorder="1" applyAlignment="1"/>
    <xf numFmtId="0" fontId="14" fillId="0" borderId="26" xfId="0" applyFont="1" applyBorder="1"/>
    <xf numFmtId="0" fontId="14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14" xfId="0" applyFont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4" fillId="0" borderId="6" xfId="0" applyFont="1" applyBorder="1" applyAlignment="1">
      <alignment wrapText="1"/>
    </xf>
    <xf numFmtId="164" fontId="14" fillId="0" borderId="6" xfId="0" applyNumberFormat="1" applyFont="1" applyBorder="1" applyAlignment="1">
      <alignment horizontal="right"/>
    </xf>
    <xf numFmtId="3" fontId="14" fillId="0" borderId="6" xfId="0" applyNumberFormat="1" applyFont="1" applyBorder="1"/>
    <xf numFmtId="168" fontId="14" fillId="0" borderId="6" xfId="0" applyNumberFormat="1" applyFont="1" applyBorder="1"/>
    <xf numFmtId="164" fontId="14" fillId="0" borderId="6" xfId="0" applyNumberFormat="1" applyFont="1" applyBorder="1"/>
    <xf numFmtId="2" fontId="14" fillId="0" borderId="6" xfId="0" applyNumberFormat="1" applyFont="1" applyBorder="1" applyAlignment="1">
      <alignment horizontal="right"/>
    </xf>
    <xf numFmtId="173" fontId="14" fillId="0" borderId="6" xfId="0" applyNumberFormat="1" applyFont="1" applyBorder="1" applyAlignment="1">
      <alignment horizontal="right"/>
    </xf>
    <xf numFmtId="0" fontId="14" fillId="0" borderId="0" xfId="0" applyFont="1" applyAlignment="1">
      <alignment vertical="center" wrapText="1"/>
    </xf>
    <xf numFmtId="0" fontId="13" fillId="0" borderId="0" xfId="0" quotePrefix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6" xfId="0" quotePrefix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/>
    </xf>
    <xf numFmtId="0" fontId="14" fillId="0" borderId="7" xfId="0" applyFont="1" applyBorder="1" applyAlignment="1">
      <alignment vertical="center"/>
    </xf>
    <xf numFmtId="174" fontId="14" fillId="0" borderId="7" xfId="0" applyNumberFormat="1" applyFont="1" applyBorder="1" applyAlignment="1">
      <alignment vertical="center"/>
    </xf>
    <xf numFmtId="0" fontId="14" fillId="0" borderId="7" xfId="0" applyFont="1" applyBorder="1" applyAlignment="1">
      <alignment vertical="top" wrapText="1"/>
    </xf>
    <xf numFmtId="0" fontId="14" fillId="0" borderId="7" xfId="0" applyFont="1" applyBorder="1" applyAlignment="1">
      <alignment horizontal="right"/>
    </xf>
    <xf numFmtId="0" fontId="14" fillId="0" borderId="7" xfId="0" applyFont="1" applyBorder="1" applyAlignment="1">
      <alignment horizontal="left" vertical="center"/>
    </xf>
    <xf numFmtId="0" fontId="14" fillId="0" borderId="7" xfId="0" applyFont="1" applyBorder="1"/>
    <xf numFmtId="0" fontId="14" fillId="0" borderId="7" xfId="0" applyFont="1" applyBorder="1" applyAlignment="1">
      <alignment horizontal="right" vertical="center"/>
    </xf>
    <xf numFmtId="0" fontId="13" fillId="0" borderId="7" xfId="0" applyFont="1" applyBorder="1" applyAlignment="1">
      <alignment horizontal="right"/>
    </xf>
    <xf numFmtId="0" fontId="14" fillId="0" borderId="26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3" fillId="0" borderId="27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/>
    </xf>
    <xf numFmtId="0" fontId="13" fillId="0" borderId="6" xfId="0" applyFont="1" applyBorder="1" applyAlignment="1">
      <alignment vertical="center"/>
    </xf>
    <xf numFmtId="168" fontId="13" fillId="0" borderId="6" xfId="0" applyNumberFormat="1" applyFont="1" applyBorder="1" applyAlignment="1">
      <alignment vertical="center"/>
    </xf>
    <xf numFmtId="170" fontId="13" fillId="0" borderId="6" xfId="0" applyNumberFormat="1" applyFont="1" applyBorder="1" applyAlignment="1">
      <alignment vertical="center"/>
    </xf>
    <xf numFmtId="0" fontId="13" fillId="0" borderId="6" xfId="0" applyFont="1" applyBorder="1" applyAlignment="1">
      <alignment horizontal="left" vertical="center"/>
    </xf>
    <xf numFmtId="0" fontId="17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wrapText="1"/>
    </xf>
    <xf numFmtId="0" fontId="14" fillId="3" borderId="6" xfId="0" applyFont="1" applyFill="1" applyBorder="1" applyAlignment="1">
      <alignment wrapText="1"/>
    </xf>
    <xf numFmtId="168" fontId="14" fillId="0" borderId="2" xfId="0" applyNumberFormat="1" applyFont="1" applyBorder="1" applyAlignment="1">
      <alignment horizontal="right"/>
    </xf>
    <xf numFmtId="168" fontId="14" fillId="0" borderId="0" xfId="0" applyNumberFormat="1" applyFont="1" applyAlignment="1">
      <alignment horizontal="right"/>
    </xf>
    <xf numFmtId="168" fontId="14" fillId="4" borderId="6" xfId="0" applyNumberFormat="1" applyFont="1" applyFill="1" applyBorder="1" applyAlignment="1">
      <alignment horizontal="right"/>
    </xf>
    <xf numFmtId="168" fontId="14" fillId="0" borderId="32" xfId="0" applyNumberFormat="1" applyFont="1" applyBorder="1" applyAlignment="1">
      <alignment horizontal="right"/>
    </xf>
    <xf numFmtId="168" fontId="14" fillId="0" borderId="2" xfId="0" applyNumberFormat="1" applyFont="1" applyBorder="1"/>
    <xf numFmtId="0" fontId="18" fillId="5" borderId="12" xfId="0" applyFont="1" applyFill="1" applyBorder="1"/>
    <xf numFmtId="168" fontId="14" fillId="0" borderId="0" xfId="0" applyNumberFormat="1" applyFont="1"/>
    <xf numFmtId="0" fontId="14" fillId="0" borderId="6" xfId="0" applyFont="1" applyBorder="1" applyAlignment="1">
      <alignment vertical="top"/>
    </xf>
    <xf numFmtId="0" fontId="14" fillId="0" borderId="6" xfId="0" applyFont="1" applyBorder="1" applyAlignment="1"/>
    <xf numFmtId="0" fontId="14" fillId="6" borderId="6" xfId="0" applyFont="1" applyFill="1" applyBorder="1"/>
    <xf numFmtId="0" fontId="14" fillId="0" borderId="12" xfId="0" applyFont="1" applyBorder="1" applyAlignment="1"/>
    <xf numFmtId="168" fontId="14" fillId="0" borderId="0" xfId="0" applyNumberFormat="1" applyFont="1" applyAlignment="1">
      <alignment vertical="center"/>
    </xf>
    <xf numFmtId="0" fontId="14" fillId="0" borderId="0" xfId="0" applyFont="1" applyAlignment="1">
      <alignment wrapText="1"/>
    </xf>
    <xf numFmtId="168" fontId="14" fillId="7" borderId="6" xfId="0" applyNumberFormat="1" applyFont="1" applyFill="1" applyBorder="1" applyAlignment="1">
      <alignment horizontal="right"/>
    </xf>
    <xf numFmtId="0" fontId="18" fillId="0" borderId="12" xfId="0" applyFont="1" applyBorder="1" applyAlignment="1"/>
    <xf numFmtId="0" fontId="19" fillId="0" borderId="6" xfId="0" applyFont="1" applyBorder="1" applyAlignment="1">
      <alignment wrapText="1"/>
    </xf>
    <xf numFmtId="0" fontId="13" fillId="0" borderId="6" xfId="0" applyFont="1" applyBorder="1"/>
    <xf numFmtId="168" fontId="13" fillId="0" borderId="6" xfId="0" applyNumberFormat="1" applyFont="1" applyBorder="1"/>
    <xf numFmtId="0" fontId="14" fillId="0" borderId="1" xfId="0" applyFont="1" applyBorder="1"/>
    <xf numFmtId="0" fontId="14" fillId="0" borderId="33" xfId="0" applyFont="1" applyBorder="1" applyAlignment="1">
      <alignment wrapText="1"/>
    </xf>
    <xf numFmtId="168" fontId="14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168" fontId="14" fillId="0" borderId="6" xfId="0" applyNumberFormat="1" applyFont="1" applyBorder="1" applyAlignment="1">
      <alignment vertical="center"/>
    </xf>
    <xf numFmtId="170" fontId="14" fillId="0" borderId="6" xfId="0" applyNumberFormat="1" applyFont="1" applyBorder="1" applyAlignment="1">
      <alignment vertical="center"/>
    </xf>
    <xf numFmtId="0" fontId="13" fillId="0" borderId="34" xfId="0" applyFont="1" applyBorder="1" applyAlignment="1">
      <alignment horizontal="center" vertical="center" wrapText="1"/>
    </xf>
    <xf numFmtId="0" fontId="14" fillId="0" borderId="6" xfId="0" applyFont="1" applyBorder="1" applyAlignment="1">
      <alignment vertical="center"/>
    </xf>
    <xf numFmtId="3" fontId="14" fillId="0" borderId="6" xfId="0" applyNumberFormat="1" applyFont="1" applyBorder="1" applyAlignment="1">
      <alignment vertical="center"/>
    </xf>
    <xf numFmtId="164" fontId="14" fillId="0" borderId="6" xfId="0" applyNumberFormat="1" applyFont="1" applyBorder="1" applyAlignment="1">
      <alignment vertical="center"/>
    </xf>
    <xf numFmtId="1" fontId="14" fillId="0" borderId="6" xfId="0" applyNumberFormat="1" applyFont="1" applyBorder="1" applyAlignment="1">
      <alignment vertical="center"/>
    </xf>
    <xf numFmtId="0" fontId="13" fillId="0" borderId="19" xfId="0" applyFont="1" applyBorder="1" applyAlignment="1">
      <alignment horizontal="left" vertical="center"/>
    </xf>
    <xf numFmtId="168" fontId="13" fillId="0" borderId="18" xfId="0" applyNumberFormat="1" applyFont="1" applyBorder="1" applyAlignment="1">
      <alignment vertical="center"/>
    </xf>
    <xf numFmtId="3" fontId="13" fillId="0" borderId="18" xfId="0" applyNumberFormat="1" applyFont="1" applyBorder="1" applyAlignment="1">
      <alignment vertical="center"/>
    </xf>
    <xf numFmtId="164" fontId="13" fillId="0" borderId="19" xfId="0" applyNumberFormat="1" applyFont="1" applyBorder="1" applyAlignment="1">
      <alignment vertical="center"/>
    </xf>
    <xf numFmtId="1" fontId="13" fillId="0" borderId="19" xfId="0" applyNumberFormat="1" applyFont="1" applyBorder="1" applyAlignment="1">
      <alignment vertical="center"/>
    </xf>
    <xf numFmtId="1" fontId="13" fillId="0" borderId="18" xfId="0" applyNumberFormat="1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17" fillId="0" borderId="6" xfId="0" quotePrefix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4" fillId="0" borderId="6" xfId="0" applyFont="1" applyBorder="1" applyAlignment="1">
      <alignment horizontal="center" vertical="center"/>
    </xf>
    <xf numFmtId="174" fontId="14" fillId="0" borderId="6" xfId="0" applyNumberFormat="1" applyFont="1" applyBorder="1" applyAlignment="1">
      <alignment vertical="center"/>
    </xf>
    <xf numFmtId="174" fontId="14" fillId="0" borderId="6" xfId="0" applyNumberFormat="1" applyFont="1" applyBorder="1" applyAlignment="1">
      <alignment horizontal="right"/>
    </xf>
    <xf numFmtId="2" fontId="14" fillId="0" borderId="0" xfId="0" applyNumberFormat="1" applyFont="1" applyAlignment="1">
      <alignment vertical="center"/>
    </xf>
    <xf numFmtId="0" fontId="14" fillId="0" borderId="6" xfId="0" applyFont="1" applyBorder="1" applyAlignment="1">
      <alignment horizontal="center" vertical="top"/>
    </xf>
    <xf numFmtId="174" fontId="14" fillId="0" borderId="6" xfId="0" applyNumberFormat="1" applyFont="1" applyBorder="1" applyAlignment="1">
      <alignment vertical="top"/>
    </xf>
    <xf numFmtId="174" fontId="13" fillId="0" borderId="6" xfId="0" applyNumberFormat="1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174" fontId="13" fillId="0" borderId="0" xfId="0" applyNumberFormat="1" applyFont="1" applyAlignment="1">
      <alignment vertical="center"/>
    </xf>
    <xf numFmtId="0" fontId="17" fillId="0" borderId="1" xfId="0" quotePrefix="1" applyFont="1" applyBorder="1" applyAlignment="1">
      <alignment horizontal="center" vertical="center"/>
    </xf>
    <xf numFmtId="0" fontId="14" fillId="0" borderId="6" xfId="0" applyFont="1" applyBorder="1" applyAlignment="1">
      <alignment horizontal="left" vertical="center"/>
    </xf>
    <xf numFmtId="2" fontId="14" fillId="0" borderId="6" xfId="0" applyNumberFormat="1" applyFont="1" applyBorder="1" applyAlignment="1">
      <alignment horizontal="center" vertical="center"/>
    </xf>
    <xf numFmtId="2" fontId="13" fillId="0" borderId="6" xfId="0" applyNumberFormat="1" applyFont="1" applyBorder="1" applyAlignment="1">
      <alignment horizontal="center" vertical="center"/>
    </xf>
    <xf numFmtId="174" fontId="14" fillId="0" borderId="0" xfId="0" applyNumberFormat="1" applyFont="1" applyAlignment="1">
      <alignment vertical="center"/>
    </xf>
    <xf numFmtId="2" fontId="14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vertical="center"/>
    </xf>
    <xf numFmtId="0" fontId="13" fillId="0" borderId="15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7" fillId="0" borderId="20" xfId="0" quotePrefix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/>
    <xf numFmtId="0" fontId="4" fillId="0" borderId="6" xfId="0" applyFont="1" applyBorder="1" applyAlignment="1">
      <alignment horizontal="right"/>
    </xf>
    <xf numFmtId="0" fontId="4" fillId="0" borderId="6" xfId="0" applyFont="1" applyBorder="1" applyAlignment="1">
      <alignment wrapText="1"/>
    </xf>
    <xf numFmtId="0" fontId="13" fillId="0" borderId="36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68" fontId="14" fillId="0" borderId="6" xfId="0" applyNumberFormat="1" applyFont="1" applyBorder="1" applyAlignment="1">
      <alignment horizontal="center"/>
    </xf>
    <xf numFmtId="10" fontId="13" fillId="0" borderId="18" xfId="0" applyNumberFormat="1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3" fontId="13" fillId="0" borderId="6" xfId="0" applyNumberFormat="1" applyFont="1" applyBorder="1" applyAlignment="1">
      <alignment vertical="center"/>
    </xf>
    <xf numFmtId="164" fontId="13" fillId="0" borderId="6" xfId="0" applyNumberFormat="1" applyFont="1" applyBorder="1" applyAlignment="1">
      <alignment vertical="center"/>
    </xf>
    <xf numFmtId="168" fontId="14" fillId="0" borderId="21" xfId="0" applyNumberFormat="1" applyFont="1" applyBorder="1" applyAlignment="1">
      <alignment vertical="center"/>
    </xf>
    <xf numFmtId="168" fontId="14" fillId="0" borderId="1" xfId="0" applyNumberFormat="1" applyFont="1" applyBorder="1" applyAlignment="1">
      <alignment vertical="center"/>
    </xf>
    <xf numFmtId="168" fontId="14" fillId="0" borderId="20" xfId="0" applyNumberFormat="1" applyFont="1" applyBorder="1" applyAlignment="1">
      <alignment vertical="center"/>
    </xf>
    <xf numFmtId="168" fontId="14" fillId="0" borderId="31" xfId="0" applyNumberFormat="1" applyFont="1" applyBorder="1" applyAlignment="1">
      <alignment vertical="center"/>
    </xf>
    <xf numFmtId="168" fontId="14" fillId="0" borderId="9" xfId="0" applyNumberFormat="1" applyFont="1" applyBorder="1" applyAlignment="1">
      <alignment vertical="center"/>
    </xf>
    <xf numFmtId="168" fontId="14" fillId="0" borderId="7" xfId="0" applyNumberFormat="1" applyFont="1" applyBorder="1" applyAlignment="1">
      <alignment vertical="center"/>
    </xf>
    <xf numFmtId="168" fontId="4" fillId="0" borderId="6" xfId="0" applyNumberFormat="1" applyFont="1" applyBorder="1" applyAlignment="1">
      <alignment horizontal="right"/>
    </xf>
    <xf numFmtId="0" fontId="13" fillId="0" borderId="37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2" fontId="13" fillId="0" borderId="37" xfId="0" applyNumberFormat="1" applyFont="1" applyBorder="1" applyAlignment="1">
      <alignment vertical="center"/>
    </xf>
    <xf numFmtId="164" fontId="13" fillId="0" borderId="0" xfId="0" applyNumberFormat="1" applyFont="1" applyAlignment="1">
      <alignment vertical="center"/>
    </xf>
    <xf numFmtId="2" fontId="13" fillId="0" borderId="5" xfId="0" applyNumberFormat="1" applyFont="1" applyBorder="1" applyAlignment="1">
      <alignment horizontal="center" vertical="center" wrapText="1"/>
    </xf>
    <xf numFmtId="0" fontId="14" fillId="0" borderId="9" xfId="0" applyFont="1" applyBorder="1" applyAlignment="1">
      <alignment vertical="center"/>
    </xf>
    <xf numFmtId="1" fontId="15" fillId="0" borderId="6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6" xfId="0" applyFont="1" applyBorder="1" applyAlignment="1">
      <alignment horizontal="right" vertical="center"/>
    </xf>
    <xf numFmtId="2" fontId="14" fillId="0" borderId="6" xfId="0" applyNumberFormat="1" applyFont="1" applyBorder="1" applyAlignment="1">
      <alignment vertical="center"/>
    </xf>
    <xf numFmtId="0" fontId="16" fillId="0" borderId="6" xfId="0" applyFont="1" applyBorder="1" applyAlignment="1">
      <alignment vertical="center"/>
    </xf>
    <xf numFmtId="3" fontId="13" fillId="0" borderId="6" xfId="0" applyNumberFormat="1" applyFont="1" applyBorder="1" applyAlignment="1">
      <alignment horizontal="right"/>
    </xf>
    <xf numFmtId="0" fontId="13" fillId="0" borderId="18" xfId="0" applyFont="1" applyBorder="1" applyAlignment="1">
      <alignment vertical="center"/>
    </xf>
    <xf numFmtId="164" fontId="13" fillId="0" borderId="18" xfId="0" applyNumberFormat="1" applyFont="1" applyBorder="1" applyAlignment="1">
      <alignment vertical="center"/>
    </xf>
    <xf numFmtId="1" fontId="14" fillId="0" borderId="0" xfId="0" applyNumberFormat="1" applyFont="1" applyAlignment="1">
      <alignment vertical="center"/>
    </xf>
    <xf numFmtId="0" fontId="14" fillId="0" borderId="14" xfId="0" applyFont="1" applyBorder="1" applyAlignment="1">
      <alignment horizontal="center" vertical="center"/>
    </xf>
    <xf numFmtId="2" fontId="14" fillId="0" borderId="6" xfId="0" applyNumberFormat="1" applyFont="1" applyBorder="1" applyAlignment="1">
      <alignment vertical="top"/>
    </xf>
    <xf numFmtId="1" fontId="13" fillId="0" borderId="6" xfId="0" applyNumberFormat="1" applyFont="1" applyBorder="1" applyAlignment="1">
      <alignment horizontal="center"/>
    </xf>
    <xf numFmtId="3" fontId="13" fillId="0" borderId="6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4" fillId="0" borderId="16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168" fontId="14" fillId="0" borderId="6" xfId="0" applyNumberFormat="1" applyFont="1" applyBorder="1" applyAlignment="1">
      <alignment vertical="center" wrapText="1"/>
    </xf>
    <xf numFmtId="168" fontId="14" fillId="0" borderId="18" xfId="0" applyNumberFormat="1" applyFont="1" applyBorder="1" applyAlignment="1">
      <alignment vertical="center"/>
    </xf>
    <xf numFmtId="0" fontId="13" fillId="0" borderId="5" xfId="0" applyFont="1" applyBorder="1" applyAlignment="1">
      <alignment horizontal="center"/>
    </xf>
    <xf numFmtId="175" fontId="13" fillId="0" borderId="6" xfId="0" applyNumberFormat="1" applyFont="1" applyBorder="1" applyAlignment="1">
      <alignment horizontal="right"/>
    </xf>
    <xf numFmtId="175" fontId="13" fillId="0" borderId="6" xfId="0" applyNumberFormat="1" applyFont="1" applyBorder="1"/>
    <xf numFmtId="175" fontId="14" fillId="0" borderId="6" xfId="0" applyNumberFormat="1" applyFont="1" applyBorder="1" applyAlignment="1">
      <alignment horizontal="right"/>
    </xf>
    <xf numFmtId="175" fontId="13" fillId="0" borderId="6" xfId="0" applyNumberFormat="1" applyFont="1" applyBorder="1" applyAlignment="1">
      <alignment vertical="center"/>
    </xf>
    <xf numFmtId="176" fontId="13" fillId="0" borderId="6" xfId="0" applyNumberFormat="1" applyFont="1" applyBorder="1" applyAlignment="1">
      <alignment vertical="center"/>
    </xf>
    <xf numFmtId="176" fontId="14" fillId="0" borderId="6" xfId="0" applyNumberFormat="1" applyFont="1" applyBorder="1" applyAlignment="1">
      <alignment vertical="center"/>
    </xf>
    <xf numFmtId="0" fontId="14" fillId="0" borderId="6" xfId="0" applyFont="1" applyBorder="1" applyAlignment="1">
      <alignment vertical="center" wrapText="1"/>
    </xf>
    <xf numFmtId="175" fontId="14" fillId="0" borderId="0" xfId="0" applyNumberFormat="1" applyFont="1" applyAlignment="1">
      <alignment horizontal="right"/>
    </xf>
    <xf numFmtId="2" fontId="13" fillId="0" borderId="6" xfId="0" applyNumberFormat="1" applyFont="1" applyBorder="1" applyAlignment="1">
      <alignment vertical="center"/>
    </xf>
    <xf numFmtId="168" fontId="14" fillId="0" borderId="6" xfId="0" applyNumberFormat="1" applyFont="1" applyBorder="1" applyAlignment="1">
      <alignment horizontal="right" vertical="center"/>
    </xf>
    <xf numFmtId="168" fontId="14" fillId="8" borderId="6" xfId="0" applyNumberFormat="1" applyFont="1" applyFill="1" applyBorder="1" applyAlignment="1">
      <alignment horizontal="right"/>
    </xf>
    <xf numFmtId="168" fontId="14" fillId="9" borderId="6" xfId="0" applyNumberFormat="1" applyFont="1" applyFill="1" applyBorder="1" applyAlignment="1">
      <alignment horizontal="right"/>
    </xf>
    <xf numFmtId="168" fontId="13" fillId="0" borderId="6" xfId="0" applyNumberFormat="1" applyFont="1" applyBorder="1" applyAlignment="1">
      <alignment horizontal="right" vertical="center"/>
    </xf>
    <xf numFmtId="0" fontId="14" fillId="0" borderId="20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168" fontId="14" fillId="0" borderId="10" xfId="0" applyNumberFormat="1" applyFont="1" applyBorder="1" applyAlignment="1">
      <alignment horizontal="right" vertical="center"/>
    </xf>
    <xf numFmtId="168" fontId="14" fillId="0" borderId="7" xfId="0" applyNumberFormat="1" applyFont="1" applyBorder="1" applyAlignment="1">
      <alignment horizontal="right" vertical="center"/>
    </xf>
    <xf numFmtId="0" fontId="14" fillId="0" borderId="41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right" vertical="center" wrapText="1"/>
    </xf>
    <xf numFmtId="0" fontId="14" fillId="0" borderId="12" xfId="0" applyFont="1" applyBorder="1" applyAlignment="1">
      <alignment vertical="center" wrapText="1"/>
    </xf>
    <xf numFmtId="0" fontId="13" fillId="0" borderId="12" xfId="0" applyFont="1" applyBorder="1" applyAlignment="1">
      <alignment horizontal="right" vertical="center" wrapText="1"/>
    </xf>
    <xf numFmtId="168" fontId="14" fillId="10" borderId="6" xfId="0" applyNumberFormat="1" applyFont="1" applyFill="1" applyBorder="1" applyAlignment="1">
      <alignment horizontal="right"/>
    </xf>
    <xf numFmtId="168" fontId="2" fillId="0" borderId="6" xfId="0" applyNumberFormat="1" applyFont="1" applyBorder="1"/>
    <xf numFmtId="0" fontId="14" fillId="0" borderId="0" xfId="0" quotePrefix="1" applyFont="1" applyAlignment="1">
      <alignment horizontal="left" vertical="center"/>
    </xf>
    <xf numFmtId="0" fontId="14" fillId="0" borderId="0" xfId="0" quotePrefix="1" applyFont="1" applyAlignment="1">
      <alignment vertical="center"/>
    </xf>
    <xf numFmtId="0" fontId="21" fillId="0" borderId="0" xfId="0" applyFont="1"/>
    <xf numFmtId="168" fontId="14" fillId="0" borderId="0" xfId="0" applyNumberFormat="1" applyFont="1" applyAlignment="1">
      <alignment horizontal="right" vertical="center"/>
    </xf>
    <xf numFmtId="168" fontId="14" fillId="0" borderId="9" xfId="0" applyNumberFormat="1" applyFont="1" applyBorder="1" applyAlignment="1">
      <alignment horizontal="right" vertical="center"/>
    </xf>
    <xf numFmtId="168" fontId="13" fillId="0" borderId="1" xfId="0" applyNumberFormat="1" applyFont="1" applyBorder="1" applyAlignment="1">
      <alignment horizontal="right" vertical="center"/>
    </xf>
    <xf numFmtId="0" fontId="13" fillId="0" borderId="40" xfId="0" applyFont="1" applyBorder="1" applyAlignment="1">
      <alignment horizontal="right" vertical="center" wrapText="1"/>
    </xf>
    <xf numFmtId="0" fontId="21" fillId="0" borderId="43" xfId="0" applyFont="1" applyBorder="1" applyAlignment="1">
      <alignment vertical="center" wrapText="1"/>
    </xf>
    <xf numFmtId="0" fontId="21" fillId="0" borderId="41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2" fillId="0" borderId="0" xfId="0" applyFont="1" applyAlignment="1">
      <alignment horizontal="right" vertical="center" wrapText="1"/>
    </xf>
    <xf numFmtId="0" fontId="14" fillId="0" borderId="12" xfId="0" applyFont="1" applyBorder="1" applyAlignment="1">
      <alignment vertical="center"/>
    </xf>
    <xf numFmtId="0" fontId="13" fillId="0" borderId="44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174" fontId="13" fillId="0" borderId="1" xfId="0" applyNumberFormat="1" applyFont="1" applyBorder="1" applyAlignment="1">
      <alignment horizontal="center" vertical="center" wrapText="1"/>
    </xf>
    <xf numFmtId="3" fontId="2" fillId="0" borderId="6" xfId="0" applyNumberFormat="1" applyFont="1" applyBorder="1"/>
    <xf numFmtId="1" fontId="14" fillId="0" borderId="6" xfId="0" applyNumberFormat="1" applyFont="1" applyBorder="1" applyAlignment="1">
      <alignment horizontal="right"/>
    </xf>
    <xf numFmtId="0" fontId="13" fillId="0" borderId="19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170" fontId="13" fillId="0" borderId="18" xfId="0" applyNumberFormat="1" applyFont="1" applyBorder="1" applyAlignment="1">
      <alignment vertical="center"/>
    </xf>
    <xf numFmtId="0" fontId="14" fillId="0" borderId="2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center" vertical="center"/>
    </xf>
    <xf numFmtId="3" fontId="14" fillId="0" borderId="7" xfId="0" applyNumberFormat="1" applyFont="1" applyBorder="1" applyAlignment="1">
      <alignment horizontal="center"/>
    </xf>
    <xf numFmtId="164" fontId="1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14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3" fontId="14" fillId="0" borderId="8" xfId="0" applyNumberFormat="1" applyFont="1" applyBorder="1" applyAlignment="1">
      <alignment horizontal="center"/>
    </xf>
    <xf numFmtId="164" fontId="14" fillId="0" borderId="8" xfId="0" applyNumberFormat="1" applyFont="1" applyBorder="1" applyAlignment="1">
      <alignment horizontal="center" vertical="center"/>
    </xf>
    <xf numFmtId="3" fontId="13" fillId="0" borderId="6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13" fillId="0" borderId="22" xfId="0" applyFont="1" applyBorder="1" applyAlignment="1">
      <alignment vertical="center"/>
    </xf>
    <xf numFmtId="164" fontId="13" fillId="0" borderId="37" xfId="0" applyNumberFormat="1" applyFont="1" applyBorder="1" applyAlignment="1">
      <alignment vertical="center"/>
    </xf>
    <xf numFmtId="164" fontId="14" fillId="0" borderId="26" xfId="0" applyNumberFormat="1" applyFont="1" applyBorder="1" applyAlignment="1">
      <alignment vertical="center"/>
    </xf>
    <xf numFmtId="3" fontId="14" fillId="0" borderId="7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0" fontId="14" fillId="0" borderId="14" xfId="0" applyFont="1" applyBorder="1" applyAlignment="1">
      <alignment horizontal="left" vertical="center"/>
    </xf>
    <xf numFmtId="49" fontId="14" fillId="0" borderId="6" xfId="0" applyNumberFormat="1" applyFont="1" applyBorder="1" applyAlignment="1">
      <alignment horizontal="left" vertical="center"/>
    </xf>
    <xf numFmtId="3" fontId="14" fillId="0" borderId="6" xfId="0" applyNumberFormat="1" applyFont="1" applyBorder="1" applyAlignment="1">
      <alignment horizontal="right" vertical="center"/>
    </xf>
    <xf numFmtId="0" fontId="14" fillId="0" borderId="55" xfId="0" applyFont="1" applyBorder="1" applyAlignment="1">
      <alignment vertical="center"/>
    </xf>
    <xf numFmtId="3" fontId="23" fillId="0" borderId="6" xfId="0" applyNumberFormat="1" applyFont="1" applyBorder="1" applyAlignment="1">
      <alignment horizontal="right"/>
    </xf>
    <xf numFmtId="3" fontId="13" fillId="0" borderId="6" xfId="0" applyNumberFormat="1" applyFont="1" applyBorder="1" applyAlignment="1">
      <alignment horizontal="right" vertical="center"/>
    </xf>
    <xf numFmtId="0" fontId="13" fillId="0" borderId="9" xfId="0" applyFont="1" applyBorder="1" applyAlignment="1">
      <alignment vertical="center"/>
    </xf>
    <xf numFmtId="49" fontId="14" fillId="0" borderId="7" xfId="0" applyNumberFormat="1" applyFont="1" applyBorder="1" applyAlignment="1">
      <alignment horizontal="left" vertical="center"/>
    </xf>
    <xf numFmtId="3" fontId="14" fillId="0" borderId="7" xfId="0" applyNumberFormat="1" applyFont="1" applyBorder="1" applyAlignment="1">
      <alignment horizontal="right" vertical="center"/>
    </xf>
    <xf numFmtId="164" fontId="13" fillId="0" borderId="18" xfId="0" applyNumberFormat="1" applyFont="1" applyBorder="1" applyAlignment="1">
      <alignment horizontal="right" vertical="center"/>
    </xf>
    <xf numFmtId="164" fontId="24" fillId="0" borderId="18" xfId="0" applyNumberFormat="1" applyFont="1" applyBorder="1" applyAlignment="1">
      <alignment horizontal="right" vertical="center"/>
    </xf>
    <xf numFmtId="1" fontId="14" fillId="0" borderId="9" xfId="0" applyNumberFormat="1" applyFont="1" applyBorder="1" applyAlignment="1">
      <alignment vertical="center"/>
    </xf>
    <xf numFmtId="3" fontId="14" fillId="0" borderId="0" xfId="0" applyNumberFormat="1" applyFont="1" applyAlignment="1">
      <alignment vertical="center"/>
    </xf>
    <xf numFmtId="3" fontId="14" fillId="0" borderId="12" xfId="0" applyNumberFormat="1" applyFont="1" applyBorder="1" applyAlignment="1">
      <alignment vertical="center"/>
    </xf>
    <xf numFmtId="0" fontId="21" fillId="0" borderId="12" xfId="0" applyFont="1" applyBorder="1" applyAlignment="1"/>
    <xf numFmtId="0" fontId="25" fillId="0" borderId="0" xfId="0" applyFont="1" applyAlignment="1">
      <alignment vertical="center"/>
    </xf>
    <xf numFmtId="164" fontId="13" fillId="0" borderId="23" xfId="0" applyNumberFormat="1" applyFont="1" applyBorder="1" applyAlignment="1">
      <alignment vertical="center"/>
    </xf>
    <xf numFmtId="168" fontId="14" fillId="0" borderId="7" xfId="0" applyNumberFormat="1" applyFont="1" applyBorder="1" applyAlignment="1">
      <alignment horizontal="right"/>
    </xf>
    <xf numFmtId="170" fontId="13" fillId="0" borderId="23" xfId="0" applyNumberFormat="1" applyFont="1" applyBorder="1" applyAlignment="1">
      <alignment vertical="center"/>
    </xf>
    <xf numFmtId="0" fontId="13" fillId="0" borderId="41" xfId="0" applyFont="1" applyBorder="1" applyAlignment="1">
      <alignment horizontal="right" vertical="center" wrapText="1"/>
    </xf>
    <xf numFmtId="0" fontId="14" fillId="0" borderId="58" xfId="0" applyFont="1" applyBorder="1" applyAlignment="1">
      <alignment vertical="center" wrapText="1"/>
    </xf>
    <xf numFmtId="0" fontId="13" fillId="0" borderId="62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right" wrapText="1"/>
    </xf>
    <xf numFmtId="2" fontId="14" fillId="0" borderId="6" xfId="0" applyNumberFormat="1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2" fontId="13" fillId="0" borderId="6" xfId="0" applyNumberFormat="1" applyFont="1" applyBorder="1" applyAlignment="1">
      <alignment horizontal="right" vertical="center" wrapText="1"/>
    </xf>
    <xf numFmtId="0" fontId="14" fillId="0" borderId="65" xfId="0" applyFont="1" applyBorder="1" applyAlignment="1">
      <alignment vertical="center" wrapText="1"/>
    </xf>
    <xf numFmtId="0" fontId="14" fillId="0" borderId="41" xfId="0" applyFont="1" applyBorder="1" applyAlignment="1">
      <alignment vertical="center"/>
    </xf>
    <xf numFmtId="0" fontId="13" fillId="0" borderId="17" xfId="0" applyFont="1" applyBorder="1" applyAlignment="1">
      <alignment horizontal="center" vertical="center" wrapText="1"/>
    </xf>
    <xf numFmtId="164" fontId="14" fillId="0" borderId="18" xfId="0" applyNumberFormat="1" applyFont="1" applyBorder="1" applyAlignment="1">
      <alignment vertical="center"/>
    </xf>
    <xf numFmtId="164" fontId="14" fillId="0" borderId="23" xfId="0" applyNumberFormat="1" applyFont="1" applyBorder="1" applyAlignment="1">
      <alignment vertical="center"/>
    </xf>
    <xf numFmtId="0" fontId="14" fillId="0" borderId="3" xfId="0" applyFont="1" applyBorder="1"/>
    <xf numFmtId="0" fontId="14" fillId="0" borderId="4" xfId="0" applyFont="1" applyBorder="1"/>
    <xf numFmtId="1" fontId="13" fillId="0" borderId="6" xfId="0" applyNumberFormat="1" applyFont="1" applyBorder="1" applyAlignment="1">
      <alignment vertical="center"/>
    </xf>
    <xf numFmtId="0" fontId="13" fillId="0" borderId="54" xfId="0" applyFont="1" applyBorder="1" applyAlignment="1">
      <alignment horizontal="center" vertical="center" wrapText="1"/>
    </xf>
    <xf numFmtId="0" fontId="13" fillId="0" borderId="68" xfId="0" applyFont="1" applyBorder="1" applyAlignment="1">
      <alignment vertical="center"/>
    </xf>
    <xf numFmtId="164" fontId="13" fillId="0" borderId="69" xfId="0" applyNumberFormat="1" applyFont="1" applyBorder="1" applyAlignment="1">
      <alignment vertical="center"/>
    </xf>
    <xf numFmtId="168" fontId="26" fillId="0" borderId="6" xfId="0" applyNumberFormat="1" applyFont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13" fillId="0" borderId="12" xfId="0" applyFont="1" applyBorder="1" applyAlignment="1">
      <alignment horizontal="right"/>
    </xf>
    <xf numFmtId="0" fontId="13" fillId="0" borderId="12" xfId="0" applyFont="1" applyBorder="1" applyAlignment="1">
      <alignment horizontal="left"/>
    </xf>
    <xf numFmtId="0" fontId="13" fillId="0" borderId="12" xfId="0" applyFont="1" applyBorder="1" applyAlignment="1"/>
    <xf numFmtId="0" fontId="13" fillId="0" borderId="72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/>
    </xf>
    <xf numFmtId="2" fontId="14" fillId="0" borderId="6" xfId="0" applyNumberFormat="1" applyFont="1" applyBorder="1" applyAlignment="1">
      <alignment horizontal="center"/>
    </xf>
    <xf numFmtId="0" fontId="13" fillId="0" borderId="6" xfId="0" applyFont="1" applyBorder="1" applyAlignment="1">
      <alignment horizontal="right"/>
    </xf>
    <xf numFmtId="2" fontId="13" fillId="0" borderId="6" xfId="0" applyNumberFormat="1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168" fontId="16" fillId="0" borderId="6" xfId="0" applyNumberFormat="1" applyFont="1" applyBorder="1" applyAlignment="1">
      <alignment horizontal="right"/>
    </xf>
    <xf numFmtId="0" fontId="2" fillId="0" borderId="14" xfId="0" applyFont="1" applyBorder="1"/>
    <xf numFmtId="0" fontId="2" fillId="0" borderId="0" xfId="0" applyFont="1" applyAlignment="1">
      <alignment vertical="center"/>
    </xf>
    <xf numFmtId="0" fontId="27" fillId="0" borderId="6" xfId="0" applyFont="1" applyBorder="1" applyAlignment="1">
      <alignment horizontal="center"/>
    </xf>
    <xf numFmtId="3" fontId="14" fillId="0" borderId="6" xfId="0" applyNumberFormat="1" applyFont="1" applyBorder="1" applyAlignment="1">
      <alignment horizontal="center"/>
    </xf>
    <xf numFmtId="164" fontId="14" fillId="0" borderId="6" xfId="0" applyNumberFormat="1" applyFont="1" applyBorder="1" applyAlignment="1">
      <alignment horizontal="center"/>
    </xf>
    <xf numFmtId="164" fontId="14" fillId="0" borderId="6" xfId="0" applyNumberFormat="1" applyFont="1" applyBorder="1" applyAlignment="1">
      <alignment horizontal="center" vertical="center"/>
    </xf>
    <xf numFmtId="0" fontId="2" fillId="0" borderId="19" xfId="0" applyFont="1" applyBorder="1"/>
    <xf numFmtId="0" fontId="2" fillId="0" borderId="23" xfId="0" applyFont="1" applyBorder="1"/>
    <xf numFmtId="3" fontId="13" fillId="0" borderId="23" xfId="0" applyNumberFormat="1" applyFont="1" applyBorder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8" fontId="2" fillId="0" borderId="0" xfId="0" applyNumberFormat="1" applyFont="1"/>
    <xf numFmtId="0" fontId="14" fillId="0" borderId="0" xfId="0" applyFont="1" applyAlignment="1">
      <alignment horizontal="right" vertical="center"/>
    </xf>
    <xf numFmtId="0" fontId="14" fillId="0" borderId="16" xfId="0" applyFont="1" applyBorder="1"/>
    <xf numFmtId="0" fontId="13" fillId="0" borderId="16" xfId="0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3" fontId="14" fillId="0" borderId="6" xfId="0" applyNumberFormat="1" applyFont="1" applyBorder="1" applyAlignment="1">
      <alignment horizontal="right" wrapText="1"/>
    </xf>
    <xf numFmtId="3" fontId="2" fillId="0" borderId="6" xfId="0" applyNumberFormat="1" applyFont="1" applyBorder="1" applyAlignment="1">
      <alignment horizontal="right"/>
    </xf>
    <xf numFmtId="0" fontId="15" fillId="0" borderId="5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3" fontId="14" fillId="0" borderId="1" xfId="0" applyNumberFormat="1" applyFont="1" applyBorder="1" applyAlignment="1">
      <alignment horizontal="right"/>
    </xf>
    <xf numFmtId="164" fontId="14" fillId="0" borderId="1" xfId="0" applyNumberFormat="1" applyFont="1" applyBorder="1" applyAlignment="1">
      <alignment horizontal="right"/>
    </xf>
    <xf numFmtId="164" fontId="14" fillId="0" borderId="7" xfId="0" applyNumberFormat="1" applyFont="1" applyBorder="1" applyAlignment="1">
      <alignment horizontal="right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8" xfId="0" applyFont="1" applyBorder="1" applyAlignment="1"/>
    <xf numFmtId="3" fontId="14" fillId="0" borderId="8" xfId="0" applyNumberFormat="1" applyFont="1" applyBorder="1" applyAlignment="1">
      <alignment horizontal="right"/>
    </xf>
    <xf numFmtId="164" fontId="14" fillId="0" borderId="8" xfId="0" applyNumberFormat="1" applyFont="1" applyBorder="1" applyAlignment="1">
      <alignment horizontal="right"/>
    </xf>
    <xf numFmtId="0" fontId="2" fillId="0" borderId="12" xfId="0" applyFont="1" applyBorder="1" applyAlignment="1"/>
    <xf numFmtId="0" fontId="2" fillId="0" borderId="18" xfId="0" applyFont="1" applyBorder="1"/>
    <xf numFmtId="164" fontId="13" fillId="0" borderId="23" xfId="0" applyNumberFormat="1" applyFont="1" applyBorder="1" applyAlignment="1">
      <alignment horizontal="right"/>
    </xf>
    <xf numFmtId="164" fontId="13" fillId="0" borderId="18" xfId="0" applyNumberFormat="1" applyFont="1" applyBorder="1" applyAlignment="1">
      <alignment horizontal="right"/>
    </xf>
    <xf numFmtId="0" fontId="28" fillId="0" borderId="6" xfId="0" applyFont="1" applyBorder="1" applyAlignment="1">
      <alignment horizontal="center" vertical="center"/>
    </xf>
    <xf numFmtId="0" fontId="29" fillId="0" borderId="9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/>
    <xf numFmtId="177" fontId="14" fillId="0" borderId="6" xfId="0" applyNumberFormat="1" applyFont="1" applyBorder="1" applyAlignment="1">
      <alignment vertical="center"/>
    </xf>
    <xf numFmtId="177" fontId="13" fillId="0" borderId="18" xfId="0" applyNumberFormat="1" applyFont="1" applyBorder="1" applyAlignment="1">
      <alignment vertical="center"/>
    </xf>
    <xf numFmtId="0" fontId="13" fillId="0" borderId="20" xfId="0" applyFont="1" applyBorder="1" applyAlignment="1">
      <alignment vertical="center"/>
    </xf>
    <xf numFmtId="0" fontId="13" fillId="0" borderId="5" xfId="0" applyFont="1" applyBorder="1"/>
    <xf numFmtId="0" fontId="13" fillId="0" borderId="37" xfId="0" applyFont="1" applyBorder="1"/>
    <xf numFmtId="164" fontId="13" fillId="0" borderId="37" xfId="0" applyNumberFormat="1" applyFont="1" applyBorder="1"/>
    <xf numFmtId="0" fontId="14" fillId="0" borderId="73" xfId="0" applyFont="1" applyBorder="1" applyAlignment="1">
      <alignment wrapText="1"/>
    </xf>
    <xf numFmtId="0" fontId="14" fillId="0" borderId="74" xfId="0" applyFont="1" applyBorder="1" applyAlignment="1">
      <alignment wrapText="1"/>
    </xf>
    <xf numFmtId="0" fontId="14" fillId="0" borderId="75" xfId="0" applyFont="1" applyBorder="1" applyAlignment="1">
      <alignment wrapText="1"/>
    </xf>
    <xf numFmtId="0" fontId="14" fillId="0" borderId="76" xfId="0" applyFont="1" applyBorder="1" applyAlignment="1">
      <alignment vertical="center" wrapText="1"/>
    </xf>
    <xf numFmtId="0" fontId="14" fillId="0" borderId="76" xfId="0" applyFont="1" applyBorder="1" applyAlignment="1">
      <alignment wrapText="1"/>
    </xf>
    <xf numFmtId="0" fontId="15" fillId="0" borderId="1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left" vertical="center" wrapText="1"/>
    </xf>
    <xf numFmtId="3" fontId="14" fillId="0" borderId="6" xfId="0" applyNumberFormat="1" applyFont="1" applyBorder="1" applyAlignment="1">
      <alignment wrapText="1"/>
    </xf>
    <xf numFmtId="2" fontId="14" fillId="0" borderId="6" xfId="0" applyNumberFormat="1" applyFont="1" applyBorder="1" applyAlignment="1">
      <alignment wrapText="1"/>
    </xf>
    <xf numFmtId="3" fontId="13" fillId="0" borderId="18" xfId="0" applyNumberFormat="1" applyFont="1" applyBorder="1" applyAlignment="1">
      <alignment horizontal="right" wrapText="1"/>
    </xf>
    <xf numFmtId="0" fontId="13" fillId="0" borderId="37" xfId="0" applyFont="1" applyBorder="1" applyAlignment="1">
      <alignment horizontal="right" wrapText="1"/>
    </xf>
    <xf numFmtId="2" fontId="13" fillId="0" borderId="10" xfId="0" applyNumberFormat="1" applyFont="1" applyBorder="1" applyAlignment="1">
      <alignment wrapText="1"/>
    </xf>
    <xf numFmtId="0" fontId="14" fillId="0" borderId="26" xfId="0" applyFont="1" applyBorder="1" applyAlignment="1">
      <alignment wrapText="1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3" fontId="13" fillId="0" borderId="72" xfId="0" applyNumberFormat="1" applyFont="1" applyBorder="1" applyAlignment="1">
      <alignment horizontal="right" vertical="center"/>
    </xf>
    <xf numFmtId="3" fontId="13" fillId="0" borderId="77" xfId="0" applyNumberFormat="1" applyFont="1" applyBorder="1" applyAlignment="1">
      <alignment horizontal="right" vertical="center"/>
    </xf>
    <xf numFmtId="0" fontId="13" fillId="0" borderId="3" xfId="0" applyFont="1" applyBorder="1" applyAlignment="1">
      <alignment horizontal="left" vertical="center"/>
    </xf>
    <xf numFmtId="0" fontId="13" fillId="0" borderId="3" xfId="0" applyFont="1" applyBorder="1" applyAlignment="1">
      <alignment horizontal="right" vertical="center"/>
    </xf>
    <xf numFmtId="164" fontId="13" fillId="0" borderId="4" xfId="0" applyNumberFormat="1" applyFont="1" applyBorder="1" applyAlignment="1">
      <alignment horizontal="right" vertical="center"/>
    </xf>
    <xf numFmtId="0" fontId="13" fillId="0" borderId="72" xfId="0" applyFont="1" applyBorder="1" applyAlignment="1">
      <alignment horizontal="right" vertical="center"/>
    </xf>
    <xf numFmtId="0" fontId="13" fillId="0" borderId="77" xfId="0" applyFont="1" applyBorder="1" applyAlignment="1">
      <alignment horizontal="right" vertical="center"/>
    </xf>
    <xf numFmtId="3" fontId="13" fillId="0" borderId="4" xfId="0" applyNumberFormat="1" applyFont="1" applyBorder="1" applyAlignment="1">
      <alignment vertical="center"/>
    </xf>
    <xf numFmtId="10" fontId="13" fillId="0" borderId="4" xfId="0" applyNumberFormat="1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164" fontId="13" fillId="0" borderId="31" xfId="0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10" fontId="13" fillId="0" borderId="78" xfId="0" applyNumberFormat="1" applyFont="1" applyBorder="1" applyAlignment="1">
      <alignment vertical="center"/>
    </xf>
    <xf numFmtId="0" fontId="13" fillId="0" borderId="78" xfId="0" applyFont="1" applyBorder="1" applyAlignment="1">
      <alignment vertical="center"/>
    </xf>
    <xf numFmtId="10" fontId="13" fillId="0" borderId="23" xfId="0" applyNumberFormat="1" applyFont="1" applyBorder="1" applyAlignment="1">
      <alignment vertical="center"/>
    </xf>
    <xf numFmtId="169" fontId="14" fillId="0" borderId="0" xfId="0" applyNumberFormat="1" applyFont="1" applyAlignment="1">
      <alignment vertical="center"/>
    </xf>
    <xf numFmtId="171" fontId="14" fillId="0" borderId="0" xfId="0" applyNumberFormat="1" applyFont="1" applyAlignment="1">
      <alignment vertical="center"/>
    </xf>
    <xf numFmtId="164" fontId="14" fillId="0" borderId="6" xfId="0" applyNumberFormat="1" applyFont="1" applyBorder="1" applyAlignment="1">
      <alignment horizontal="right" vertical="center"/>
    </xf>
    <xf numFmtId="164" fontId="13" fillId="0" borderId="6" xfId="0" applyNumberFormat="1" applyFont="1" applyBorder="1" applyAlignment="1">
      <alignment horizontal="right" vertical="center"/>
    </xf>
    <xf numFmtId="170" fontId="14" fillId="0" borderId="0" xfId="0" applyNumberFormat="1" applyFont="1" applyAlignment="1">
      <alignment vertical="center"/>
    </xf>
    <xf numFmtId="3" fontId="14" fillId="0" borderId="6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right"/>
    </xf>
    <xf numFmtId="0" fontId="13" fillId="0" borderId="1" xfId="0" applyFont="1" applyBorder="1" applyAlignment="1">
      <alignment vertical="center"/>
    </xf>
    <xf numFmtId="3" fontId="13" fillId="0" borderId="79" xfId="0" applyNumberFormat="1" applyFont="1" applyBorder="1" applyAlignment="1">
      <alignment vertical="center"/>
    </xf>
    <xf numFmtId="164" fontId="13" fillId="0" borderId="79" xfId="0" applyNumberFormat="1" applyFont="1" applyBorder="1" applyAlignment="1">
      <alignment vertical="center"/>
    </xf>
    <xf numFmtId="1" fontId="13" fillId="0" borderId="31" xfId="0" applyNumberFormat="1" applyFont="1" applyBorder="1" applyAlignment="1">
      <alignment vertical="center"/>
    </xf>
    <xf numFmtId="0" fontId="13" fillId="0" borderId="79" xfId="0" applyFont="1" applyBorder="1" applyAlignment="1">
      <alignment vertical="center"/>
    </xf>
    <xf numFmtId="174" fontId="13" fillId="0" borderId="79" xfId="0" applyNumberFormat="1" applyFont="1" applyBorder="1" applyAlignment="1">
      <alignment vertical="center"/>
    </xf>
    <xf numFmtId="1" fontId="13" fillId="0" borderId="22" xfId="0" applyNumberFormat="1" applyFont="1" applyBorder="1" applyAlignment="1">
      <alignment vertical="center"/>
    </xf>
    <xf numFmtId="178" fontId="13" fillId="0" borderId="18" xfId="0" applyNumberFormat="1" applyFont="1" applyBorder="1" applyAlignment="1">
      <alignment vertical="center"/>
    </xf>
    <xf numFmtId="0" fontId="13" fillId="0" borderId="80" xfId="0" applyFont="1" applyBorder="1" applyAlignment="1">
      <alignment vertical="center"/>
    </xf>
    <xf numFmtId="174" fontId="13" fillId="0" borderId="80" xfId="0" applyNumberFormat="1" applyFont="1" applyBorder="1" applyAlignment="1">
      <alignment vertical="center"/>
    </xf>
    <xf numFmtId="0" fontId="13" fillId="0" borderId="81" xfId="0" applyFont="1" applyBorder="1" applyAlignment="1">
      <alignment vertical="center"/>
    </xf>
    <xf numFmtId="168" fontId="13" fillId="11" borderId="6" xfId="0" applyNumberFormat="1" applyFont="1" applyFill="1" applyBorder="1" applyAlignment="1">
      <alignment vertical="center"/>
    </xf>
    <xf numFmtId="164" fontId="13" fillId="0" borderId="1" xfId="0" applyNumberFormat="1" applyFont="1" applyBorder="1" applyAlignment="1">
      <alignment vertical="center"/>
    </xf>
    <xf numFmtId="164" fontId="13" fillId="0" borderId="11" xfId="0" applyNumberFormat="1" applyFont="1" applyBorder="1" applyAlignment="1">
      <alignment vertical="center"/>
    </xf>
    <xf numFmtId="3" fontId="16" fillId="0" borderId="6" xfId="0" applyNumberFormat="1" applyFont="1" applyBorder="1" applyAlignment="1">
      <alignment horizontal="right"/>
    </xf>
    <xf numFmtId="168" fontId="30" fillId="0" borderId="6" xfId="0" applyNumberFormat="1" applyFont="1" applyBorder="1" applyAlignment="1">
      <alignment horizontal="right"/>
    </xf>
    <xf numFmtId="168" fontId="31" fillId="0" borderId="6" xfId="0" applyNumberFormat="1" applyFont="1" applyBorder="1" applyAlignment="1">
      <alignment vertical="center"/>
    </xf>
    <xf numFmtId="3" fontId="31" fillId="0" borderId="6" xfId="0" applyNumberFormat="1" applyFont="1" applyBorder="1" applyAlignment="1">
      <alignment vertical="center"/>
    </xf>
    <xf numFmtId="0" fontId="13" fillId="0" borderId="82" xfId="0" applyFont="1" applyBorder="1" applyAlignment="1">
      <alignment vertical="center"/>
    </xf>
    <xf numFmtId="168" fontId="13" fillId="0" borderId="80" xfId="0" applyNumberFormat="1" applyFont="1" applyBorder="1" applyAlignment="1">
      <alignment vertical="center"/>
    </xf>
    <xf numFmtId="170" fontId="13" fillId="0" borderId="80" xfId="0" applyNumberFormat="1" applyFont="1" applyBorder="1" applyAlignment="1">
      <alignment vertical="center"/>
    </xf>
    <xf numFmtId="170" fontId="13" fillId="0" borderId="81" xfId="0" applyNumberFormat="1" applyFont="1" applyBorder="1" applyAlignment="1">
      <alignment vertical="center"/>
    </xf>
    <xf numFmtId="3" fontId="31" fillId="0" borderId="4" xfId="0" applyNumberFormat="1" applyFont="1" applyBorder="1" applyAlignment="1">
      <alignment vertical="center"/>
    </xf>
    <xf numFmtId="168" fontId="21" fillId="0" borderId="6" xfId="0" applyNumberFormat="1" applyFont="1" applyBorder="1"/>
    <xf numFmtId="0" fontId="13" fillId="0" borderId="4" xfId="0" applyFont="1" applyBorder="1" applyAlignment="1">
      <alignment horizontal="left" vertical="center"/>
    </xf>
    <xf numFmtId="164" fontId="13" fillId="0" borderId="32" xfId="0" applyNumberFormat="1" applyFont="1" applyBorder="1" applyAlignment="1">
      <alignment vertical="center"/>
    </xf>
    <xf numFmtId="0" fontId="13" fillId="0" borderId="24" xfId="0" applyFont="1" applyBorder="1" applyAlignment="1">
      <alignment horizontal="left" vertical="center"/>
    </xf>
    <xf numFmtId="164" fontId="13" fillId="0" borderId="82" xfId="0" applyNumberFormat="1" applyFont="1" applyBorder="1" applyAlignment="1">
      <alignment vertical="center"/>
    </xf>
    <xf numFmtId="164" fontId="13" fillId="0" borderId="22" xfId="0" applyNumberFormat="1" applyFont="1" applyBorder="1" applyAlignment="1">
      <alignment vertical="center"/>
    </xf>
    <xf numFmtId="169" fontId="13" fillId="0" borderId="80" xfId="0" applyNumberFormat="1" applyFont="1" applyBorder="1" applyAlignment="1">
      <alignment vertical="center"/>
    </xf>
    <xf numFmtId="165" fontId="13" fillId="0" borderId="80" xfId="0" applyNumberFormat="1" applyFont="1" applyBorder="1" applyAlignment="1">
      <alignment vertical="center"/>
    </xf>
    <xf numFmtId="0" fontId="13" fillId="0" borderId="14" xfId="0" applyFont="1" applyBorder="1" applyAlignment="1">
      <alignment horizontal="left" vertical="center"/>
    </xf>
    <xf numFmtId="168" fontId="13" fillId="12" borderId="80" xfId="0" applyNumberFormat="1" applyFont="1" applyFill="1" applyBorder="1" applyAlignment="1">
      <alignment horizontal="right" vertical="center"/>
    </xf>
    <xf numFmtId="168" fontId="13" fillId="0" borderId="83" xfId="0" applyNumberFormat="1" applyFont="1" applyBorder="1" applyAlignment="1">
      <alignment horizontal="right" vertical="center"/>
    </xf>
    <xf numFmtId="0" fontId="13" fillId="0" borderId="80" xfId="0" applyFont="1" applyBorder="1" applyAlignment="1">
      <alignment horizontal="right" vertical="center"/>
    </xf>
    <xf numFmtId="0" fontId="13" fillId="0" borderId="81" xfId="0" applyFont="1" applyBorder="1" applyAlignment="1">
      <alignment horizontal="right" vertical="center"/>
    </xf>
    <xf numFmtId="164" fontId="13" fillId="0" borderId="37" xfId="0" applyNumberFormat="1" applyFont="1" applyBorder="1" applyAlignment="1">
      <alignment horizontal="right" vertical="center"/>
    </xf>
    <xf numFmtId="0" fontId="13" fillId="0" borderId="0" xfId="0" applyFont="1" applyAlignment="1">
      <alignment vertical="top"/>
    </xf>
    <xf numFmtId="0" fontId="13" fillId="0" borderId="16" xfId="0" applyFont="1" applyBorder="1" applyAlignment="1">
      <alignment vertical="center"/>
    </xf>
    <xf numFmtId="0" fontId="13" fillId="0" borderId="17" xfId="0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/>
    </xf>
    <xf numFmtId="0" fontId="13" fillId="0" borderId="17" xfId="0" applyFont="1" applyBorder="1" applyAlignment="1">
      <alignment vertical="center"/>
    </xf>
    <xf numFmtId="168" fontId="13" fillId="0" borderId="37" xfId="0" applyNumberFormat="1" applyFont="1" applyBorder="1" applyAlignment="1">
      <alignment vertical="center"/>
    </xf>
    <xf numFmtId="166" fontId="14" fillId="0" borderId="0" xfId="0" applyNumberFormat="1" applyFont="1" applyAlignment="1">
      <alignment vertical="center"/>
    </xf>
    <xf numFmtId="3" fontId="13" fillId="0" borderId="4" xfId="0" applyNumberFormat="1" applyFont="1" applyBorder="1" applyAlignment="1">
      <alignment horizontal="right" vertical="center"/>
    </xf>
    <xf numFmtId="168" fontId="13" fillId="0" borderId="23" xfId="0" applyNumberFormat="1" applyFont="1" applyBorder="1" applyAlignment="1">
      <alignment vertical="center"/>
    </xf>
    <xf numFmtId="170" fontId="13" fillId="0" borderId="24" xfId="0" applyNumberFormat="1" applyFont="1" applyBorder="1" applyAlignment="1">
      <alignment horizontal="right" vertical="center"/>
    </xf>
    <xf numFmtId="0" fontId="14" fillId="0" borderId="26" xfId="0" applyFont="1" applyBorder="1" applyAlignment="1">
      <alignment horizontal="left" vertical="center"/>
    </xf>
    <xf numFmtId="0" fontId="32" fillId="0" borderId="0" xfId="0" applyFont="1" applyAlignment="1">
      <alignment horizontal="right" vertical="center"/>
    </xf>
    <xf numFmtId="168" fontId="14" fillId="0" borderId="0" xfId="0" applyNumberFormat="1" applyFont="1" applyAlignment="1">
      <alignment horizontal="left" vertical="center"/>
    </xf>
    <xf numFmtId="0" fontId="13" fillId="0" borderId="22" xfId="0" applyFont="1" applyBorder="1" applyAlignment="1">
      <alignment horizontal="left" vertical="center"/>
    </xf>
    <xf numFmtId="0" fontId="13" fillId="0" borderId="23" xfId="0" applyFont="1" applyBorder="1" applyAlignment="1">
      <alignment horizontal="left" vertical="center"/>
    </xf>
    <xf numFmtId="168" fontId="13" fillId="0" borderId="84" xfId="0" applyNumberFormat="1" applyFont="1" applyBorder="1" applyAlignment="1">
      <alignment horizontal="right" vertical="center"/>
    </xf>
    <xf numFmtId="168" fontId="13" fillId="0" borderId="80" xfId="0" applyNumberFormat="1" applyFont="1" applyBorder="1" applyAlignment="1">
      <alignment horizontal="right" vertical="center"/>
    </xf>
    <xf numFmtId="168" fontId="13" fillId="0" borderId="81" xfId="0" applyNumberFormat="1" applyFont="1" applyBorder="1" applyAlignment="1">
      <alignment horizontal="right" vertical="center"/>
    </xf>
    <xf numFmtId="164" fontId="13" fillId="0" borderId="19" xfId="0" applyNumberFormat="1" applyFont="1" applyBorder="1" applyAlignment="1">
      <alignment horizontal="right" vertical="center"/>
    </xf>
    <xf numFmtId="164" fontId="13" fillId="0" borderId="84" xfId="0" applyNumberFormat="1" applyFont="1" applyBorder="1" applyAlignment="1">
      <alignment horizontal="right" vertical="center"/>
    </xf>
    <xf numFmtId="164" fontId="13" fillId="0" borderId="80" xfId="0" applyNumberFormat="1" applyFont="1" applyBorder="1" applyAlignment="1">
      <alignment horizontal="right" vertical="center"/>
    </xf>
    <xf numFmtId="164" fontId="13" fillId="0" borderId="81" xfId="0" applyNumberFormat="1" applyFont="1" applyBorder="1" applyAlignment="1">
      <alignment horizontal="right" vertical="center"/>
    </xf>
    <xf numFmtId="164" fontId="13" fillId="0" borderId="85" xfId="0" applyNumberFormat="1" applyFont="1" applyBorder="1" applyAlignment="1">
      <alignment horizontal="right" vertical="center"/>
    </xf>
    <xf numFmtId="164" fontId="13" fillId="0" borderId="86" xfId="0" applyNumberFormat="1" applyFont="1" applyBorder="1" applyAlignment="1">
      <alignment horizontal="right" vertical="center"/>
    </xf>
    <xf numFmtId="164" fontId="13" fillId="0" borderId="87" xfId="0" applyNumberFormat="1" applyFont="1" applyBorder="1" applyAlignment="1">
      <alignment horizontal="right" vertical="center"/>
    </xf>
    <xf numFmtId="164" fontId="13" fillId="0" borderId="83" xfId="0" applyNumberFormat="1" applyFont="1" applyBorder="1" applyAlignment="1">
      <alignment horizontal="right" vertical="center"/>
    </xf>
    <xf numFmtId="168" fontId="13" fillId="0" borderId="18" xfId="0" applyNumberFormat="1" applyFont="1" applyBorder="1" applyAlignment="1">
      <alignment horizontal="right" vertical="center"/>
    </xf>
    <xf numFmtId="0" fontId="1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168" fontId="4" fillId="0" borderId="6" xfId="0" applyNumberFormat="1" applyFont="1" applyBorder="1" applyAlignment="1">
      <alignment horizontal="right" vertical="center"/>
    </xf>
    <xf numFmtId="168" fontId="4" fillId="0" borderId="6" xfId="0" applyNumberFormat="1" applyFont="1" applyBorder="1" applyAlignment="1">
      <alignment vertical="center"/>
    </xf>
    <xf numFmtId="170" fontId="4" fillId="0" borderId="6" xfId="0" applyNumberFormat="1" applyFont="1" applyBorder="1" applyAlignment="1">
      <alignment horizontal="center" vertical="center"/>
    </xf>
    <xf numFmtId="170" fontId="4" fillId="0" borderId="6" xfId="0" applyNumberFormat="1" applyFont="1" applyBorder="1" applyAlignment="1">
      <alignment vertical="center"/>
    </xf>
    <xf numFmtId="179" fontId="4" fillId="0" borderId="6" xfId="0" applyNumberFormat="1" applyFont="1" applyBorder="1" applyAlignment="1">
      <alignment horizontal="right" vertical="center"/>
    </xf>
    <xf numFmtId="14" fontId="4" fillId="0" borderId="6" xfId="0" applyNumberFormat="1" applyFont="1" applyBorder="1" applyAlignment="1">
      <alignment horizontal="left" vertical="center"/>
    </xf>
    <xf numFmtId="0" fontId="4" fillId="0" borderId="82" xfId="0" applyFont="1" applyBorder="1" applyAlignment="1">
      <alignment vertical="center"/>
    </xf>
    <xf numFmtId="168" fontId="4" fillId="0" borderId="37" xfId="0" applyNumberFormat="1" applyFont="1" applyBorder="1" applyAlignment="1">
      <alignment vertical="center"/>
    </xf>
    <xf numFmtId="168" fontId="4" fillId="0" borderId="24" xfId="0" applyNumberFormat="1" applyFont="1" applyBorder="1" applyAlignment="1">
      <alignment vertical="center"/>
    </xf>
    <xf numFmtId="170" fontId="4" fillId="0" borderId="37" xfId="0" applyNumberFormat="1" applyFont="1" applyBorder="1" applyAlignment="1">
      <alignment vertical="center"/>
    </xf>
    <xf numFmtId="168" fontId="13" fillId="0" borderId="4" xfId="0" applyNumberFormat="1" applyFont="1" applyBorder="1" applyAlignment="1">
      <alignment vertical="center"/>
    </xf>
    <xf numFmtId="170" fontId="13" fillId="13" borderId="18" xfId="0" applyNumberFormat="1" applyFont="1" applyFill="1" applyBorder="1" applyAlignment="1">
      <alignment vertical="center"/>
    </xf>
    <xf numFmtId="0" fontId="13" fillId="0" borderId="21" xfId="0" applyFont="1" applyBorder="1" applyAlignment="1">
      <alignment horizontal="left" vertical="center"/>
    </xf>
    <xf numFmtId="3" fontId="13" fillId="0" borderId="21" xfId="0" applyNumberFormat="1" applyFont="1" applyBorder="1" applyAlignment="1">
      <alignment horizontal="right" vertical="center"/>
    </xf>
    <xf numFmtId="3" fontId="13" fillId="0" borderId="1" xfId="0" applyNumberFormat="1" applyFont="1" applyBorder="1" applyAlignment="1">
      <alignment vertical="center"/>
    </xf>
    <xf numFmtId="174" fontId="13" fillId="0" borderId="84" xfId="0" applyNumberFormat="1" applyFont="1" applyBorder="1" applyAlignment="1">
      <alignment vertical="center"/>
    </xf>
    <xf numFmtId="2" fontId="13" fillId="0" borderId="18" xfId="0" applyNumberFormat="1" applyFont="1" applyBorder="1" applyAlignment="1">
      <alignment horizontal="right" vertical="center"/>
    </xf>
    <xf numFmtId="168" fontId="34" fillId="0" borderId="6" xfId="0" applyNumberFormat="1" applyFont="1" applyBorder="1" applyAlignment="1">
      <alignment horizontal="right"/>
    </xf>
    <xf numFmtId="3" fontId="35" fillId="0" borderId="6" xfId="0" applyNumberFormat="1" applyFont="1" applyBorder="1" applyAlignment="1">
      <alignment horizontal="right"/>
    </xf>
    <xf numFmtId="0" fontId="13" fillId="0" borderId="18" xfId="0" applyFont="1" applyBorder="1" applyAlignment="1">
      <alignment horizontal="left" vertical="center"/>
    </xf>
    <xf numFmtId="3" fontId="17" fillId="0" borderId="6" xfId="0" applyNumberFormat="1" applyFont="1" applyBorder="1" applyAlignment="1">
      <alignment horizontal="right"/>
    </xf>
    <xf numFmtId="3" fontId="13" fillId="0" borderId="2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horizontal="right" wrapText="1"/>
    </xf>
    <xf numFmtId="3" fontId="36" fillId="0" borderId="6" xfId="0" applyNumberFormat="1" applyFont="1" applyBorder="1" applyAlignment="1">
      <alignment horizontal="right" vertical="center"/>
    </xf>
    <xf numFmtId="3" fontId="2" fillId="0" borderId="6" xfId="0" applyNumberFormat="1" applyFont="1" applyBorder="1" applyAlignment="1"/>
    <xf numFmtId="164" fontId="4" fillId="0" borderId="6" xfId="0" applyNumberFormat="1" applyFont="1" applyBorder="1" applyAlignment="1">
      <alignment horizontal="right"/>
    </xf>
    <xf numFmtId="3" fontId="34" fillId="0" borderId="6" xfId="0" applyNumberFormat="1" applyFont="1" applyBorder="1" applyAlignment="1">
      <alignment vertical="center"/>
    </xf>
    <xf numFmtId="3" fontId="36" fillId="14" borderId="6" xfId="0" applyNumberFormat="1" applyFont="1" applyFill="1" applyBorder="1" applyAlignment="1">
      <alignment horizontal="right" vertical="center"/>
    </xf>
    <xf numFmtId="10" fontId="14" fillId="0" borderId="6" xfId="0" applyNumberFormat="1" applyFont="1" applyBorder="1"/>
    <xf numFmtId="10" fontId="14" fillId="0" borderId="6" xfId="0" applyNumberFormat="1" applyFont="1" applyBorder="1" applyAlignment="1">
      <alignment horizontal="right"/>
    </xf>
    <xf numFmtId="0" fontId="14" fillId="0" borderId="11" xfId="0" applyFont="1" applyBorder="1" applyAlignment="1">
      <alignment horizontal="right"/>
    </xf>
    <xf numFmtId="168" fontId="14" fillId="0" borderId="11" xfId="0" applyNumberFormat="1" applyFont="1" applyBorder="1" applyAlignment="1">
      <alignment horizontal="right"/>
    </xf>
    <xf numFmtId="0" fontId="14" fillId="0" borderId="8" xfId="0" applyFont="1" applyBorder="1" applyAlignment="1">
      <alignment horizontal="right"/>
    </xf>
    <xf numFmtId="0" fontId="2" fillId="0" borderId="6" xfId="0" applyFont="1" applyBorder="1"/>
    <xf numFmtId="10" fontId="13" fillId="0" borderId="6" xfId="0" applyNumberFormat="1" applyFont="1" applyBorder="1"/>
    <xf numFmtId="0" fontId="27" fillId="0" borderId="6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8" fillId="0" borderId="0" xfId="0" applyFont="1"/>
    <xf numFmtId="4" fontId="14" fillId="0" borderId="6" xfId="0" applyNumberFormat="1" applyFont="1" applyBorder="1" applyAlignment="1">
      <alignment horizontal="right"/>
    </xf>
    <xf numFmtId="4" fontId="14" fillId="0" borderId="7" xfId="0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right"/>
    </xf>
    <xf numFmtId="4" fontId="13" fillId="0" borderId="6" xfId="0" applyNumberFormat="1" applyFont="1" applyBorder="1" applyAlignment="1">
      <alignment horizontal="right"/>
    </xf>
    <xf numFmtId="2" fontId="13" fillId="0" borderId="6" xfId="0" applyNumberFormat="1" applyFont="1" applyBorder="1" applyAlignment="1">
      <alignment horizontal="right"/>
    </xf>
    <xf numFmtId="0" fontId="14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28" fillId="0" borderId="6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3" fontId="14" fillId="0" borderId="1" xfId="0" applyNumberFormat="1" applyFont="1" applyBorder="1" applyAlignment="1">
      <alignment horizontal="right" vertical="center"/>
    </xf>
    <xf numFmtId="0" fontId="14" fillId="0" borderId="1" xfId="0" applyFont="1" applyBorder="1" applyAlignment="1">
      <alignment horizontal="right" vertical="center"/>
    </xf>
    <xf numFmtId="2" fontId="14" fillId="0" borderId="1" xfId="0" applyNumberFormat="1" applyFont="1" applyBorder="1" applyAlignment="1">
      <alignment horizontal="right" vertical="center"/>
    </xf>
    <xf numFmtId="0" fontId="14" fillId="0" borderId="1" xfId="0" applyFont="1" applyBorder="1" applyAlignment="1">
      <alignment horizontal="right"/>
    </xf>
    <xf numFmtId="2" fontId="14" fillId="0" borderId="7" xfId="0" applyNumberFormat="1" applyFont="1" applyBorder="1" applyAlignment="1">
      <alignment horizontal="right" vertical="center"/>
    </xf>
    <xf numFmtId="3" fontId="14" fillId="0" borderId="5" xfId="0" applyNumberFormat="1" applyFont="1" applyBorder="1" applyAlignment="1">
      <alignment horizontal="right"/>
    </xf>
    <xf numFmtId="0" fontId="14" fillId="0" borderId="5" xfId="0" applyFont="1" applyBorder="1" applyAlignment="1">
      <alignment horizontal="right"/>
    </xf>
    <xf numFmtId="168" fontId="13" fillId="0" borderId="42" xfId="0" applyNumberFormat="1" applyFont="1" applyBorder="1" applyAlignment="1">
      <alignment horizontal="center" vertical="center"/>
    </xf>
    <xf numFmtId="0" fontId="13" fillId="0" borderId="88" xfId="0" applyFont="1" applyBorder="1" applyAlignment="1">
      <alignment horizontal="center" vertical="center"/>
    </xf>
    <xf numFmtId="2" fontId="13" fillId="0" borderId="88" xfId="0" applyNumberFormat="1" applyFont="1" applyBorder="1" applyAlignment="1">
      <alignment horizontal="center" vertical="center"/>
    </xf>
    <xf numFmtId="2" fontId="13" fillId="0" borderId="88" xfId="0" applyNumberFormat="1" applyFont="1" applyBorder="1" applyAlignment="1">
      <alignment vertical="center"/>
    </xf>
    <xf numFmtId="0" fontId="15" fillId="0" borderId="18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left" vertical="center"/>
    </xf>
    <xf numFmtId="3" fontId="14" fillId="0" borderId="5" xfId="0" applyNumberFormat="1" applyFont="1" applyBorder="1" applyAlignment="1">
      <alignment vertical="center"/>
    </xf>
    <xf numFmtId="164" fontId="14" fillId="0" borderId="5" xfId="0" applyNumberFormat="1" applyFont="1" applyBorder="1" applyAlignment="1">
      <alignment vertical="center"/>
    </xf>
    <xf numFmtId="169" fontId="14" fillId="0" borderId="5" xfId="0" applyNumberFormat="1" applyFont="1" applyBorder="1" applyAlignment="1">
      <alignment vertical="center"/>
    </xf>
    <xf numFmtId="169" fontId="14" fillId="0" borderId="6" xfId="0" applyNumberFormat="1" applyFont="1" applyBorder="1" applyAlignment="1">
      <alignment vertical="center"/>
    </xf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 vertical="center"/>
    </xf>
    <xf numFmtId="0" fontId="41" fillId="0" borderId="0" xfId="0" applyFont="1"/>
    <xf numFmtId="0" fontId="14" fillId="0" borderId="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vertical="center"/>
    </xf>
    <xf numFmtId="0" fontId="14" fillId="0" borderId="7" xfId="0" applyFont="1" applyBorder="1" applyAlignment="1">
      <alignment horizontal="center" wrapText="1"/>
    </xf>
    <xf numFmtId="4" fontId="14" fillId="0" borderId="7" xfId="0" applyNumberFormat="1" applyFont="1" applyBorder="1" applyAlignment="1">
      <alignment horizontal="center" vertical="center" wrapText="1"/>
    </xf>
    <xf numFmtId="4" fontId="14" fillId="0" borderId="9" xfId="0" applyNumberFormat="1" applyFont="1" applyBorder="1" applyAlignment="1">
      <alignment horizontal="center" vertical="center" wrapText="1"/>
    </xf>
    <xf numFmtId="0" fontId="14" fillId="0" borderId="9" xfId="0" applyFont="1" applyBorder="1"/>
    <xf numFmtId="0" fontId="14" fillId="0" borderId="8" xfId="0" applyFont="1" applyBorder="1" applyAlignment="1">
      <alignment horizontal="center" wrapText="1"/>
    </xf>
    <xf numFmtId="0" fontId="14" fillId="0" borderId="5" xfId="0" applyFont="1" applyBorder="1" applyAlignment="1">
      <alignment horizontal="center"/>
    </xf>
    <xf numFmtId="4" fontId="14" fillId="0" borderId="5" xfId="0" applyNumberFormat="1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4" fontId="14" fillId="0" borderId="15" xfId="0" applyNumberFormat="1" applyFont="1" applyBorder="1" applyAlignment="1">
      <alignment horizontal="center" vertical="center" wrapText="1"/>
    </xf>
    <xf numFmtId="0" fontId="13" fillId="0" borderId="18" xfId="0" applyFont="1" applyBorder="1" applyAlignment="1">
      <alignment horizontal="left" vertical="top"/>
    </xf>
    <xf numFmtId="0" fontId="13" fillId="0" borderId="37" xfId="0" applyFont="1" applyBorder="1" applyAlignment="1">
      <alignment horizontal="center" vertical="center"/>
    </xf>
    <xf numFmtId="4" fontId="13" fillId="0" borderId="37" xfId="0" applyNumberFormat="1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3" fillId="0" borderId="9" xfId="0" applyFont="1" applyBorder="1"/>
    <xf numFmtId="0" fontId="29" fillId="0" borderId="0" xfId="0" applyFont="1" applyAlignment="1">
      <alignment horizontal="left" vertical="center"/>
    </xf>
    <xf numFmtId="0" fontId="14" fillId="0" borderId="18" xfId="0" applyFont="1" applyBorder="1" applyAlignment="1">
      <alignment horizontal="center" vertical="center"/>
    </xf>
    <xf numFmtId="0" fontId="14" fillId="0" borderId="18" xfId="0" applyFont="1" applyBorder="1" applyAlignment="1">
      <alignment horizontal="left" vertical="center"/>
    </xf>
    <xf numFmtId="3" fontId="14" fillId="0" borderId="18" xfId="0" applyNumberFormat="1" applyFont="1" applyBorder="1" applyAlignment="1">
      <alignment horizontal="right"/>
    </xf>
    <xf numFmtId="164" fontId="14" fillId="0" borderId="18" xfId="0" applyNumberFormat="1" applyFont="1" applyBorder="1" applyAlignment="1">
      <alignment horizontal="right" vertical="center"/>
    </xf>
    <xf numFmtId="3" fontId="13" fillId="0" borderId="5" xfId="0" applyNumberFormat="1" applyFont="1" applyBorder="1" applyAlignment="1">
      <alignment vertical="center"/>
    </xf>
    <xf numFmtId="164" fontId="14" fillId="0" borderId="17" xfId="0" applyNumberFormat="1" applyFont="1" applyBorder="1" applyAlignment="1">
      <alignment vertical="center"/>
    </xf>
    <xf numFmtId="164" fontId="13" fillId="0" borderId="5" xfId="0" applyNumberFormat="1" applyFont="1" applyBorder="1" applyAlignment="1">
      <alignment vertical="center"/>
    </xf>
    <xf numFmtId="0" fontId="2" fillId="0" borderId="12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2" fillId="0" borderId="33" xfId="0" applyFont="1" applyBorder="1" applyAlignment="1">
      <alignment wrapText="1"/>
    </xf>
    <xf numFmtId="164" fontId="2" fillId="0" borderId="6" xfId="0" applyNumberFormat="1" applyFont="1" applyBorder="1" applyAlignment="1">
      <alignment horizontal="right"/>
    </xf>
    <xf numFmtId="4" fontId="2" fillId="0" borderId="6" xfId="0" applyNumberFormat="1" applyFont="1" applyBorder="1" applyAlignment="1">
      <alignment horizontal="right"/>
    </xf>
    <xf numFmtId="170" fontId="2" fillId="0" borderId="6" xfId="0" applyNumberFormat="1" applyFont="1" applyBorder="1" applyAlignment="1">
      <alignment horizontal="right"/>
    </xf>
    <xf numFmtId="2" fontId="2" fillId="0" borderId="6" xfId="0" applyNumberFormat="1" applyFont="1" applyBorder="1" applyAlignment="1">
      <alignment horizontal="right"/>
    </xf>
    <xf numFmtId="177" fontId="2" fillId="0" borderId="6" xfId="0" applyNumberFormat="1" applyFont="1" applyBorder="1" applyAlignment="1">
      <alignment horizontal="right"/>
    </xf>
    <xf numFmtId="1" fontId="2" fillId="0" borderId="6" xfId="0" applyNumberFormat="1" applyFont="1" applyBorder="1" applyAlignment="1">
      <alignment horizontal="right"/>
    </xf>
    <xf numFmtId="2" fontId="2" fillId="0" borderId="32" xfId="0" applyNumberFormat="1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7" fontId="2" fillId="0" borderId="6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right" wrapText="1"/>
    </xf>
    <xf numFmtId="164" fontId="2" fillId="0" borderId="0" xfId="0" applyNumberFormat="1" applyFont="1" applyAlignment="1">
      <alignment horizontal="right"/>
    </xf>
    <xf numFmtId="164" fontId="2" fillId="0" borderId="0" xfId="0" applyNumberFormat="1" applyFont="1"/>
    <xf numFmtId="0" fontId="2" fillId="15" borderId="12" xfId="0" applyFont="1" applyFill="1" applyBorder="1"/>
    <xf numFmtId="10" fontId="2" fillId="0" borderId="0" xfId="0" applyNumberFormat="1" applyFont="1"/>
    <xf numFmtId="0" fontId="2" fillId="0" borderId="0" xfId="0" applyFont="1" applyAlignment="1">
      <alignment vertical="top" wrapText="1"/>
    </xf>
    <xf numFmtId="0" fontId="42" fillId="0" borderId="0" xfId="0" applyFont="1" applyAlignment="1">
      <alignment vertical="top" wrapText="1"/>
    </xf>
    <xf numFmtId="0" fontId="43" fillId="0" borderId="0" xfId="0" applyFont="1" applyAlignment="1">
      <alignment horizontal="right"/>
    </xf>
    <xf numFmtId="0" fontId="43" fillId="0" borderId="0" xfId="0" applyFont="1"/>
    <xf numFmtId="170" fontId="2" fillId="0" borderId="0" xfId="0" applyNumberFormat="1" applyFont="1"/>
    <xf numFmtId="4" fontId="2" fillId="0" borderId="0" xfId="0" applyNumberFormat="1" applyFont="1"/>
    <xf numFmtId="3" fontId="2" fillId="0" borderId="0" xfId="0" applyNumberFormat="1" applyFont="1"/>
    <xf numFmtId="0" fontId="42" fillId="0" borderId="0" xfId="0" applyFont="1"/>
    <xf numFmtId="3" fontId="2" fillId="0" borderId="0" xfId="0" applyNumberFormat="1" applyFont="1" applyAlignment="1">
      <alignment horizontal="right"/>
    </xf>
    <xf numFmtId="9" fontId="2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right"/>
    </xf>
    <xf numFmtId="178" fontId="2" fillId="0" borderId="0" xfId="0" applyNumberFormat="1" applyFont="1" applyAlignment="1">
      <alignment horizontal="right"/>
    </xf>
    <xf numFmtId="4" fontId="2" fillId="0" borderId="12" xfId="0" applyNumberFormat="1" applyFont="1" applyBorder="1" applyAlignment="1">
      <alignment horizontal="right"/>
    </xf>
    <xf numFmtId="170" fontId="2" fillId="0" borderId="12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2" fontId="2" fillId="0" borderId="12" xfId="0" applyNumberFormat="1" applyFont="1" applyBorder="1" applyAlignment="1">
      <alignment horizontal="right"/>
    </xf>
    <xf numFmtId="177" fontId="2" fillId="0" borderId="12" xfId="0" applyNumberFormat="1" applyFont="1" applyBorder="1" applyAlignment="1">
      <alignment horizontal="right"/>
    </xf>
    <xf numFmtId="1" fontId="2" fillId="0" borderId="12" xfId="0" applyNumberFormat="1" applyFont="1" applyBorder="1" applyAlignment="1">
      <alignment horizontal="right"/>
    </xf>
    <xf numFmtId="167" fontId="2" fillId="0" borderId="1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1" fillId="0" borderId="1" xfId="0" applyFont="1" applyBorder="1" applyAlignment="1">
      <alignment horizontal="center" wrapText="1"/>
    </xf>
    <xf numFmtId="0" fontId="1" fillId="0" borderId="2" xfId="0" applyFont="1" applyBorder="1" applyAlignment="1">
      <alignment horizont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1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3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3" fillId="0" borderId="9" xfId="0" applyFont="1" applyBorder="1" applyAlignment="1">
      <alignment horizontal="center" wrapText="1"/>
    </xf>
    <xf numFmtId="0" fontId="3" fillId="0" borderId="15" xfId="0" applyFont="1" applyBorder="1" applyAlignment="1">
      <alignment vertical="center"/>
    </xf>
    <xf numFmtId="0" fontId="13" fillId="0" borderId="15" xfId="0" applyFont="1" applyBorder="1" applyAlignment="1">
      <alignment horizontal="center"/>
    </xf>
    <xf numFmtId="0" fontId="13" fillId="0" borderId="0" xfId="0" quotePrefix="1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168" fontId="13" fillId="0" borderId="20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3" fillId="0" borderId="27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13" fillId="0" borderId="30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0" fontId="13" fillId="0" borderId="19" xfId="0" applyFont="1" applyBorder="1" applyAlignment="1">
      <alignment horizontal="left" vertical="center"/>
    </xf>
    <xf numFmtId="0" fontId="3" fillId="0" borderId="22" xfId="0" applyFont="1" applyBorder="1" applyAlignment="1">
      <alignment vertical="center"/>
    </xf>
    <xf numFmtId="0" fontId="14" fillId="0" borderId="2" xfId="0" applyFont="1" applyBorder="1" applyAlignment="1">
      <alignment horizontal="left" vertical="center"/>
    </xf>
    <xf numFmtId="0" fontId="3" fillId="0" borderId="23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27" xfId="0" quotePrefix="1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 wrapText="1"/>
    </xf>
    <xf numFmtId="0" fontId="14" fillId="0" borderId="20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2" fontId="13" fillId="0" borderId="27" xfId="0" applyNumberFormat="1" applyFont="1" applyBorder="1" applyAlignment="1">
      <alignment horizontal="center" vertical="center"/>
    </xf>
    <xf numFmtId="2" fontId="13" fillId="0" borderId="27" xfId="0" applyNumberFormat="1" applyFont="1" applyBorder="1" applyAlignment="1">
      <alignment horizontal="center"/>
    </xf>
    <xf numFmtId="2" fontId="13" fillId="0" borderId="30" xfId="0" applyNumberFormat="1" applyFont="1" applyBorder="1" applyAlignment="1">
      <alignment horizontal="center" vertical="center"/>
    </xf>
    <xf numFmtId="2" fontId="13" fillId="0" borderId="27" xfId="0" applyNumberFormat="1" applyFont="1" applyBorder="1" applyAlignment="1">
      <alignment horizontal="center" vertical="center" wrapText="1"/>
    </xf>
    <xf numFmtId="1" fontId="14" fillId="0" borderId="2" xfId="0" applyNumberFormat="1" applyFont="1" applyBorder="1" applyAlignment="1">
      <alignment vertical="center"/>
    </xf>
    <xf numFmtId="0" fontId="13" fillId="0" borderId="27" xfId="0" applyFont="1" applyBorder="1" applyAlignment="1">
      <alignment horizontal="center"/>
    </xf>
    <xf numFmtId="2" fontId="13" fillId="0" borderId="30" xfId="0" applyNumberFormat="1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/>
    </xf>
    <xf numFmtId="0" fontId="13" fillId="0" borderId="2" xfId="0" applyFont="1" applyBorder="1" applyAlignment="1">
      <alignment horizontal="left" vertical="center" wrapText="1"/>
    </xf>
    <xf numFmtId="0" fontId="13" fillId="0" borderId="38" xfId="0" applyFont="1" applyBorder="1" applyAlignment="1">
      <alignment vertical="center" wrapText="1"/>
    </xf>
    <xf numFmtId="0" fontId="3" fillId="0" borderId="39" xfId="0" applyFont="1" applyBorder="1" applyAlignment="1">
      <alignment vertical="center"/>
    </xf>
    <xf numFmtId="0" fontId="3" fillId="0" borderId="40" xfId="0" applyFont="1" applyBorder="1" applyAlignment="1">
      <alignment vertical="center"/>
    </xf>
    <xf numFmtId="0" fontId="13" fillId="0" borderId="38" xfId="0" applyFont="1" applyBorder="1" applyAlignment="1">
      <alignment horizontal="center" vertical="center" wrapText="1"/>
    </xf>
    <xf numFmtId="0" fontId="3" fillId="0" borderId="37" xfId="0" applyFont="1" applyBorder="1" applyAlignment="1">
      <alignment vertical="center"/>
    </xf>
    <xf numFmtId="0" fontId="13" fillId="0" borderId="20" xfId="0" applyFont="1" applyBorder="1" applyAlignment="1">
      <alignment horizontal="left" vertical="center"/>
    </xf>
    <xf numFmtId="0" fontId="13" fillId="0" borderId="38" xfId="0" applyFont="1" applyBorder="1" applyAlignment="1">
      <alignment horizontal="left" vertical="center"/>
    </xf>
    <xf numFmtId="0" fontId="3" fillId="0" borderId="42" xfId="0" applyFont="1" applyBorder="1" applyAlignment="1">
      <alignment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13" fillId="0" borderId="30" xfId="0" quotePrefix="1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13" fillId="0" borderId="20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vertical="center"/>
    </xf>
    <xf numFmtId="0" fontId="3" fillId="0" borderId="54" xfId="0" applyFont="1" applyBorder="1" applyAlignment="1">
      <alignment vertical="center"/>
    </xf>
    <xf numFmtId="0" fontId="13" fillId="0" borderId="51" xfId="0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3" fontId="13" fillId="0" borderId="27" xfId="0" applyNumberFormat="1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13" fillId="0" borderId="0" xfId="0" quotePrefix="1" applyFont="1" applyAlignment="1">
      <alignment horizontal="center" vertical="center"/>
    </xf>
    <xf numFmtId="0" fontId="13" fillId="0" borderId="19" xfId="0" quotePrefix="1" applyFont="1" applyBorder="1" applyAlignment="1">
      <alignment horizontal="left" vertical="center"/>
    </xf>
    <xf numFmtId="174" fontId="13" fillId="0" borderId="1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59" xfId="0" applyFont="1" applyBorder="1" applyAlignment="1">
      <alignment horizontal="center" vertical="center" wrapText="1"/>
    </xf>
    <xf numFmtId="0" fontId="3" fillId="0" borderId="61" xfId="0" applyFont="1" applyBorder="1" applyAlignment="1">
      <alignment vertical="center"/>
    </xf>
    <xf numFmtId="0" fontId="13" fillId="0" borderId="2" xfId="0" applyFont="1" applyBorder="1" applyAlignment="1">
      <alignment vertical="center" wrapText="1"/>
    </xf>
    <xf numFmtId="0" fontId="1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3" fillId="0" borderId="60" xfId="0" applyFont="1" applyBorder="1" applyAlignment="1">
      <alignment vertical="center"/>
    </xf>
    <xf numFmtId="0" fontId="13" fillId="0" borderId="26" xfId="0" applyFont="1" applyBorder="1" applyAlignment="1">
      <alignment horizontal="center" vertical="center" wrapText="1"/>
    </xf>
    <xf numFmtId="0" fontId="14" fillId="0" borderId="28" xfId="0" applyFont="1" applyBorder="1"/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67" xfId="0" applyFont="1" applyBorder="1" applyAlignment="1">
      <alignment vertical="center"/>
    </xf>
    <xf numFmtId="0" fontId="3" fillId="0" borderId="66" xfId="0" applyFont="1" applyBorder="1" applyAlignment="1">
      <alignment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2" xfId="0" applyFont="1" applyBorder="1"/>
    <xf numFmtId="0" fontId="14" fillId="0" borderId="0" xfId="0" applyFont="1"/>
    <xf numFmtId="0" fontId="3" fillId="0" borderId="70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3" fillId="0" borderId="0" xfId="0" applyFont="1" applyAlignment="1">
      <alignment horizontal="left"/>
    </xf>
    <xf numFmtId="0" fontId="13" fillId="0" borderId="0" xfId="0" quotePrefix="1" applyFont="1" applyAlignment="1">
      <alignment horizontal="center"/>
    </xf>
    <xf numFmtId="0" fontId="13" fillId="0" borderId="0" xfId="0" applyFont="1"/>
    <xf numFmtId="0" fontId="13" fillId="0" borderId="16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wrapText="1"/>
    </xf>
    <xf numFmtId="0" fontId="13" fillId="0" borderId="35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13" fillId="0" borderId="75" xfId="0" applyFont="1" applyBorder="1" applyAlignment="1">
      <alignment horizontal="center" wrapText="1"/>
    </xf>
    <xf numFmtId="0" fontId="3" fillId="0" borderId="76" xfId="0" applyFont="1" applyBorder="1" applyAlignment="1">
      <alignment vertical="center"/>
    </xf>
    <xf numFmtId="0" fontId="13" fillId="0" borderId="19" xfId="0" applyFont="1" applyBorder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3" fillId="0" borderId="34" xfId="0" applyFont="1" applyBorder="1" applyAlignment="1">
      <alignment horizontal="center" vertical="top" wrapText="1"/>
    </xf>
    <xf numFmtId="0" fontId="13" fillId="0" borderId="34" xfId="0" quotePrefix="1" applyFont="1" applyBorder="1" applyAlignment="1">
      <alignment horizontal="center" vertical="center" wrapText="1"/>
    </xf>
    <xf numFmtId="0" fontId="13" fillId="0" borderId="7" xfId="0" quotePrefix="1" applyFont="1" applyBorder="1" applyAlignment="1">
      <alignment horizontal="center" vertical="center"/>
    </xf>
    <xf numFmtId="0" fontId="13" fillId="0" borderId="2" xfId="0" quotePrefix="1" applyFont="1" applyBorder="1" applyAlignment="1">
      <alignment horizontal="center" vertical="center" wrapText="1"/>
    </xf>
    <xf numFmtId="169" fontId="13" fillId="0" borderId="19" xfId="0" applyNumberFormat="1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" fillId="0" borderId="34" xfId="0" applyFont="1" applyBorder="1" applyAlignment="1">
      <alignment horizontal="center" vertical="center" wrapText="1"/>
    </xf>
    <xf numFmtId="0" fontId="33" fillId="0" borderId="3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5" fillId="0" borderId="19" xfId="0" applyFont="1" applyBorder="1" applyAlignment="1">
      <alignment vertical="center" wrapText="1"/>
    </xf>
    <xf numFmtId="0" fontId="13" fillId="0" borderId="0" xfId="0" applyFont="1" applyAlignment="1">
      <alignment horizontal="center" wrapText="1"/>
    </xf>
    <xf numFmtId="0" fontId="37" fillId="0" borderId="1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/>
    </xf>
    <xf numFmtId="0" fontId="13" fillId="0" borderId="89" xfId="0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14" fillId="0" borderId="16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2" fillId="0" borderId="0" xfId="0" applyFont="1"/>
    <xf numFmtId="174" fontId="14" fillId="16" borderId="8" xfId="0" applyNumberFormat="1" applyFont="1" applyFill="1" applyBorder="1" applyAlignment="1">
      <alignment vertical="center"/>
    </xf>
  </cellXfs>
  <cellStyles count="1">
    <cellStyle name="Normal" xfId="0" builtinId="0"/>
  </cellStyles>
  <dxfs count="16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E6DD"/>
          <bgColor rgb="FFFFE6DD"/>
        </patternFill>
      </fill>
    </dxf>
    <dxf>
      <fill>
        <patternFill patternType="solid">
          <fgColor rgb="FFFFFFFF"/>
          <bgColor rgb="FFFFFFFF"/>
        </patternFill>
      </fill>
    </dxf>
  </dxfs>
  <tableStyles count="5">
    <tableStyle name="13-style" pivot="0" count="2" xr9:uid="{00000000-0011-0000-FFFF-FFFF00000000}">
      <tableStyleElement type="firstRowStripe" dxfId="15"/>
      <tableStyleElement type="secondRowStripe" dxfId="14"/>
    </tableStyle>
    <tableStyle name="13-style 2" pivot="0" count="2" xr9:uid="{00000000-0011-0000-FFFF-FFFF01000000}">
      <tableStyleElement type="firstRowStripe" dxfId="13"/>
      <tableStyleElement type="secondRowStripe" dxfId="12"/>
    </tableStyle>
    <tableStyle name="13-style 3" pivot="0" count="2" xr9:uid="{00000000-0011-0000-FFFF-FFFF02000000}">
      <tableStyleElement type="firstRowStripe" dxfId="11"/>
      <tableStyleElement type="secondRowStripe" dxfId="10"/>
    </tableStyle>
    <tableStyle name="13-style 4" pivot="0" count="2" xr9:uid="{00000000-0011-0000-FFFF-FFFF03000000}">
      <tableStyleElement type="firstRowStripe" dxfId="9"/>
      <tableStyleElement type="secondRowStripe" dxfId="8"/>
    </tableStyle>
    <tableStyle name="13-style 5" pivot="0" count="2" xr9:uid="{00000000-0011-0000-FFFF-FFFF04000000}">
      <tableStyleElement type="firstRowStripe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customschemas.google.com/relationships/workbookmetadata" Target="metadata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533400</xdr:colOff>
      <xdr:row>6</xdr:row>
      <xdr:rowOff>152400</xdr:rowOff>
    </xdr:from>
    <xdr:ext cx="8810625" cy="89725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 rot="-1797716">
          <a:off x="2193225" y="427200"/>
          <a:ext cx="6305550" cy="6705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675" rIns="91425" bIns="45675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5400">
              <a:solidFill>
                <a:srgbClr val="333333"/>
              </a:solidFill>
              <a:latin typeface="Calibri"/>
              <a:ea typeface="Calibri"/>
              <a:cs typeface="Calibri"/>
              <a:sym typeface="Calibri"/>
            </a:rPr>
            <a:t>TABEL TIDAK PERLU DIISI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0</xdr:rowOff>
    </xdr:from>
    <xdr:ext cx="9010650" cy="91059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 rot="-1797716">
          <a:off x="2093213" y="408150"/>
          <a:ext cx="6505575" cy="6743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675" rIns="91425" bIns="45675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5400">
              <a:solidFill>
                <a:srgbClr val="333333"/>
              </a:solidFill>
              <a:latin typeface="Calibri"/>
              <a:ea typeface="Calibri"/>
              <a:cs typeface="Calibri"/>
              <a:sym typeface="Calibri"/>
            </a:rPr>
            <a:t>TABEL TIDAK PERLU DIISI</a:t>
          </a:r>
          <a:endParaRPr sz="1400"/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umlah%20Orang%20yang%20Mendapatkan%20Pelayanan%20Kesehatan%20Orang%20dengan%20Gangguan%20Jiwa%20Berat%20Sesuai%20Stand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"/>
    </sheetNames>
    <sheetDataSet>
      <sheetData sheetId="0">
        <row r="1">
          <cell r="A1" t="str">
            <v>TABEL 81</v>
          </cell>
        </row>
        <row r="12">
          <cell r="G12">
            <v>54</v>
          </cell>
          <cell r="I12">
            <v>0</v>
          </cell>
          <cell r="K12">
            <v>0</v>
          </cell>
        </row>
        <row r="13">
          <cell r="G13">
            <v>0</v>
          </cell>
          <cell r="I13">
            <v>0</v>
          </cell>
          <cell r="K13">
            <v>0</v>
          </cell>
        </row>
        <row r="14">
          <cell r="G14">
            <v>5</v>
          </cell>
          <cell r="I14">
            <v>0</v>
          </cell>
          <cell r="K14">
            <v>0</v>
          </cell>
        </row>
        <row r="15">
          <cell r="G15">
            <v>10</v>
          </cell>
          <cell r="I15">
            <v>16</v>
          </cell>
          <cell r="K15">
            <v>0</v>
          </cell>
        </row>
        <row r="16">
          <cell r="G16">
            <v>4</v>
          </cell>
          <cell r="I16">
            <v>14</v>
          </cell>
          <cell r="K16">
            <v>0</v>
          </cell>
        </row>
        <row r="17">
          <cell r="G17">
            <v>7</v>
          </cell>
          <cell r="I17">
            <v>1</v>
          </cell>
          <cell r="K17">
            <v>0</v>
          </cell>
        </row>
        <row r="18">
          <cell r="G18">
            <v>4</v>
          </cell>
          <cell r="I18">
            <v>0</v>
          </cell>
          <cell r="K18">
            <v>2</v>
          </cell>
        </row>
        <row r="19">
          <cell r="G19">
            <v>19</v>
          </cell>
          <cell r="I19">
            <v>0</v>
          </cell>
          <cell r="K19">
            <v>0</v>
          </cell>
        </row>
        <row r="20">
          <cell r="G20">
            <v>2</v>
          </cell>
          <cell r="I20">
            <v>0</v>
          </cell>
          <cell r="K20">
            <v>0</v>
          </cell>
        </row>
        <row r="21">
          <cell r="G21">
            <v>8</v>
          </cell>
          <cell r="I21">
            <v>12</v>
          </cell>
          <cell r="K21">
            <v>0</v>
          </cell>
        </row>
        <row r="22">
          <cell r="G22">
            <v>4</v>
          </cell>
          <cell r="I22">
            <v>0</v>
          </cell>
          <cell r="K22">
            <v>1</v>
          </cell>
        </row>
        <row r="23">
          <cell r="G23">
            <v>5</v>
          </cell>
          <cell r="I23">
            <v>0</v>
          </cell>
          <cell r="K23">
            <v>0</v>
          </cell>
        </row>
        <row r="24">
          <cell r="G24">
            <v>13</v>
          </cell>
          <cell r="I24">
            <v>14</v>
          </cell>
          <cell r="K24">
            <v>0</v>
          </cell>
        </row>
        <row r="25">
          <cell r="G25">
            <v>8</v>
          </cell>
          <cell r="I25">
            <v>4</v>
          </cell>
          <cell r="K25">
            <v>0</v>
          </cell>
        </row>
        <row r="26">
          <cell r="G26">
            <v>4</v>
          </cell>
          <cell r="I26">
            <v>1</v>
          </cell>
          <cell r="K26">
            <v>1</v>
          </cell>
        </row>
        <row r="27">
          <cell r="G27">
            <v>7</v>
          </cell>
          <cell r="I27">
            <v>2</v>
          </cell>
          <cell r="K27">
            <v>0</v>
          </cell>
        </row>
        <row r="28">
          <cell r="G28">
            <v>16</v>
          </cell>
          <cell r="I28">
            <v>0</v>
          </cell>
          <cell r="K28">
            <v>0</v>
          </cell>
        </row>
        <row r="29">
          <cell r="G29">
            <v>20</v>
          </cell>
          <cell r="I29">
            <v>1</v>
          </cell>
          <cell r="K29">
            <v>0</v>
          </cell>
        </row>
        <row r="30">
          <cell r="G30">
            <v>12</v>
          </cell>
          <cell r="I30">
            <v>0</v>
          </cell>
          <cell r="K30">
            <v>1</v>
          </cell>
        </row>
        <row r="31">
          <cell r="G31">
            <v>9</v>
          </cell>
          <cell r="I31">
            <v>0</v>
          </cell>
          <cell r="K31">
            <v>1</v>
          </cell>
        </row>
        <row r="44">
          <cell r="G44">
            <v>211</v>
          </cell>
          <cell r="I44">
            <v>65</v>
          </cell>
          <cell r="K44">
            <v>6</v>
          </cell>
          <cell r="O44">
            <v>116.38009049773757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F51:G51" headerRowCount="0">
  <tableColumns count="2">
    <tableColumn id="1" xr3:uid="{00000000-0010-0000-0000-000001000000}" name="Column1"/>
    <tableColumn id="2" xr3:uid="{00000000-0010-0000-0000-000002000000}" name="Column2"/>
  </tableColumns>
  <tableStyleInfo name="13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I51:J51" headerRowCount="0">
  <tableColumns count="2">
    <tableColumn id="1" xr3:uid="{00000000-0010-0000-0100-000001000000}" name="Column1"/>
    <tableColumn id="2" xr3:uid="{00000000-0010-0000-0100-000002000000}" name="Column2"/>
  </tableColumns>
  <tableStyleInfo name="13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O51:P51" headerRowCount="0">
  <tableColumns count="2">
    <tableColumn id="1" xr3:uid="{00000000-0010-0000-0200-000001000000}" name="Column1"/>
    <tableColumn id="2" xr3:uid="{00000000-0010-0000-0200-000002000000}" name="Column2"/>
  </tableColumns>
  <tableStyleInfo name="13-style 3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R51:S51" headerRowCount="0">
  <tableColumns count="2">
    <tableColumn id="1" xr3:uid="{00000000-0010-0000-0300-000001000000}" name="Column1"/>
    <tableColumn id="2" xr3:uid="{00000000-0010-0000-0300-000002000000}" name="Column2"/>
  </tableColumns>
  <tableStyleInfo name="13-style 4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U51:V51" headerRowCount="0">
  <tableColumns count="2">
    <tableColumn id="1" xr3:uid="{00000000-0010-0000-0400-000001000000}" name="Column1"/>
    <tableColumn id="2" xr3:uid="{00000000-0010-0000-0400-000002000000}" name="Column2"/>
  </tableColumns>
  <tableStyleInfo name="13-style 5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a.md/" TargetMode="External"/><Relationship Id="rId1" Type="http://schemas.openxmlformats.org/officeDocument/2006/relationships/hyperlink" Target="http://a.md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000"/>
  <sheetViews>
    <sheetView topLeftCell="A11" workbookViewId="0">
      <selection activeCell="B22" sqref="B22"/>
    </sheetView>
  </sheetViews>
  <sheetFormatPr defaultColWidth="14.42578125" defaultRowHeight="15" customHeight="1"/>
  <cols>
    <col min="1" max="1" width="4.7109375" customWidth="1"/>
    <col min="2" max="2" width="56.42578125" customWidth="1"/>
    <col min="3" max="3" width="10.5703125" customWidth="1"/>
    <col min="4" max="4" width="10.28515625" customWidth="1"/>
    <col min="5" max="5" width="19.85546875" customWidth="1"/>
    <col min="6" max="6" width="26" customWidth="1"/>
    <col min="7" max="7" width="11.28515625" customWidth="1"/>
    <col min="8" max="8" width="13.7109375" customWidth="1"/>
    <col min="9" max="26" width="14" customWidth="1"/>
  </cols>
  <sheetData>
    <row r="1" spans="1:7">
      <c r="A1" s="717" t="s">
        <v>0</v>
      </c>
      <c r="B1" s="718"/>
      <c r="C1" s="718"/>
      <c r="D1" s="718"/>
      <c r="E1" s="718"/>
      <c r="F1" s="718"/>
      <c r="G1" s="718"/>
    </row>
    <row r="2" spans="1:7">
      <c r="A2" s="1"/>
      <c r="B2" s="2"/>
      <c r="C2" s="3" t="s">
        <v>1</v>
      </c>
      <c r="D2" s="4" t="s">
        <v>2</v>
      </c>
      <c r="E2" s="5"/>
      <c r="F2" s="6"/>
      <c r="G2" s="6"/>
    </row>
    <row r="3" spans="1:7">
      <c r="A3" s="1"/>
      <c r="B3" s="2"/>
      <c r="C3" s="3" t="s">
        <v>3</v>
      </c>
      <c r="D3" s="4">
        <v>2025</v>
      </c>
      <c r="E3" s="5"/>
      <c r="F3" s="6"/>
      <c r="G3" s="6"/>
    </row>
    <row r="4" spans="1:7">
      <c r="A4" s="1"/>
      <c r="B4" s="2"/>
      <c r="C4" s="2"/>
      <c r="D4" s="2"/>
      <c r="E4" s="5"/>
      <c r="F4" s="6"/>
      <c r="G4" s="6"/>
    </row>
    <row r="5" spans="1:7">
      <c r="A5" s="719" t="s">
        <v>4</v>
      </c>
      <c r="B5" s="721" t="s">
        <v>5</v>
      </c>
      <c r="C5" s="722" t="s">
        <v>6</v>
      </c>
      <c r="D5" s="723"/>
      <c r="E5" s="723"/>
      <c r="F5" s="724"/>
      <c r="G5" s="725" t="s">
        <v>7</v>
      </c>
    </row>
    <row r="6" spans="1:7">
      <c r="A6" s="720"/>
      <c r="B6" s="720"/>
      <c r="C6" s="7" t="s">
        <v>8</v>
      </c>
      <c r="D6" s="7" t="s">
        <v>9</v>
      </c>
      <c r="E6" s="7" t="s">
        <v>10</v>
      </c>
      <c r="F6" s="8" t="s">
        <v>11</v>
      </c>
      <c r="G6" s="720"/>
    </row>
    <row r="7" spans="1:7">
      <c r="A7" s="9" t="s">
        <v>12</v>
      </c>
      <c r="B7" s="10" t="s">
        <v>13</v>
      </c>
      <c r="C7" s="11"/>
      <c r="D7" s="11"/>
      <c r="E7" s="12"/>
      <c r="F7" s="13"/>
      <c r="G7" s="13"/>
    </row>
    <row r="8" spans="1:7" ht="16.5">
      <c r="A8" s="14">
        <v>1</v>
      </c>
      <c r="B8" s="15" t="s">
        <v>14</v>
      </c>
      <c r="C8" s="16"/>
      <c r="D8" s="16"/>
      <c r="E8" s="17">
        <f>'1'!C33</f>
        <v>1371.78</v>
      </c>
      <c r="F8" s="18" t="s">
        <v>15</v>
      </c>
      <c r="G8" s="19" t="s">
        <v>16</v>
      </c>
    </row>
    <row r="9" spans="1:7">
      <c r="A9" s="14">
        <v>2</v>
      </c>
      <c r="B9" s="15" t="s">
        <v>17</v>
      </c>
      <c r="C9" s="16"/>
      <c r="D9" s="16"/>
      <c r="E9" s="17">
        <f>'1'!F33</f>
        <v>307</v>
      </c>
      <c r="F9" s="18" t="s">
        <v>18</v>
      </c>
      <c r="G9" s="19" t="s">
        <v>16</v>
      </c>
    </row>
    <row r="10" spans="1:7">
      <c r="A10" s="14">
        <v>3</v>
      </c>
      <c r="B10" s="15" t="s">
        <v>19</v>
      </c>
      <c r="C10" s="17">
        <f>'2'!C26</f>
        <v>480979</v>
      </c>
      <c r="D10" s="17">
        <f>'2'!D26</f>
        <v>485132</v>
      </c>
      <c r="E10" s="17">
        <f>'1'!G33</f>
        <v>966111</v>
      </c>
      <c r="F10" s="18" t="s">
        <v>20</v>
      </c>
      <c r="G10" s="19" t="s">
        <v>21</v>
      </c>
    </row>
    <row r="11" spans="1:7">
      <c r="A11" s="14">
        <v>4</v>
      </c>
      <c r="B11" s="15" t="s">
        <v>22</v>
      </c>
      <c r="C11" s="20"/>
      <c r="D11" s="20"/>
      <c r="E11" s="21">
        <f>'1'!I33</f>
        <v>2.8414193700185288</v>
      </c>
      <c r="F11" s="18" t="s">
        <v>20</v>
      </c>
      <c r="G11" s="19" t="s">
        <v>16</v>
      </c>
    </row>
    <row r="12" spans="1:7" ht="17.25">
      <c r="A12" s="14">
        <v>5</v>
      </c>
      <c r="B12" s="15" t="s">
        <v>23</v>
      </c>
      <c r="C12" s="20"/>
      <c r="D12" s="20"/>
      <c r="E12" s="21">
        <f>'1'!J33</f>
        <v>704.27546691160387</v>
      </c>
      <c r="F12" s="18" t="s">
        <v>24</v>
      </c>
      <c r="G12" s="19" t="s">
        <v>16</v>
      </c>
    </row>
    <row r="13" spans="1:7">
      <c r="A13" s="14">
        <v>6</v>
      </c>
      <c r="B13" s="15" t="s">
        <v>25</v>
      </c>
      <c r="C13" s="20"/>
      <c r="D13" s="20"/>
      <c r="E13" s="21">
        <f>'2'!E27</f>
        <v>47.694262140953846</v>
      </c>
      <c r="F13" s="18" t="s">
        <v>26</v>
      </c>
      <c r="G13" s="19" t="s">
        <v>21</v>
      </c>
    </row>
    <row r="14" spans="1:7">
      <c r="A14" s="14">
        <v>7</v>
      </c>
      <c r="B14" s="15" t="s">
        <v>27</v>
      </c>
      <c r="C14" s="20"/>
      <c r="D14" s="20"/>
      <c r="E14" s="21">
        <f>'2'!F26</f>
        <v>99.143944328553886</v>
      </c>
      <c r="F14" s="22"/>
      <c r="G14" s="19" t="s">
        <v>21</v>
      </c>
    </row>
    <row r="15" spans="1:7">
      <c r="A15" s="14">
        <v>8</v>
      </c>
      <c r="B15" s="15" t="s">
        <v>28</v>
      </c>
      <c r="C15" s="21">
        <f>'3'!F12</f>
        <v>95.24</v>
      </c>
      <c r="D15" s="21">
        <f>'3'!G12</f>
        <v>88.68</v>
      </c>
      <c r="E15" s="21">
        <f>'3'!H12</f>
        <v>91.93</v>
      </c>
      <c r="F15" s="18" t="s">
        <v>29</v>
      </c>
      <c r="G15" s="19" t="s">
        <v>30</v>
      </c>
    </row>
    <row r="16" spans="1:7">
      <c r="A16" s="23"/>
      <c r="B16" s="24"/>
      <c r="C16" s="25"/>
      <c r="D16" s="25"/>
      <c r="E16" s="26"/>
      <c r="F16" s="22"/>
      <c r="G16" s="18"/>
    </row>
    <row r="17" spans="1:7">
      <c r="A17" s="27" t="s">
        <v>31</v>
      </c>
      <c r="B17" s="28" t="s">
        <v>32</v>
      </c>
      <c r="C17" s="29"/>
      <c r="D17" s="29"/>
      <c r="E17" s="30"/>
      <c r="F17" s="22"/>
      <c r="G17" s="18"/>
    </row>
    <row r="18" spans="1:7">
      <c r="A18" s="27" t="s">
        <v>33</v>
      </c>
      <c r="B18" s="28" t="s">
        <v>34</v>
      </c>
      <c r="C18" s="29"/>
      <c r="D18" s="29"/>
      <c r="E18" s="30"/>
      <c r="F18" s="22"/>
      <c r="G18" s="18"/>
    </row>
    <row r="19" spans="1:7">
      <c r="A19" s="31">
        <v>9</v>
      </c>
      <c r="B19" s="15" t="s">
        <v>35</v>
      </c>
      <c r="C19" s="16"/>
      <c r="D19" s="16"/>
      <c r="E19" s="17">
        <f>'4'!K11</f>
        <v>7</v>
      </c>
      <c r="F19" s="18" t="s">
        <v>36</v>
      </c>
      <c r="G19" s="19" t="s">
        <v>37</v>
      </c>
    </row>
    <row r="20" spans="1:7">
      <c r="A20" s="14">
        <v>10</v>
      </c>
      <c r="B20" s="15" t="s">
        <v>38</v>
      </c>
      <c r="C20" s="16"/>
      <c r="D20" s="16"/>
      <c r="E20" s="17">
        <f>'4'!K12</f>
        <v>0</v>
      </c>
      <c r="F20" s="18" t="s">
        <v>36</v>
      </c>
      <c r="G20" s="19" t="s">
        <v>37</v>
      </c>
    </row>
    <row r="21" spans="1:7" ht="15.75" customHeight="1">
      <c r="A21" s="14">
        <v>11</v>
      </c>
      <c r="B21" s="15" t="s">
        <v>39</v>
      </c>
      <c r="C21" s="16"/>
      <c r="D21" s="16"/>
      <c r="E21" s="17">
        <f>'4'!K14</f>
        <v>19</v>
      </c>
      <c r="F21" s="18" t="s">
        <v>40</v>
      </c>
      <c r="G21" s="19" t="s">
        <v>37</v>
      </c>
    </row>
    <row r="22" spans="1:7" ht="15.75" customHeight="1">
      <c r="A22" s="14">
        <v>12</v>
      </c>
      <c r="B22" s="15" t="s">
        <v>41</v>
      </c>
      <c r="C22" s="16"/>
      <c r="D22" s="16"/>
      <c r="E22" s="17">
        <f>'4'!K16</f>
        <v>13</v>
      </c>
      <c r="F22" s="18" t="s">
        <v>40</v>
      </c>
      <c r="G22" s="19" t="s">
        <v>37</v>
      </c>
    </row>
    <row r="23" spans="1:7" ht="15.75" customHeight="1">
      <c r="A23" s="14">
        <v>13</v>
      </c>
      <c r="B23" s="15" t="s">
        <v>42</v>
      </c>
      <c r="C23" s="16"/>
      <c r="D23" s="16"/>
      <c r="E23" s="17">
        <f>'4'!K17</f>
        <v>0</v>
      </c>
      <c r="F23" s="18" t="s">
        <v>43</v>
      </c>
      <c r="G23" s="19" t="s">
        <v>37</v>
      </c>
    </row>
    <row r="24" spans="1:7" ht="15.75" customHeight="1">
      <c r="A24" s="14">
        <v>14</v>
      </c>
      <c r="B24" s="15" t="s">
        <v>44</v>
      </c>
      <c r="C24" s="16"/>
      <c r="D24" s="16"/>
      <c r="E24" s="17">
        <f>'4'!K18</f>
        <v>57</v>
      </c>
      <c r="F24" s="18" t="s">
        <v>45</v>
      </c>
      <c r="G24" s="19" t="s">
        <v>37</v>
      </c>
    </row>
    <row r="25" spans="1:7" ht="15.75" customHeight="1">
      <c r="A25" s="14">
        <v>15</v>
      </c>
      <c r="B25" s="15" t="s">
        <v>46</v>
      </c>
      <c r="C25" s="16"/>
      <c r="D25" s="32"/>
      <c r="E25" s="17">
        <f>'4'!K40</f>
        <v>182</v>
      </c>
      <c r="F25" s="18" t="s">
        <v>47</v>
      </c>
      <c r="G25" s="19" t="s">
        <v>37</v>
      </c>
    </row>
    <row r="26" spans="1:7" ht="15.75" customHeight="1">
      <c r="A26" s="14">
        <v>16</v>
      </c>
      <c r="B26" s="15" t="s">
        <v>48</v>
      </c>
      <c r="C26" s="16"/>
      <c r="D26" s="32"/>
      <c r="E26" s="17">
        <f>'4'!K20</f>
        <v>50</v>
      </c>
      <c r="F26" s="18" t="s">
        <v>49</v>
      </c>
      <c r="G26" s="19" t="s">
        <v>37</v>
      </c>
    </row>
    <row r="27" spans="1:7" ht="15.75" customHeight="1">
      <c r="A27" s="14">
        <v>17</v>
      </c>
      <c r="B27" s="15" t="s">
        <v>50</v>
      </c>
      <c r="C27" s="16"/>
      <c r="D27" s="32"/>
      <c r="E27" s="17">
        <f>'4'!K21</f>
        <v>5</v>
      </c>
      <c r="F27" s="18" t="s">
        <v>51</v>
      </c>
      <c r="G27" s="19" t="s">
        <v>37</v>
      </c>
    </row>
    <row r="28" spans="1:7" ht="15.75" customHeight="1">
      <c r="A28" s="14"/>
      <c r="B28" s="33"/>
      <c r="C28" s="34"/>
      <c r="D28" s="35"/>
      <c r="E28" s="36"/>
      <c r="F28" s="22"/>
      <c r="G28" s="18"/>
    </row>
    <row r="29" spans="1:7" ht="15.75" customHeight="1">
      <c r="A29" s="27" t="s">
        <v>52</v>
      </c>
      <c r="B29" s="37" t="s">
        <v>53</v>
      </c>
      <c r="C29" s="34"/>
      <c r="D29" s="35"/>
      <c r="E29" s="36"/>
      <c r="F29" s="22"/>
      <c r="G29" s="18"/>
    </row>
    <row r="30" spans="1:7" ht="15.75" customHeight="1">
      <c r="A30" s="14">
        <v>18</v>
      </c>
      <c r="B30" s="15" t="s">
        <v>54</v>
      </c>
      <c r="C30" s="38">
        <f>'5'!E13</f>
        <v>295.26756885435748</v>
      </c>
      <c r="D30" s="38">
        <f>'5'!F13</f>
        <v>399.75759174822525</v>
      </c>
      <c r="E30" s="38">
        <f>'5'!G13</f>
        <v>347.73716477713219</v>
      </c>
      <c r="F30" s="18" t="s">
        <v>29</v>
      </c>
      <c r="G30" s="19" t="s">
        <v>55</v>
      </c>
    </row>
    <row r="31" spans="1:7" ht="15.75" customHeight="1">
      <c r="A31" s="14">
        <v>19</v>
      </c>
      <c r="B31" s="15" t="s">
        <v>56</v>
      </c>
      <c r="C31" s="38">
        <f>'5'!H13</f>
        <v>8.4556706217942992</v>
      </c>
      <c r="D31" s="38">
        <f>'5'!I13</f>
        <v>10.056850506666228</v>
      </c>
      <c r="E31" s="38">
        <f>'5'!J13</f>
        <v>9.2597020425189225</v>
      </c>
      <c r="F31" s="18" t="s">
        <v>29</v>
      </c>
      <c r="G31" s="19" t="s">
        <v>55</v>
      </c>
    </row>
    <row r="32" spans="1:7" ht="15.75" customHeight="1">
      <c r="A32" s="14">
        <v>20</v>
      </c>
      <c r="B32" s="15" t="s">
        <v>57</v>
      </c>
      <c r="C32" s="39">
        <f>'6'!L17</f>
        <v>51.476423743192576</v>
      </c>
      <c r="D32" s="39">
        <f>'6'!M17</f>
        <v>36.335757265989827</v>
      </c>
      <c r="E32" s="39">
        <f>'6'!N17</f>
        <v>43.287595496582227</v>
      </c>
      <c r="F32" s="18" t="s">
        <v>58</v>
      </c>
      <c r="G32" s="19" t="s">
        <v>59</v>
      </c>
    </row>
    <row r="33" spans="1:7" ht="15.75" customHeight="1">
      <c r="A33" s="14">
        <v>21</v>
      </c>
      <c r="B33" s="15" t="s">
        <v>60</v>
      </c>
      <c r="C33" s="39">
        <f>'6'!O17</f>
        <v>27.393886319476753</v>
      </c>
      <c r="D33" s="39">
        <f>'6'!P17</f>
        <v>20.746695165299819</v>
      </c>
      <c r="E33" s="39">
        <f>'6'!Q17</f>
        <v>23.798753518295136</v>
      </c>
      <c r="F33" s="18" t="s">
        <v>58</v>
      </c>
      <c r="G33" s="19" t="s">
        <v>59</v>
      </c>
    </row>
    <row r="34" spans="1:7" ht="15.75" customHeight="1">
      <c r="A34" s="14">
        <v>22</v>
      </c>
      <c r="B34" s="15" t="s">
        <v>61</v>
      </c>
      <c r="C34" s="40"/>
      <c r="D34" s="40"/>
      <c r="E34" s="21">
        <f>'7'!G16</f>
        <v>69.593883402357434</v>
      </c>
      <c r="F34" s="18" t="s">
        <v>29</v>
      </c>
      <c r="G34" s="19" t="s">
        <v>62</v>
      </c>
    </row>
    <row r="35" spans="1:7" ht="15.75" customHeight="1">
      <c r="A35" s="14">
        <v>23</v>
      </c>
      <c r="B35" s="15" t="s">
        <v>63</v>
      </c>
      <c r="C35" s="41"/>
      <c r="D35" s="42"/>
      <c r="E35" s="21">
        <f>'7'!H16</f>
        <v>74.031627906976738</v>
      </c>
      <c r="F35" s="18" t="s">
        <v>64</v>
      </c>
      <c r="G35" s="19" t="s">
        <v>62</v>
      </c>
    </row>
    <row r="36" spans="1:7" ht="15.75" customHeight="1">
      <c r="A36" s="14">
        <v>24</v>
      </c>
      <c r="B36" s="15" t="s">
        <v>65</v>
      </c>
      <c r="C36" s="41"/>
      <c r="D36" s="42"/>
      <c r="E36" s="21">
        <f>'7'!I16</f>
        <v>1.4991204262163249</v>
      </c>
      <c r="F36" s="18" t="s">
        <v>66</v>
      </c>
      <c r="G36" s="19" t="s">
        <v>62</v>
      </c>
    </row>
    <row r="37" spans="1:7" ht="15.75" customHeight="1">
      <c r="A37" s="14">
        <v>25</v>
      </c>
      <c r="B37" s="15" t="s">
        <v>67</v>
      </c>
      <c r="C37" s="41"/>
      <c r="D37" s="42"/>
      <c r="E37" s="21">
        <f>'7'!J16</f>
        <v>3.5651638520305591</v>
      </c>
      <c r="F37" s="18" t="s">
        <v>66</v>
      </c>
      <c r="G37" s="19" t="s">
        <v>62</v>
      </c>
    </row>
    <row r="38" spans="1:7" ht="30.75" customHeight="1">
      <c r="A38" s="14">
        <v>26</v>
      </c>
      <c r="B38" s="15" t="s">
        <v>68</v>
      </c>
      <c r="C38" s="41"/>
      <c r="D38" s="42"/>
      <c r="E38" s="38">
        <f>('11'!F43)*100</f>
        <v>100</v>
      </c>
      <c r="F38" s="18" t="s">
        <v>29</v>
      </c>
      <c r="G38" s="19" t="s">
        <v>69</v>
      </c>
    </row>
    <row r="39" spans="1:7" ht="15.75" customHeight="1">
      <c r="A39" s="14"/>
      <c r="B39" s="24"/>
      <c r="C39" s="24"/>
      <c r="D39" s="43"/>
      <c r="E39" s="44"/>
      <c r="F39" s="22"/>
      <c r="G39" s="18"/>
    </row>
    <row r="40" spans="1:7" ht="15.75" customHeight="1">
      <c r="A40" s="27" t="s">
        <v>70</v>
      </c>
      <c r="B40" s="37" t="s">
        <v>71</v>
      </c>
      <c r="C40" s="33"/>
      <c r="D40" s="29"/>
      <c r="E40" s="45"/>
      <c r="F40" s="22" t="s">
        <v>72</v>
      </c>
      <c r="G40" s="18"/>
    </row>
    <row r="41" spans="1:7" ht="15.75" customHeight="1">
      <c r="A41" s="14">
        <v>27</v>
      </c>
      <c r="B41" s="15" t="s">
        <v>73</v>
      </c>
      <c r="C41" s="41"/>
      <c r="D41" s="46"/>
      <c r="E41" s="47">
        <f>'12'!H43</f>
        <v>1137</v>
      </c>
      <c r="F41" s="18" t="s">
        <v>74</v>
      </c>
      <c r="G41" s="19" t="s">
        <v>75</v>
      </c>
    </row>
    <row r="42" spans="1:7" ht="15.75" customHeight="1">
      <c r="A42" s="14">
        <v>28</v>
      </c>
      <c r="B42" s="15" t="s">
        <v>76</v>
      </c>
      <c r="C42" s="41"/>
      <c r="D42" s="46"/>
      <c r="E42" s="38">
        <f>'12'!E43</f>
        <v>100</v>
      </c>
      <c r="F42" s="18" t="s">
        <v>29</v>
      </c>
      <c r="G42" s="19" t="s">
        <v>75</v>
      </c>
    </row>
    <row r="43" spans="1:7" ht="15.75" customHeight="1">
      <c r="A43" s="14"/>
      <c r="B43" s="24"/>
      <c r="C43" s="24"/>
      <c r="D43" s="43"/>
      <c r="E43" s="44"/>
      <c r="F43" s="22"/>
      <c r="G43" s="22"/>
    </row>
    <row r="44" spans="1:7" ht="15.75" customHeight="1">
      <c r="A44" s="27" t="s">
        <v>77</v>
      </c>
      <c r="B44" s="28" t="s">
        <v>78</v>
      </c>
      <c r="C44" s="29"/>
      <c r="D44" s="29"/>
      <c r="E44" s="30"/>
      <c r="F44" s="22"/>
      <c r="G44" s="22"/>
    </row>
    <row r="45" spans="1:7" ht="15.75" customHeight="1">
      <c r="A45" s="14">
        <v>29</v>
      </c>
      <c r="B45" s="48" t="s">
        <v>79</v>
      </c>
      <c r="C45" s="49"/>
      <c r="D45" s="49"/>
      <c r="E45" s="50">
        <f>'13'!H73</f>
        <v>0.11282347473530474</v>
      </c>
      <c r="F45" s="51" t="s">
        <v>80</v>
      </c>
      <c r="G45" s="52" t="s">
        <v>81</v>
      </c>
    </row>
    <row r="46" spans="1:7" ht="15.75" customHeight="1">
      <c r="A46" s="14">
        <v>30</v>
      </c>
      <c r="B46" s="48" t="s">
        <v>82</v>
      </c>
      <c r="C46" s="49"/>
      <c r="D46" s="49"/>
      <c r="E46" s="50">
        <f>'13'!K73</f>
        <v>2.0701554997303623E-3</v>
      </c>
      <c r="F46" s="51" t="s">
        <v>80</v>
      </c>
      <c r="G46" s="53" t="s">
        <v>81</v>
      </c>
    </row>
    <row r="47" spans="1:7" ht="15.75" customHeight="1">
      <c r="A47" s="14">
        <v>31</v>
      </c>
      <c r="B47" s="48" t="s">
        <v>83</v>
      </c>
      <c r="C47" s="49"/>
      <c r="D47" s="49"/>
      <c r="E47" s="50">
        <f>'13'!K72</f>
        <v>2</v>
      </c>
      <c r="F47" s="51" t="s">
        <v>80</v>
      </c>
      <c r="G47" s="52" t="s">
        <v>81</v>
      </c>
    </row>
    <row r="48" spans="1:7" ht="15.75" customHeight="1">
      <c r="A48" s="14">
        <v>32</v>
      </c>
      <c r="B48" s="48" t="s">
        <v>84</v>
      </c>
      <c r="C48" s="49"/>
      <c r="D48" s="49"/>
      <c r="E48" s="50">
        <f>'13'!Q72</f>
        <v>79</v>
      </c>
      <c r="F48" s="51" t="s">
        <v>80</v>
      </c>
      <c r="G48" s="52" t="s">
        <v>81</v>
      </c>
    </row>
    <row r="49" spans="1:7" ht="15.75" customHeight="1">
      <c r="A49" s="14">
        <v>33</v>
      </c>
      <c r="B49" s="48" t="s">
        <v>85</v>
      </c>
      <c r="C49" s="49"/>
      <c r="D49" s="49"/>
      <c r="E49" s="50">
        <f>'13'!T72</f>
        <v>6</v>
      </c>
      <c r="F49" s="51" t="s">
        <v>80</v>
      </c>
      <c r="G49" s="52" t="s">
        <v>81</v>
      </c>
    </row>
    <row r="50" spans="1:7" ht="15.75" customHeight="1">
      <c r="A50" s="14">
        <v>34</v>
      </c>
      <c r="B50" s="48" t="s">
        <v>86</v>
      </c>
      <c r="C50" s="49"/>
      <c r="D50" s="49"/>
      <c r="E50" s="50">
        <f>'13'!W72</f>
        <v>0</v>
      </c>
      <c r="F50" s="51" t="s">
        <v>80</v>
      </c>
      <c r="G50" s="52" t="s">
        <v>81</v>
      </c>
    </row>
    <row r="51" spans="1:7" ht="15.75" customHeight="1">
      <c r="A51" s="14">
        <v>35</v>
      </c>
      <c r="B51" s="48" t="s">
        <v>87</v>
      </c>
      <c r="C51" s="49"/>
      <c r="D51" s="49"/>
      <c r="E51" s="50">
        <f>'14'!E73</f>
        <v>1.9273147702489672</v>
      </c>
      <c r="F51" s="51" t="s">
        <v>80</v>
      </c>
      <c r="G51" s="52" t="s">
        <v>88</v>
      </c>
    </row>
    <row r="52" spans="1:7" ht="15.75" customHeight="1">
      <c r="A52" s="14">
        <v>36</v>
      </c>
      <c r="B52" s="48" t="s">
        <v>89</v>
      </c>
      <c r="C52" s="49"/>
      <c r="D52" s="49"/>
      <c r="E52" s="50">
        <f>'14'!F73</f>
        <v>0.87360562088621285</v>
      </c>
      <c r="F52" s="51" t="s">
        <v>80</v>
      </c>
      <c r="G52" s="52" t="s">
        <v>88</v>
      </c>
    </row>
    <row r="53" spans="1:7" ht="15.75" customHeight="1">
      <c r="A53" s="14">
        <v>37</v>
      </c>
      <c r="B53" s="48" t="s">
        <v>90</v>
      </c>
      <c r="C53" s="49"/>
      <c r="D53" s="49"/>
      <c r="E53" s="50">
        <f>'15'!E73</f>
        <v>0.10350777498651811</v>
      </c>
      <c r="F53" s="51" t="s">
        <v>80</v>
      </c>
      <c r="G53" s="52" t="s">
        <v>91</v>
      </c>
    </row>
    <row r="54" spans="1:7" ht="15.75" customHeight="1">
      <c r="A54" s="14">
        <v>38</v>
      </c>
      <c r="B54" s="48" t="s">
        <v>92</v>
      </c>
      <c r="C54" s="49"/>
      <c r="D54" s="49"/>
      <c r="E54" s="50">
        <f>'15'!H73</f>
        <v>6.2104664991910863E-2</v>
      </c>
      <c r="F54" s="51" t="s">
        <v>80</v>
      </c>
      <c r="G54" s="52" t="s">
        <v>91</v>
      </c>
    </row>
    <row r="55" spans="1:7" ht="15.75" customHeight="1">
      <c r="A55" s="14">
        <v>39</v>
      </c>
      <c r="B55" s="48" t="s">
        <v>93</v>
      </c>
      <c r="C55" s="49"/>
      <c r="D55" s="49"/>
      <c r="E55" s="50">
        <f>'15'!K73</f>
        <v>8.2806219989214488E-2</v>
      </c>
      <c r="F55" s="51" t="s">
        <v>80</v>
      </c>
      <c r="G55" s="52" t="s">
        <v>91</v>
      </c>
    </row>
    <row r="56" spans="1:7" ht="15.75" customHeight="1">
      <c r="A56" s="14">
        <v>40</v>
      </c>
      <c r="B56" s="48" t="s">
        <v>94</v>
      </c>
      <c r="C56" s="49"/>
      <c r="D56" s="49"/>
      <c r="E56" s="50">
        <f>'16'!E73</f>
        <v>0.49476716443555657</v>
      </c>
      <c r="F56" s="51" t="s">
        <v>80</v>
      </c>
      <c r="G56" s="52" t="s">
        <v>95</v>
      </c>
    </row>
    <row r="57" spans="1:7" ht="15.75" customHeight="1">
      <c r="A57" s="14">
        <v>41</v>
      </c>
      <c r="B57" s="48" t="s">
        <v>96</v>
      </c>
      <c r="C57" s="49"/>
      <c r="D57" s="49"/>
      <c r="E57" s="50">
        <f>'16'!H73</f>
        <v>6.2104664991910873E-3</v>
      </c>
      <c r="F57" s="51" t="s">
        <v>80</v>
      </c>
      <c r="G57" s="52" t="s">
        <v>95</v>
      </c>
    </row>
    <row r="58" spans="1:7" ht="15.75" customHeight="1">
      <c r="A58" s="14">
        <v>42</v>
      </c>
      <c r="B58" s="48" t="s">
        <v>97</v>
      </c>
      <c r="C58" s="49"/>
      <c r="D58" s="49"/>
      <c r="E58" s="50">
        <f>'16'!K73</f>
        <v>1.0350777498651811E-3</v>
      </c>
      <c r="F58" s="51" t="s">
        <v>80</v>
      </c>
      <c r="G58" s="52" t="s">
        <v>95</v>
      </c>
    </row>
    <row r="59" spans="1:7" ht="15.75" customHeight="1">
      <c r="A59" s="14">
        <v>43</v>
      </c>
      <c r="B59" s="48" t="s">
        <v>98</v>
      </c>
      <c r="C59" s="49"/>
      <c r="D59" s="49"/>
      <c r="E59" s="50">
        <f>'17'!E72</f>
        <v>233</v>
      </c>
      <c r="F59" s="51" t="s">
        <v>80</v>
      </c>
      <c r="G59" s="52" t="str">
        <f>HYPERLINK('17'!A1)</f>
        <v>TABEL  17</v>
      </c>
    </row>
    <row r="60" spans="1:7" ht="15.75" customHeight="1">
      <c r="A60" s="14">
        <v>44</v>
      </c>
      <c r="B60" s="48" t="s">
        <v>99</v>
      </c>
      <c r="C60" s="49"/>
      <c r="D60" s="49"/>
      <c r="E60" s="50">
        <f>'17'!H72</f>
        <v>83</v>
      </c>
      <c r="F60" s="51" t="s">
        <v>80</v>
      </c>
      <c r="G60" s="52" t="str">
        <f>HYPERLINK('17'!A1)</f>
        <v>TABEL  17</v>
      </c>
    </row>
    <row r="61" spans="1:7" ht="15.75" customHeight="1">
      <c r="A61" s="14">
        <v>45</v>
      </c>
      <c r="B61" s="48" t="s">
        <v>100</v>
      </c>
      <c r="C61" s="49"/>
      <c r="D61" s="49"/>
      <c r="E61" s="50">
        <f>'17'!K72</f>
        <v>185</v>
      </c>
      <c r="F61" s="51" t="s">
        <v>80</v>
      </c>
      <c r="G61" s="52" t="s">
        <v>101</v>
      </c>
    </row>
    <row r="62" spans="1:7" ht="15.75" customHeight="1">
      <c r="A62" s="31"/>
      <c r="B62" s="15"/>
      <c r="C62" s="54"/>
      <c r="D62" s="54"/>
      <c r="E62" s="54"/>
      <c r="F62" s="18"/>
      <c r="G62" s="14"/>
    </row>
    <row r="63" spans="1:7" ht="15.75" customHeight="1">
      <c r="A63" s="27" t="s">
        <v>102</v>
      </c>
      <c r="B63" s="28" t="s">
        <v>103</v>
      </c>
      <c r="C63" s="24"/>
      <c r="D63" s="24"/>
      <c r="E63" s="55"/>
      <c r="F63" s="22"/>
      <c r="G63" s="22"/>
    </row>
    <row r="64" spans="1:7" ht="15.75" customHeight="1">
      <c r="A64" s="31">
        <v>46</v>
      </c>
      <c r="B64" s="48" t="s">
        <v>104</v>
      </c>
      <c r="C64" s="56"/>
      <c r="D64" s="57"/>
      <c r="E64" s="58">
        <f>'19'!D19</f>
        <v>63.64040984938584</v>
      </c>
      <c r="F64" s="51" t="s">
        <v>29</v>
      </c>
      <c r="G64" s="53" t="str">
        <f>HYPERLINK('19'!A1)</f>
        <v>TABEL  19</v>
      </c>
    </row>
    <row r="65" spans="1:7" ht="15.75" customHeight="1">
      <c r="A65" s="31">
        <v>47</v>
      </c>
      <c r="B65" s="48" t="s">
        <v>105</v>
      </c>
      <c r="C65" s="56"/>
      <c r="D65" s="57"/>
      <c r="E65" s="59">
        <f>'20'!C61</f>
        <v>549772224672.51001</v>
      </c>
      <c r="F65" s="60" t="s">
        <v>106</v>
      </c>
      <c r="G65" s="52" t="str">
        <f>HYPERLINK('20'!A1)</f>
        <v>TABEL 20</v>
      </c>
    </row>
    <row r="66" spans="1:7" ht="15.75" customHeight="1">
      <c r="A66" s="31">
        <v>48</v>
      </c>
      <c r="B66" s="48" t="s">
        <v>107</v>
      </c>
      <c r="C66" s="56"/>
      <c r="D66" s="57"/>
      <c r="E66" s="61">
        <f>'20'!C63</f>
        <v>21.653950721265446</v>
      </c>
      <c r="F66" s="51" t="s">
        <v>29</v>
      </c>
      <c r="G66" s="52" t="str">
        <f>HYPERLINK('20'!A1)</f>
        <v>TABEL 20</v>
      </c>
    </row>
    <row r="67" spans="1:7" ht="15.75" customHeight="1">
      <c r="A67" s="31">
        <v>49</v>
      </c>
      <c r="B67" s="48" t="s">
        <v>108</v>
      </c>
      <c r="C67" s="56"/>
      <c r="D67" s="57"/>
      <c r="E67" s="59">
        <f>'20'!C64</f>
        <v>569056.99725239642</v>
      </c>
      <c r="F67" s="51" t="s">
        <v>106</v>
      </c>
      <c r="G67" s="52" t="str">
        <f>HYPERLINK('20'!A1)</f>
        <v>TABEL 20</v>
      </c>
    </row>
    <row r="68" spans="1:7" ht="15.75" customHeight="1">
      <c r="A68" s="31"/>
      <c r="B68" s="24"/>
      <c r="C68" s="24"/>
      <c r="D68" s="43"/>
      <c r="E68" s="44"/>
      <c r="F68" s="22"/>
      <c r="G68" s="22"/>
    </row>
    <row r="69" spans="1:7" ht="15.75" customHeight="1">
      <c r="A69" s="27" t="s">
        <v>109</v>
      </c>
      <c r="B69" s="28" t="s">
        <v>110</v>
      </c>
      <c r="C69" s="24"/>
      <c r="D69" s="24"/>
      <c r="E69" s="55"/>
      <c r="F69" s="22"/>
      <c r="G69" s="22"/>
    </row>
    <row r="70" spans="1:7" ht="15.75" customHeight="1">
      <c r="A70" s="27" t="s">
        <v>111</v>
      </c>
      <c r="B70" s="28" t="s">
        <v>112</v>
      </c>
      <c r="C70" s="24"/>
      <c r="D70" s="24"/>
      <c r="E70" s="55"/>
      <c r="F70" s="22"/>
      <c r="G70" s="22"/>
    </row>
    <row r="71" spans="1:7" ht="15.75" customHeight="1">
      <c r="A71" s="31">
        <v>50</v>
      </c>
      <c r="B71" s="15" t="s">
        <v>113</v>
      </c>
      <c r="C71" s="62">
        <f>'21'!D44</f>
        <v>5746</v>
      </c>
      <c r="D71" s="62">
        <f>'21'!G44</f>
        <v>5790</v>
      </c>
      <c r="E71" s="62">
        <f>'21'!J44</f>
        <v>11713</v>
      </c>
      <c r="F71" s="18" t="s">
        <v>114</v>
      </c>
      <c r="G71" s="53" t="str">
        <f>HYPERLINK('21'!A1)</f>
        <v>TABEL 21</v>
      </c>
    </row>
    <row r="72" spans="1:7" ht="15.75" customHeight="1">
      <c r="A72" s="14">
        <v>51</v>
      </c>
      <c r="B72" s="15" t="s">
        <v>115</v>
      </c>
      <c r="C72" s="63"/>
      <c r="D72" s="63"/>
      <c r="E72" s="64" t="e">
        <f>'22'!D33</f>
        <v>#DIV/0!</v>
      </c>
      <c r="F72" s="18" t="s">
        <v>116</v>
      </c>
      <c r="G72" s="53" t="str">
        <f>HYPERLINK('22'!A1)</f>
        <v>TABEL 22</v>
      </c>
    </row>
    <row r="73" spans="1:7" ht="15.75" customHeight="1">
      <c r="A73" s="14">
        <v>52</v>
      </c>
      <c r="B73" s="15" t="s">
        <v>117</v>
      </c>
      <c r="C73" s="65"/>
      <c r="D73" s="62">
        <f>'23'!G42</f>
        <v>5</v>
      </c>
      <c r="E73" s="66"/>
      <c r="F73" s="18" t="s">
        <v>118</v>
      </c>
      <c r="G73" s="53" t="str">
        <f>HYPERLINK('23'!A1)</f>
        <v>TABEL 23</v>
      </c>
    </row>
    <row r="74" spans="1:7" ht="15.75" customHeight="1">
      <c r="A74" s="31">
        <v>53</v>
      </c>
      <c r="B74" s="15" t="s">
        <v>119</v>
      </c>
      <c r="C74" s="65"/>
      <c r="D74" s="62">
        <f>'24'!G31</f>
        <v>0</v>
      </c>
      <c r="E74" s="66"/>
      <c r="F74" s="18" t="s">
        <v>120</v>
      </c>
      <c r="G74" s="53" t="str">
        <f>HYPERLINK('24'!A1)</f>
        <v>TABEL 24</v>
      </c>
    </row>
    <row r="75" spans="1:7" ht="15.75" customHeight="1">
      <c r="A75" s="14">
        <v>54</v>
      </c>
      <c r="B75" s="15" t="s">
        <v>121</v>
      </c>
      <c r="C75" s="41"/>
      <c r="D75" s="21">
        <f>'26'!F43</f>
        <v>61.831875607385811</v>
      </c>
      <c r="E75" s="67"/>
      <c r="F75" s="18" t="s">
        <v>29</v>
      </c>
      <c r="G75" s="53" t="str">
        <f>HYPERLINK('26'!A1)</f>
        <v>TABEL 26</v>
      </c>
    </row>
    <row r="76" spans="1:7" ht="15.75" customHeight="1">
      <c r="A76" s="14">
        <v>55</v>
      </c>
      <c r="B76" s="15" t="s">
        <v>122</v>
      </c>
      <c r="C76" s="41"/>
      <c r="D76" s="64">
        <f>'26'!J43</f>
        <v>11455</v>
      </c>
      <c r="E76" s="67"/>
      <c r="F76" s="18" t="s">
        <v>29</v>
      </c>
      <c r="G76" s="53" t="str">
        <f>HYPERLINK('26'!A1)</f>
        <v>TABEL 26</v>
      </c>
    </row>
    <row r="77" spans="1:7" ht="15.75" customHeight="1">
      <c r="A77" s="31">
        <v>56</v>
      </c>
      <c r="B77" s="15" t="s">
        <v>123</v>
      </c>
      <c r="C77" s="41"/>
      <c r="D77" s="21">
        <f>'26'!M43</f>
        <v>59.394233884029802</v>
      </c>
      <c r="E77" s="67"/>
      <c r="F77" s="18" t="s">
        <v>29</v>
      </c>
      <c r="G77" s="53" t="str">
        <f>HYPERLINK('26'!A1)</f>
        <v>TABEL 26</v>
      </c>
    </row>
    <row r="78" spans="1:7" ht="15.75" customHeight="1">
      <c r="A78" s="14">
        <v>57</v>
      </c>
      <c r="B78" s="15" t="s">
        <v>124</v>
      </c>
      <c r="C78" s="41"/>
      <c r="D78" s="21">
        <f>'26'!Q43</f>
        <v>59.394233884029802</v>
      </c>
      <c r="E78" s="67"/>
      <c r="F78" s="18" t="s">
        <v>29</v>
      </c>
      <c r="G78" s="53" t="str">
        <f>HYPERLINK('26'!A1)</f>
        <v>TABEL 26</v>
      </c>
    </row>
    <row r="79" spans="1:7" ht="15.75" customHeight="1">
      <c r="A79" s="14">
        <v>58</v>
      </c>
      <c r="B79" s="15" t="s">
        <v>125</v>
      </c>
      <c r="C79" s="41"/>
      <c r="D79" s="21">
        <f>'26'!Q43</f>
        <v>59.394233884029802</v>
      </c>
      <c r="E79" s="67"/>
      <c r="F79" s="18" t="s">
        <v>29</v>
      </c>
      <c r="G79" s="53" t="str">
        <f>HYPERLINK('26'!A1)</f>
        <v>TABEL 26</v>
      </c>
    </row>
    <row r="80" spans="1:7" ht="15.75" customHeight="1">
      <c r="A80" s="31">
        <v>59</v>
      </c>
      <c r="B80" s="15" t="s">
        <v>126</v>
      </c>
      <c r="C80" s="42"/>
      <c r="D80" s="21">
        <f>'27'!P43</f>
        <v>63.511215483035066</v>
      </c>
      <c r="E80" s="67"/>
      <c r="F80" s="18" t="s">
        <v>29</v>
      </c>
      <c r="G80" s="53" t="str">
        <f>'27'!A1</f>
        <v>TABEL 27</v>
      </c>
    </row>
    <row r="81" spans="1:7" ht="15.75" customHeight="1">
      <c r="A81" s="14">
        <v>60</v>
      </c>
      <c r="B81" s="15" t="s">
        <v>127</v>
      </c>
      <c r="C81" s="41"/>
      <c r="D81" s="64">
        <f>'28'!E42</f>
        <v>3783</v>
      </c>
      <c r="E81" s="67"/>
      <c r="F81" s="18" t="s">
        <v>29</v>
      </c>
      <c r="G81" s="53" t="str">
        <f>HYPERLINK('28'!A1)</f>
        <v>TABEL 28</v>
      </c>
    </row>
    <row r="82" spans="1:7" ht="15.75" customHeight="1">
      <c r="A82" s="14">
        <v>61</v>
      </c>
      <c r="B82" s="15" t="s">
        <v>128</v>
      </c>
      <c r="C82" s="41"/>
      <c r="D82" s="21">
        <f>'32'!T44</f>
        <v>2468.1808441992198</v>
      </c>
      <c r="E82" s="67"/>
      <c r="F82" s="18" t="s">
        <v>29</v>
      </c>
      <c r="G82" s="53" t="str">
        <f>HYPERLINK('32'!A1)</f>
        <v>TABEL 32</v>
      </c>
    </row>
    <row r="83" spans="1:7" ht="15.75" customHeight="1">
      <c r="A83" s="31">
        <v>62</v>
      </c>
      <c r="B83" s="15" t="s">
        <v>129</v>
      </c>
      <c r="C83" s="42"/>
      <c r="D83" s="20"/>
      <c r="E83" s="21">
        <f>'29'!V43</f>
        <v>73.142889417434915</v>
      </c>
      <c r="F83" s="18" t="s">
        <v>29</v>
      </c>
      <c r="G83" s="53" t="str">
        <f>HYPERLINK('29'!A1)</f>
        <v>TABEL 29</v>
      </c>
    </row>
    <row r="84" spans="1:7" ht="15.75" customHeight="1">
      <c r="A84" s="14">
        <v>63</v>
      </c>
      <c r="B84" s="15" t="s">
        <v>130</v>
      </c>
      <c r="C84" s="42"/>
      <c r="D84" s="20"/>
      <c r="E84" s="21">
        <f>'31'!V43</f>
        <v>40.20349815001682</v>
      </c>
      <c r="F84" s="18" t="s">
        <v>29</v>
      </c>
      <c r="G84" s="53" t="str">
        <f>HYPERLINK('31'!A1)</f>
        <v>TABEL 31</v>
      </c>
    </row>
    <row r="85" spans="1:7" ht="15.75" customHeight="1">
      <c r="A85" s="31"/>
      <c r="B85" s="24"/>
      <c r="C85" s="29"/>
      <c r="D85" s="29"/>
      <c r="E85" s="30"/>
      <c r="F85" s="22"/>
      <c r="G85" s="22"/>
    </row>
    <row r="86" spans="1:7" ht="15.75" customHeight="1">
      <c r="A86" s="27" t="s">
        <v>131</v>
      </c>
      <c r="B86" s="28" t="s">
        <v>132</v>
      </c>
      <c r="C86" s="24"/>
      <c r="D86" s="24"/>
      <c r="E86" s="55"/>
      <c r="F86" s="22"/>
      <c r="G86" s="22"/>
    </row>
    <row r="87" spans="1:7" ht="15.75" customHeight="1">
      <c r="A87" s="31">
        <v>64</v>
      </c>
      <c r="B87" s="15" t="s">
        <v>133</v>
      </c>
      <c r="C87" s="17">
        <f>'34'!D44</f>
        <v>42</v>
      </c>
      <c r="D87" s="17">
        <f>'34'!I44</f>
        <v>30</v>
      </c>
      <c r="E87" s="17">
        <f>'34'!N44</f>
        <v>72</v>
      </c>
      <c r="F87" s="18" t="s">
        <v>134</v>
      </c>
      <c r="G87" s="53" t="str">
        <f>HYPERLINK('34'!A1)</f>
        <v>TABEL 34</v>
      </c>
    </row>
    <row r="88" spans="1:7" ht="15.75" customHeight="1">
      <c r="A88" s="14">
        <v>65</v>
      </c>
      <c r="B88" s="15" t="s">
        <v>135</v>
      </c>
      <c r="C88" s="68">
        <f>'35'!D45</f>
        <v>0</v>
      </c>
      <c r="D88" s="68">
        <f>'35'!I45</f>
        <v>0</v>
      </c>
      <c r="E88" s="21" t="str">
        <f>'35'!N45</f>
        <v>6,14</v>
      </c>
      <c r="F88" s="18" t="s">
        <v>116</v>
      </c>
      <c r="G88" s="53" t="str">
        <f>HYPERLINK('35'!A1)</f>
        <v>TABEL 35</v>
      </c>
    </row>
    <row r="89" spans="1:7" ht="15.75" customHeight="1">
      <c r="A89" s="14">
        <v>66</v>
      </c>
      <c r="B89" s="15" t="s">
        <v>136</v>
      </c>
      <c r="C89" s="17">
        <f>'34'!F44</f>
        <v>51</v>
      </c>
      <c r="D89" s="17">
        <f>'34'!K44</f>
        <v>45</v>
      </c>
      <c r="E89" s="17">
        <f>'34'!P44</f>
        <v>96</v>
      </c>
      <c r="F89" s="18" t="s">
        <v>137</v>
      </c>
      <c r="G89" s="53" t="str">
        <f>HYPERLINK('34'!A1)</f>
        <v>TABEL 34</v>
      </c>
    </row>
    <row r="90" spans="1:7" ht="15.75" customHeight="1">
      <c r="A90" s="31">
        <v>67</v>
      </c>
      <c r="B90" s="15" t="s">
        <v>138</v>
      </c>
      <c r="C90" s="68">
        <f>'35'!F45</f>
        <v>0</v>
      </c>
      <c r="D90" s="68">
        <f>'35'!K45</f>
        <v>0</v>
      </c>
      <c r="E90" s="21" t="str">
        <f>'35'!P45</f>
        <v>8,19</v>
      </c>
      <c r="F90" s="18" t="s">
        <v>116</v>
      </c>
      <c r="G90" s="53" t="str">
        <f>HYPERLINK('35'!A1)</f>
        <v>TABEL 35</v>
      </c>
    </row>
    <row r="91" spans="1:7" ht="15.75" customHeight="1">
      <c r="A91" s="14">
        <v>68</v>
      </c>
      <c r="B91" s="15" t="s">
        <v>139</v>
      </c>
      <c r="C91" s="17">
        <f>'34'!G44</f>
        <v>5</v>
      </c>
      <c r="D91" s="17">
        <f>'34'!L44</f>
        <v>11</v>
      </c>
      <c r="E91" s="17">
        <f>'34'!Q44</f>
        <v>16</v>
      </c>
      <c r="F91" s="18" t="s">
        <v>140</v>
      </c>
      <c r="G91" s="53" t="str">
        <f>HYPERLINK('34'!A1)</f>
        <v>TABEL 34</v>
      </c>
    </row>
    <row r="92" spans="1:7" ht="15.75" customHeight="1">
      <c r="A92" s="14">
        <v>69</v>
      </c>
      <c r="B92" s="15" t="s">
        <v>141</v>
      </c>
      <c r="C92" s="68">
        <f>'35'!G45</f>
        <v>0</v>
      </c>
      <c r="D92" s="68">
        <f>'35'!L45</f>
        <v>0</v>
      </c>
      <c r="E92" s="21" t="str">
        <f>'35'!Q45</f>
        <v>1,36</v>
      </c>
      <c r="F92" s="18" t="s">
        <v>116</v>
      </c>
      <c r="G92" s="53" t="str">
        <f>HYPERLINK('35'!A1)</f>
        <v>TABEL 35</v>
      </c>
    </row>
    <row r="93" spans="1:7" ht="15.75" customHeight="1">
      <c r="A93" s="31">
        <v>70</v>
      </c>
      <c r="B93" s="15" t="s">
        <v>142</v>
      </c>
      <c r="C93" s="21">
        <f>'38'!H43</f>
        <v>65.837104072398191</v>
      </c>
      <c r="D93" s="21">
        <f>'38'!J43</f>
        <v>61.122625215889471</v>
      </c>
      <c r="E93" s="21">
        <f>'38'!L43</f>
        <v>63.470873786407765</v>
      </c>
      <c r="F93" s="18" t="s">
        <v>29</v>
      </c>
      <c r="G93" s="53" t="str">
        <f>'38'!A1</f>
        <v>TABEL 38</v>
      </c>
    </row>
    <row r="94" spans="1:7" ht="15.75" customHeight="1">
      <c r="A94" s="14">
        <v>71</v>
      </c>
      <c r="B94" s="15" t="s">
        <v>143</v>
      </c>
      <c r="C94" s="21">
        <f>'38'!N43</f>
        <v>4.8638646576790912</v>
      </c>
      <c r="D94" s="21">
        <f>'38'!P43</f>
        <v>5.3404916643119531</v>
      </c>
      <c r="E94" s="21">
        <f>'38'!R43</f>
        <v>5.0942365473914233</v>
      </c>
      <c r="F94" s="18" t="s">
        <v>29</v>
      </c>
      <c r="G94" s="53" t="str">
        <f>HYPERLINK('38'!A1)</f>
        <v>TABEL 38</v>
      </c>
    </row>
    <row r="95" spans="1:7" ht="15.75" customHeight="1">
      <c r="A95" s="14">
        <v>72</v>
      </c>
      <c r="B95" s="15" t="s">
        <v>144</v>
      </c>
      <c r="C95" s="21">
        <f>'39'!H43</f>
        <v>65.610859728506782</v>
      </c>
      <c r="D95" s="21">
        <f>'39'!J43</f>
        <v>61.139896373056992</v>
      </c>
      <c r="E95" s="21">
        <f>'39'!L43</f>
        <v>63.366851595006935</v>
      </c>
      <c r="F95" s="18" t="s">
        <v>29</v>
      </c>
      <c r="G95" s="53" t="str">
        <f>HYPERLINK('39'!A1)</f>
        <v>TABEL 39</v>
      </c>
    </row>
    <row r="96" spans="1:7" ht="15.75" customHeight="1">
      <c r="A96" s="31">
        <v>73</v>
      </c>
      <c r="B96" s="15" t="s">
        <v>145</v>
      </c>
      <c r="C96" s="21">
        <f>'39'!N43</f>
        <v>64.044552732335532</v>
      </c>
      <c r="D96" s="21">
        <f>'39'!P43</f>
        <v>60.15544041450778</v>
      </c>
      <c r="E96" s="21">
        <f>'39'!R43</f>
        <v>62.092579750346744</v>
      </c>
      <c r="F96" s="18" t="s">
        <v>29</v>
      </c>
      <c r="G96" s="53" t="str">
        <f>HYPERLINK('39'!A1)</f>
        <v>TABEL 39</v>
      </c>
    </row>
    <row r="97" spans="1:26" ht="15.75" customHeight="1">
      <c r="A97" s="14">
        <v>74</v>
      </c>
      <c r="B97" s="15" t="s">
        <v>146</v>
      </c>
      <c r="C97" s="20"/>
      <c r="D97" s="20"/>
      <c r="E97" s="21">
        <f>'40'!I43</f>
        <v>86.881600889382995</v>
      </c>
      <c r="F97" s="18" t="s">
        <v>29</v>
      </c>
      <c r="G97" s="53" t="str">
        <f>HYPERLINK('40'!A1)</f>
        <v>TABEL 40</v>
      </c>
    </row>
    <row r="98" spans="1:26" ht="15.75" customHeight="1">
      <c r="A98" s="14">
        <v>75</v>
      </c>
      <c r="B98" s="15" t="s">
        <v>147</v>
      </c>
      <c r="C98" s="21">
        <f>'43'!T44</f>
        <v>68.650927487352448</v>
      </c>
      <c r="D98" s="21">
        <f>'43'!V44</f>
        <v>65.442611318076999</v>
      </c>
      <c r="E98" s="21">
        <f>'43'!X44</f>
        <v>67.087403821215531</v>
      </c>
      <c r="F98" s="18" t="s">
        <v>29</v>
      </c>
      <c r="G98" s="53" t="str">
        <f>HYPERLINK('43'!A1)</f>
        <v>TABEL 43</v>
      </c>
      <c r="H98" s="2" t="s">
        <v>148</v>
      </c>
    </row>
    <row r="99" spans="1:26" ht="15.75" customHeight="1">
      <c r="A99" s="31">
        <v>76</v>
      </c>
      <c r="B99" s="15" t="s">
        <v>149</v>
      </c>
      <c r="C99" s="21">
        <f>'43'!Z44</f>
        <v>69.05564924114671</v>
      </c>
      <c r="D99" s="21">
        <f>'43'!AB44</f>
        <v>65.921589497959914</v>
      </c>
      <c r="E99" s="21">
        <f>'43'!AD44</f>
        <v>67.52831330509207</v>
      </c>
      <c r="F99" s="18" t="s">
        <v>29</v>
      </c>
      <c r="G99" s="53" t="str">
        <f>HYPERLINK('43'!A1)</f>
        <v>TABEL 43</v>
      </c>
    </row>
    <row r="100" spans="1:26" ht="15.75" customHeight="1">
      <c r="A100" s="14">
        <v>77</v>
      </c>
      <c r="B100" s="15" t="s">
        <v>150</v>
      </c>
      <c r="C100" s="20"/>
      <c r="D100" s="20"/>
      <c r="E100" s="21">
        <f>'46'!L43</f>
        <v>96.379114104144918</v>
      </c>
      <c r="F100" s="18" t="s">
        <v>29</v>
      </c>
      <c r="G100" s="69" t="str">
        <f>HYPERLINK('46'!A1)</f>
        <v>TABEL  46</v>
      </c>
    </row>
    <row r="101" spans="1:26" ht="15.75" customHeight="1">
      <c r="A101" s="14">
        <v>78</v>
      </c>
      <c r="B101" s="15" t="s">
        <v>151</v>
      </c>
      <c r="C101" s="20"/>
      <c r="D101" s="20"/>
      <c r="E101" s="21">
        <f>'46'!I43</f>
        <v>96.850459950639447</v>
      </c>
      <c r="F101" s="18" t="s">
        <v>29</v>
      </c>
      <c r="G101" s="53" t="str">
        <f>HYPERLINK('46'!A1)</f>
        <v>TABEL  46</v>
      </c>
    </row>
    <row r="102" spans="1:26" ht="15.75" customHeight="1">
      <c r="A102" s="31">
        <v>79</v>
      </c>
      <c r="B102" s="15" t="s">
        <v>152</v>
      </c>
      <c r="C102" s="20"/>
      <c r="D102" s="20"/>
      <c r="E102" s="21">
        <f>'46'!L43</f>
        <v>96.379114104144918</v>
      </c>
      <c r="F102" s="18" t="s">
        <v>29</v>
      </c>
      <c r="G102" s="53" t="str">
        <f>HYPERLINK('46'!A1)</f>
        <v>TABEL  46</v>
      </c>
    </row>
    <row r="103" spans="1:26" ht="15.75" customHeight="1">
      <c r="A103" s="31">
        <v>80</v>
      </c>
      <c r="B103" s="15" t="s">
        <v>153</v>
      </c>
      <c r="C103" s="20"/>
      <c r="D103" s="20"/>
      <c r="E103" s="21">
        <f>'47'!G43</f>
        <v>60.20378267521729</v>
      </c>
      <c r="F103" s="18" t="s">
        <v>29</v>
      </c>
      <c r="G103" s="53" t="str">
        <f>HYPERLINK('47'!A1)</f>
        <v>TABEL 47</v>
      </c>
    </row>
    <row r="104" spans="1:26" ht="15.75" customHeight="1">
      <c r="A104" s="14">
        <v>81</v>
      </c>
      <c r="B104" s="15" t="s">
        <v>154</v>
      </c>
      <c r="C104" s="20"/>
      <c r="D104" s="20"/>
      <c r="E104" s="21">
        <f>'47'!I43</f>
        <v>86.419677108334866</v>
      </c>
      <c r="F104" s="18" t="s">
        <v>29</v>
      </c>
      <c r="G104" s="53" t="str">
        <f>HYPERLINK('47'!A1)</f>
        <v>TABEL 47</v>
      </c>
    </row>
    <row r="105" spans="1:26" ht="15.75" customHeight="1">
      <c r="A105" s="14">
        <v>82</v>
      </c>
      <c r="B105" s="15" t="s">
        <v>155</v>
      </c>
      <c r="C105" s="21">
        <f>'48'!J44</f>
        <v>95.160418611506898</v>
      </c>
      <c r="D105" s="21">
        <f>'48'!K44</f>
        <v>92.455466294097093</v>
      </c>
      <c r="E105" s="21">
        <f>'48'!L44</f>
        <v>93.818388869634106</v>
      </c>
      <c r="F105" s="18" t="s">
        <v>29</v>
      </c>
      <c r="G105" s="53" t="str">
        <f>HYPERLINK('48'!A1)</f>
        <v>TABEL 48</v>
      </c>
    </row>
    <row r="106" spans="1:26" ht="15.75" customHeight="1">
      <c r="A106" s="31">
        <v>83</v>
      </c>
      <c r="B106" s="15" t="s">
        <v>156</v>
      </c>
      <c r="C106" s="20"/>
      <c r="D106" s="20"/>
      <c r="E106" s="21">
        <f>'49'!L43</f>
        <v>4.231460911879827</v>
      </c>
      <c r="F106" s="18" t="s">
        <v>29</v>
      </c>
      <c r="G106" s="53" t="str">
        <f>HYPERLINK('49'!A1)</f>
        <v>TABEL  49</v>
      </c>
    </row>
    <row r="107" spans="1:26" ht="15.75" customHeight="1">
      <c r="A107" s="14">
        <v>84</v>
      </c>
      <c r="B107" s="15" t="s">
        <v>157</v>
      </c>
      <c r="C107" s="20"/>
      <c r="D107" s="20"/>
      <c r="E107" s="21">
        <f>'49'!N43</f>
        <v>0.74315032264889458</v>
      </c>
      <c r="F107" s="18" t="s">
        <v>29</v>
      </c>
      <c r="G107" s="53" t="str">
        <f>HYPERLINK('49'!A1)</f>
        <v>TABEL  49</v>
      </c>
    </row>
    <row r="108" spans="1:26" ht="15.75" customHeight="1">
      <c r="A108" s="14">
        <v>85</v>
      </c>
      <c r="B108" s="70" t="s">
        <v>158</v>
      </c>
      <c r="C108" s="20"/>
      <c r="D108" s="20"/>
      <c r="E108" s="38">
        <f>'50'!F43</f>
        <v>90.094076265981798</v>
      </c>
      <c r="F108" s="18" t="s">
        <v>29</v>
      </c>
      <c r="G108" s="53" t="str">
        <f>HYPERLINK('50'!A1)</f>
        <v>TABEL 50</v>
      </c>
    </row>
    <row r="109" spans="1:26" ht="15.75" customHeight="1">
      <c r="A109" s="31">
        <v>86</v>
      </c>
      <c r="B109" s="70" t="s">
        <v>159</v>
      </c>
      <c r="C109" s="20"/>
      <c r="D109" s="20"/>
      <c r="E109" s="38">
        <f>'50'!I43</f>
        <v>106.40783370554887</v>
      </c>
      <c r="F109" s="18" t="s">
        <v>29</v>
      </c>
      <c r="G109" s="53" t="str">
        <f>HYPERLINK('50'!A1)</f>
        <v>TABEL 50</v>
      </c>
    </row>
    <row r="110" spans="1:26" ht="15.75" customHeight="1">
      <c r="A110" s="14">
        <v>87</v>
      </c>
      <c r="B110" s="70" t="s">
        <v>160</v>
      </c>
      <c r="C110" s="20"/>
      <c r="D110" s="20"/>
      <c r="E110" s="38">
        <f>'50'!L43</f>
        <v>107.98661068209179</v>
      </c>
      <c r="F110" s="18" t="s">
        <v>29</v>
      </c>
      <c r="G110" s="53" t="str">
        <f>HYPERLINK('50'!A1)</f>
        <v>TABEL 50</v>
      </c>
    </row>
    <row r="111" spans="1:26" ht="15.75" customHeight="1">
      <c r="A111" s="14">
        <v>88</v>
      </c>
      <c r="B111" s="70" t="s">
        <v>161</v>
      </c>
      <c r="C111" s="20"/>
      <c r="D111" s="20"/>
      <c r="E111" s="38">
        <f>'50'!O43</f>
        <v>96.98826174778003</v>
      </c>
      <c r="F111" s="18" t="s">
        <v>29</v>
      </c>
      <c r="G111" s="53" t="str">
        <f>HYPERLINK('50'!A1)</f>
        <v>TABEL 50</v>
      </c>
    </row>
    <row r="112" spans="1:26" ht="15.75" customHeight="1">
      <c r="A112" s="31">
        <v>89</v>
      </c>
      <c r="B112" s="18" t="s">
        <v>162</v>
      </c>
      <c r="C112" s="71"/>
      <c r="D112" s="71"/>
      <c r="E112" s="38">
        <f>'51'!AK45</f>
        <v>91.92515171948753</v>
      </c>
      <c r="F112" s="18" t="s">
        <v>29</v>
      </c>
      <c r="G112" s="52" t="str">
        <f>HYPERLINK('51'!A1)</f>
        <v>TABEL 51</v>
      </c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14">
        <v>90</v>
      </c>
      <c r="B113" s="18" t="s">
        <v>163</v>
      </c>
      <c r="C113" s="73">
        <f>'51'!AO45</f>
        <v>92.310236480899619</v>
      </c>
      <c r="D113" s="73">
        <f>'51'!AQ45</f>
        <v>91.524840983324736</v>
      </c>
      <c r="E113" s="38">
        <f>'51'!AS45</f>
        <v>91.92515171948753</v>
      </c>
      <c r="F113" s="18" t="s">
        <v>29</v>
      </c>
      <c r="G113" s="52" t="str">
        <f>HYPERLINK('51'!A1)</f>
        <v>TABEL 51</v>
      </c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14">
        <v>91</v>
      </c>
      <c r="B114" s="18" t="s">
        <v>164</v>
      </c>
      <c r="C114" s="71"/>
      <c r="D114" s="71"/>
      <c r="E114" s="38">
        <f>'52'!J42</f>
        <v>6.8082315955949005E-2</v>
      </c>
      <c r="F114" s="18" t="s">
        <v>29</v>
      </c>
      <c r="G114" s="52" t="str">
        <f>HYPERLINK('52'!A1)</f>
        <v>TABEL 52</v>
      </c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31">
        <v>92</v>
      </c>
      <c r="B115" s="70" t="s">
        <v>165</v>
      </c>
      <c r="C115" s="71" t="s">
        <v>148</v>
      </c>
      <c r="D115" s="71"/>
      <c r="E115" s="38">
        <f>'53'!U43</f>
        <v>23.112003539461593</v>
      </c>
      <c r="F115" s="18" t="s">
        <v>29</v>
      </c>
      <c r="G115" s="52" t="str">
        <f>HYPERLINK('53'!A1)</f>
        <v>TABEL 53</v>
      </c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14"/>
      <c r="B116" s="18"/>
      <c r="C116" s="73"/>
      <c r="D116" s="73"/>
      <c r="E116" s="38"/>
      <c r="F116" s="18"/>
      <c r="G116" s="14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27" t="s">
        <v>166</v>
      </c>
      <c r="B117" s="28" t="s">
        <v>167</v>
      </c>
      <c r="C117" s="34"/>
      <c r="D117" s="34"/>
      <c r="E117" s="74"/>
      <c r="F117" s="22"/>
      <c r="G117" s="22"/>
    </row>
    <row r="118" spans="1:26" ht="15.75" customHeight="1">
      <c r="A118" s="14">
        <v>93</v>
      </c>
      <c r="B118" s="15" t="s">
        <v>168</v>
      </c>
      <c r="C118" s="20"/>
      <c r="D118" s="20"/>
      <c r="E118" s="21">
        <f>'54'!J44</f>
        <v>61.656789642883517</v>
      </c>
      <c r="F118" s="18" t="s">
        <v>29</v>
      </c>
      <c r="G118" s="53" t="str">
        <f>HYPERLINK('54'!A1)</f>
        <v>TABEL 54</v>
      </c>
    </row>
    <row r="119" spans="1:26" ht="15.75" customHeight="1">
      <c r="A119" s="14">
        <v>94</v>
      </c>
      <c r="B119" s="15" t="s">
        <v>169</v>
      </c>
      <c r="C119" s="20"/>
      <c r="D119" s="20"/>
      <c r="E119" s="21">
        <f>'55'!J43</f>
        <v>91.413622348874142</v>
      </c>
      <c r="F119" s="18" t="s">
        <v>29</v>
      </c>
      <c r="G119" s="53" t="str">
        <f>HYPERLINK('55'!A1)</f>
        <v>TABEL 55</v>
      </c>
    </row>
    <row r="120" spans="1:26" ht="15.75" customHeight="1">
      <c r="A120" s="14">
        <v>95</v>
      </c>
      <c r="B120" s="15" t="s">
        <v>170</v>
      </c>
      <c r="C120" s="20"/>
      <c r="D120" s="20"/>
      <c r="E120" s="21">
        <f>'56'!J44</f>
        <v>79.55304338724028</v>
      </c>
      <c r="F120" s="18" t="s">
        <v>29</v>
      </c>
      <c r="G120" s="53" t="str">
        <f>HYPERLINK('56'!A1)</f>
        <v>TABEL 56</v>
      </c>
    </row>
    <row r="121" spans="1:26" ht="15.75" customHeight="1">
      <c r="A121" s="14"/>
      <c r="B121" s="75"/>
      <c r="C121" s="75"/>
      <c r="D121" s="75"/>
      <c r="E121" s="76"/>
      <c r="F121" s="77"/>
      <c r="G121" s="77"/>
    </row>
    <row r="122" spans="1:26" ht="15.75" customHeight="1">
      <c r="A122" s="27" t="s">
        <v>171</v>
      </c>
      <c r="B122" s="28" t="s">
        <v>172</v>
      </c>
      <c r="C122" s="24"/>
      <c r="D122" s="24"/>
      <c r="E122" s="55"/>
      <c r="F122" s="22"/>
      <c r="G122" s="22"/>
    </row>
    <row r="123" spans="1:26" ht="15.75" customHeight="1">
      <c r="A123" s="27" t="s">
        <v>173</v>
      </c>
      <c r="B123" s="78" t="s">
        <v>174</v>
      </c>
      <c r="C123" s="24"/>
      <c r="D123" s="24"/>
      <c r="E123" s="55"/>
      <c r="F123" s="22"/>
      <c r="G123" s="22"/>
    </row>
    <row r="124" spans="1:26" ht="15.75" customHeight="1">
      <c r="A124" s="14">
        <v>96</v>
      </c>
      <c r="B124" s="79" t="s">
        <v>175</v>
      </c>
      <c r="C124" s="80"/>
      <c r="D124" s="80"/>
      <c r="E124" s="81">
        <f>'59'!F54</f>
        <v>100</v>
      </c>
      <c r="F124" s="18" t="s">
        <v>29</v>
      </c>
      <c r="G124" s="53" t="str">
        <f>HYPERLINK('59'!A1)</f>
        <v>TABEL 59</v>
      </c>
    </row>
    <row r="125" spans="1:26" ht="15.75" customHeight="1">
      <c r="A125" s="14">
        <v>97</v>
      </c>
      <c r="B125" s="79" t="s">
        <v>176</v>
      </c>
      <c r="C125" s="80"/>
      <c r="D125" s="80"/>
      <c r="E125" s="81">
        <f>'59'!G56</f>
        <v>0.54423908769170271</v>
      </c>
      <c r="F125" s="18" t="s">
        <v>29</v>
      </c>
      <c r="G125" s="53" t="str">
        <f>HYPERLINK('59'!A1)</f>
        <v>TABEL 59</v>
      </c>
    </row>
    <row r="126" spans="1:26" ht="15.75" customHeight="1">
      <c r="A126" s="14">
        <v>98</v>
      </c>
      <c r="B126" s="15" t="s">
        <v>177</v>
      </c>
      <c r="C126" s="80"/>
      <c r="D126" s="80"/>
      <c r="E126" s="62">
        <f>'59'!H57</f>
        <v>1384</v>
      </c>
      <c r="F126" s="82" t="s">
        <v>29</v>
      </c>
      <c r="G126" s="53" t="str">
        <f>HYPERLINK('59'!A1)</f>
        <v>TABEL 59</v>
      </c>
    </row>
    <row r="127" spans="1:26" ht="15.75" customHeight="1">
      <c r="A127" s="14">
        <v>99</v>
      </c>
      <c r="B127" s="15" t="s">
        <v>178</v>
      </c>
      <c r="C127" s="83">
        <f>'60'!Q51</f>
        <v>59.839357429718874</v>
      </c>
      <c r="D127" s="83">
        <f>'60'!S51</f>
        <v>72.759856630824373</v>
      </c>
      <c r="E127" s="84">
        <f>'60'!AA51</f>
        <v>89.348659003831415</v>
      </c>
      <c r="F127" s="18" t="s">
        <v>29</v>
      </c>
      <c r="G127" s="53" t="str">
        <f>HYPERLINK('60'!A1)</f>
        <v>TABEL 60</v>
      </c>
    </row>
    <row r="128" spans="1:26" ht="15.75" customHeight="1">
      <c r="A128" s="14">
        <v>100</v>
      </c>
      <c r="B128" s="15" t="s">
        <v>179</v>
      </c>
      <c r="C128" s="83">
        <f>'60'!W51</f>
        <v>87.684069611780458</v>
      </c>
      <c r="D128" s="83">
        <f>'60'!Y51</f>
        <v>91.577060931899652</v>
      </c>
      <c r="E128" s="84">
        <f>'60'!AA51</f>
        <v>89.348659003831415</v>
      </c>
      <c r="F128" s="18" t="s">
        <v>29</v>
      </c>
      <c r="G128" s="53" t="str">
        <f>'60'!A1</f>
        <v>TABEL 60</v>
      </c>
    </row>
    <row r="129" spans="1:7" ht="15.75" customHeight="1">
      <c r="A129" s="14">
        <v>101</v>
      </c>
      <c r="B129" s="15" t="s">
        <v>180</v>
      </c>
      <c r="C129" s="42"/>
      <c r="D129" s="42"/>
      <c r="E129" s="21">
        <f>'60'!AC51</f>
        <v>3.1417624521072796</v>
      </c>
      <c r="F129" s="18" t="s">
        <v>29</v>
      </c>
      <c r="G129" s="53" t="str">
        <f>'60'!A1</f>
        <v>TABEL 60</v>
      </c>
    </row>
    <row r="130" spans="1:7" ht="15.75" customHeight="1">
      <c r="A130" s="14">
        <v>102</v>
      </c>
      <c r="B130" s="15" t="s">
        <v>181</v>
      </c>
      <c r="C130" s="42"/>
      <c r="D130" s="42"/>
      <c r="E130" s="21">
        <f>'61'!P45</f>
        <v>55.413313825896125</v>
      </c>
      <c r="F130" s="18" t="s">
        <v>29</v>
      </c>
      <c r="G130" s="53" t="str">
        <f>HYPERLINK('61'!A1)</f>
        <v>TABEL 61</v>
      </c>
    </row>
    <row r="131" spans="1:7" ht="15.75" customHeight="1">
      <c r="A131" s="14">
        <v>103</v>
      </c>
      <c r="B131" s="15" t="s">
        <v>182</v>
      </c>
      <c r="C131" s="42"/>
      <c r="D131" s="42"/>
      <c r="E131" s="21">
        <f>'61'!G48</f>
        <v>0.90322580645161288</v>
      </c>
      <c r="F131" s="18" t="s">
        <v>29</v>
      </c>
      <c r="G131" s="53" t="str">
        <f>HYPERLINK('61'!A1)</f>
        <v>TABEL 61</v>
      </c>
    </row>
    <row r="132" spans="1:7" ht="15.75" customHeight="1">
      <c r="A132" s="14">
        <v>104</v>
      </c>
      <c r="B132" s="15" t="s">
        <v>183</v>
      </c>
      <c r="C132" s="17">
        <f>'62'!C16</f>
        <v>88</v>
      </c>
      <c r="D132" s="17">
        <f>'62'!D16</f>
        <v>107</v>
      </c>
      <c r="E132" s="17">
        <f>'62'!E16</f>
        <v>195</v>
      </c>
      <c r="F132" s="18" t="s">
        <v>184</v>
      </c>
      <c r="G132" s="53" t="str">
        <f>HYPERLINK('62'!A1)</f>
        <v>TABEL  62</v>
      </c>
    </row>
    <row r="133" spans="1:7" ht="15.75" customHeight="1">
      <c r="A133" s="14">
        <v>105</v>
      </c>
      <c r="B133" s="15" t="s">
        <v>185</v>
      </c>
      <c r="C133" s="42"/>
      <c r="D133" s="42"/>
      <c r="E133" s="17">
        <f>'63'!E49</f>
        <v>153</v>
      </c>
      <c r="F133" s="18" t="s">
        <v>29</v>
      </c>
      <c r="G133" s="53" t="str">
        <f>HYPERLINK('63'!A1)</f>
        <v>TABEL 63</v>
      </c>
    </row>
    <row r="134" spans="1:7" ht="15.75" customHeight="1">
      <c r="A134" s="14">
        <v>106</v>
      </c>
      <c r="B134" s="15" t="s">
        <v>186</v>
      </c>
      <c r="C134" s="42"/>
      <c r="D134" s="42"/>
      <c r="E134" s="21">
        <f>'64'!H44</f>
        <v>86.434214110596557</v>
      </c>
      <c r="F134" s="18" t="s">
        <v>29</v>
      </c>
      <c r="G134" s="53" t="str">
        <f>HYPERLINK('64'!A1)</f>
        <v>TABEL  64</v>
      </c>
    </row>
    <row r="135" spans="1:7" ht="15.75" customHeight="1">
      <c r="A135" s="14">
        <v>107</v>
      </c>
      <c r="B135" s="15" t="s">
        <v>187</v>
      </c>
      <c r="C135" s="42"/>
      <c r="D135" s="42"/>
      <c r="E135" s="21">
        <f>'64'!J44</f>
        <v>105.1300578034682</v>
      </c>
      <c r="F135" s="18" t="s">
        <v>29</v>
      </c>
      <c r="G135" s="53" t="str">
        <f>HYPERLINK('64'!A1)</f>
        <v>TABEL  64</v>
      </c>
    </row>
    <row r="136" spans="1:7" ht="15.75" customHeight="1">
      <c r="A136" s="14">
        <v>108</v>
      </c>
      <c r="B136" s="15" t="s">
        <v>188</v>
      </c>
      <c r="C136" s="42"/>
      <c r="D136" s="42"/>
      <c r="E136" s="21">
        <f>'65'!H44</f>
        <v>57.421653575188273</v>
      </c>
      <c r="F136" s="18" t="s">
        <v>29</v>
      </c>
      <c r="G136" s="53" t="str">
        <f>HYPERLINK('65'!A1)</f>
        <v>TABEL  65</v>
      </c>
    </row>
    <row r="137" spans="1:7" ht="15.75" customHeight="1">
      <c r="A137" s="14">
        <v>109</v>
      </c>
      <c r="B137" s="15" t="s">
        <v>189</v>
      </c>
      <c r="C137" s="42"/>
      <c r="D137" s="42"/>
      <c r="E137" s="21">
        <f>'65'!I44</f>
        <v>1.325624030461148</v>
      </c>
      <c r="F137" s="18" t="s">
        <v>29</v>
      </c>
      <c r="G137" s="53" t="str">
        <f>HYPERLINK('65'!A1)</f>
        <v>TABEL  65</v>
      </c>
    </row>
    <row r="138" spans="1:7" ht="15.75" customHeight="1">
      <c r="A138" s="14">
        <v>110</v>
      </c>
      <c r="B138" s="15" t="s">
        <v>190</v>
      </c>
      <c r="C138" s="42"/>
      <c r="D138" s="42"/>
      <c r="E138" s="21">
        <f>'66'!J44</f>
        <v>100</v>
      </c>
      <c r="F138" s="18" t="s">
        <v>29</v>
      </c>
      <c r="G138" s="53" t="str">
        <f>HYPERLINK('66'!A1)</f>
        <v>TABEL  66</v>
      </c>
    </row>
    <row r="139" spans="1:7" ht="15.75" customHeight="1">
      <c r="A139" s="14">
        <v>111</v>
      </c>
      <c r="B139" s="15" t="s">
        <v>191</v>
      </c>
      <c r="C139" s="17">
        <f>'67'!J43</f>
        <v>22</v>
      </c>
      <c r="D139" s="17">
        <f>'67'!K43</f>
        <v>9</v>
      </c>
      <c r="E139" s="17">
        <f>'67'!L43</f>
        <v>31</v>
      </c>
      <c r="F139" s="18" t="s">
        <v>184</v>
      </c>
      <c r="G139" s="53" t="str">
        <f>HYPERLINK('67'!A1)</f>
        <v>TABEL  67</v>
      </c>
    </row>
    <row r="140" spans="1:7" ht="15.75" customHeight="1">
      <c r="A140" s="14">
        <v>112</v>
      </c>
      <c r="B140" s="15" t="s">
        <v>192</v>
      </c>
      <c r="C140" s="17">
        <f>'67'!J45</f>
        <v>4.5740042704567143</v>
      </c>
      <c r="D140" s="17">
        <f>'67'!K45</f>
        <v>1.8551651921538881</v>
      </c>
      <c r="E140" s="17">
        <f>'67'!L45</f>
        <v>3.2087410245820616</v>
      </c>
      <c r="F140" s="18" t="s">
        <v>193</v>
      </c>
      <c r="G140" s="53" t="str">
        <f>HYPERLINK('67'!A1)</f>
        <v>TABEL  67</v>
      </c>
    </row>
    <row r="141" spans="1:7" ht="15.75" customHeight="1">
      <c r="A141" s="14">
        <v>113</v>
      </c>
      <c r="B141" s="15" t="s">
        <v>194</v>
      </c>
      <c r="C141" s="20"/>
      <c r="D141" s="20"/>
      <c r="E141" s="21">
        <f>'68'!J44</f>
        <v>3.225806451612903</v>
      </c>
      <c r="F141" s="18" t="s">
        <v>29</v>
      </c>
      <c r="G141" s="53" t="str">
        <f>HYPERLINK('68'!A1)</f>
        <v>TABEL  68</v>
      </c>
    </row>
    <row r="142" spans="1:7" ht="15.75" customHeight="1">
      <c r="A142" s="14">
        <v>114</v>
      </c>
      <c r="B142" s="15" t="s">
        <v>195</v>
      </c>
      <c r="C142" s="20"/>
      <c r="D142" s="20"/>
      <c r="E142" s="21">
        <f>'68'!F44</f>
        <v>48.387096774193552</v>
      </c>
      <c r="F142" s="18" t="s">
        <v>29</v>
      </c>
      <c r="G142" s="53" t="str">
        <f>HYPERLINK('68'!A1)</f>
        <v>TABEL  68</v>
      </c>
    </row>
    <row r="143" spans="1:7" ht="15.75" customHeight="1">
      <c r="A143" s="14">
        <v>115</v>
      </c>
      <c r="B143" s="15" t="s">
        <v>196</v>
      </c>
      <c r="C143" s="20"/>
      <c r="D143" s="20"/>
      <c r="E143" s="21">
        <f>'68'!H44</f>
        <v>12.903225806451612</v>
      </c>
      <c r="F143" s="18" t="s">
        <v>29</v>
      </c>
      <c r="G143" s="53" t="str">
        <f>HYPERLINK('68'!A1)</f>
        <v>TABEL  68</v>
      </c>
    </row>
    <row r="144" spans="1:7" ht="15.75" customHeight="1">
      <c r="A144" s="14">
        <v>116</v>
      </c>
      <c r="B144" s="15" t="s">
        <v>197</v>
      </c>
      <c r="C144" s="20"/>
      <c r="D144" s="20"/>
      <c r="E144" s="21">
        <f>'68'!I45</f>
        <v>1.0350777498651811</v>
      </c>
      <c r="F144" s="18" t="s">
        <v>198</v>
      </c>
      <c r="G144" s="53" t="str">
        <f>HYPERLINK('68'!A1)</f>
        <v>TABEL  68</v>
      </c>
    </row>
    <row r="145" spans="1:7" ht="15.75" customHeight="1">
      <c r="A145" s="14">
        <v>117</v>
      </c>
      <c r="B145" s="15" t="s">
        <v>199</v>
      </c>
      <c r="C145" s="20"/>
      <c r="D145" s="20"/>
      <c r="E145" s="21">
        <f>'69'!L44</f>
        <v>2.0701554997303622E-2</v>
      </c>
      <c r="F145" s="18" t="s">
        <v>200</v>
      </c>
      <c r="G145" s="53" t="str">
        <f>HYPERLINK('69'!A1)</f>
        <v>TABEL  69</v>
      </c>
    </row>
    <row r="146" spans="1:7" ht="15.75" customHeight="1">
      <c r="A146" s="14">
        <v>118</v>
      </c>
      <c r="B146" s="15" t="s">
        <v>201</v>
      </c>
      <c r="C146" s="20"/>
      <c r="D146" s="20"/>
      <c r="E146" s="21">
        <f>'70'!F44</f>
        <v>66.666666666666657</v>
      </c>
      <c r="F146" s="18" t="s">
        <v>29</v>
      </c>
      <c r="G146" s="53" t="str">
        <f>HYPERLINK('70'!A1)</f>
        <v>TABEL  70</v>
      </c>
    </row>
    <row r="147" spans="1:7" ht="15.75" customHeight="1">
      <c r="A147" s="14">
        <v>119</v>
      </c>
      <c r="B147" s="15" t="s">
        <v>202</v>
      </c>
      <c r="C147" s="20"/>
      <c r="D147" s="20"/>
      <c r="E147" s="21">
        <f>'70'!I44</f>
        <v>91.666666666666657</v>
      </c>
      <c r="F147" s="18" t="s">
        <v>29</v>
      </c>
      <c r="G147" s="53" t="str">
        <f>HYPERLINK('70'!A1)</f>
        <v>TABEL  70</v>
      </c>
    </row>
    <row r="148" spans="1:7" ht="15.75" customHeight="1">
      <c r="A148" s="14"/>
      <c r="B148" s="24"/>
      <c r="C148" s="34"/>
      <c r="D148" s="34"/>
      <c r="E148" s="85"/>
      <c r="F148" s="22"/>
      <c r="G148" s="22"/>
    </row>
    <row r="149" spans="1:7" ht="15.75" customHeight="1">
      <c r="A149" s="27" t="s">
        <v>203</v>
      </c>
      <c r="B149" s="28" t="s">
        <v>204</v>
      </c>
      <c r="C149" s="86"/>
      <c r="D149" s="86"/>
      <c r="E149" s="87"/>
      <c r="F149" s="22"/>
      <c r="G149" s="22"/>
    </row>
    <row r="150" spans="1:7" ht="15.75" customHeight="1">
      <c r="A150" s="14">
        <v>120</v>
      </c>
      <c r="B150" s="15" t="s">
        <v>205</v>
      </c>
      <c r="C150" s="41"/>
      <c r="D150" s="42"/>
      <c r="E150" s="21">
        <f>'71'!E42</f>
        <v>2.7926408328772019</v>
      </c>
      <c r="F150" s="18" t="s">
        <v>206</v>
      </c>
      <c r="G150" s="53" t="str">
        <f>HYPERLINK('71'!A1)</f>
        <v>TABEL 71</v>
      </c>
    </row>
    <row r="151" spans="1:7" ht="15.75" customHeight="1">
      <c r="A151" s="14">
        <v>121</v>
      </c>
      <c r="B151" s="15" t="s">
        <v>207</v>
      </c>
      <c r="C151" s="17">
        <f>'72'!D44</f>
        <v>1</v>
      </c>
      <c r="D151" s="17">
        <f>'72'!E44</f>
        <v>0</v>
      </c>
      <c r="E151" s="17">
        <f>'72'!F44</f>
        <v>1</v>
      </c>
      <c r="F151" s="18" t="s">
        <v>184</v>
      </c>
      <c r="G151" s="53" t="str">
        <f>HYPERLINK('72'!A1)</f>
        <v>TABEL 72</v>
      </c>
    </row>
    <row r="152" spans="1:7" ht="15.75" customHeight="1">
      <c r="A152" s="14">
        <v>122</v>
      </c>
      <c r="B152" s="15" t="s">
        <v>208</v>
      </c>
      <c r="C152" s="88"/>
      <c r="D152" s="88"/>
      <c r="E152" s="21">
        <f>'72'!G45</f>
        <v>0</v>
      </c>
      <c r="F152" s="18" t="s">
        <v>29</v>
      </c>
      <c r="G152" s="53" t="str">
        <f>HYPERLINK('72'!A1)</f>
        <v>TABEL 72</v>
      </c>
    </row>
    <row r="153" spans="1:7" ht="15.75" customHeight="1">
      <c r="A153" s="14">
        <v>123</v>
      </c>
      <c r="B153" s="15" t="s">
        <v>209</v>
      </c>
      <c r="C153" s="17">
        <f>'72'!L44</f>
        <v>0</v>
      </c>
      <c r="D153" s="17">
        <f>'72'!M44</f>
        <v>0</v>
      </c>
      <c r="E153" s="17">
        <f>'72'!N44</f>
        <v>0</v>
      </c>
      <c r="F153" s="18" t="s">
        <v>184</v>
      </c>
      <c r="G153" s="53" t="str">
        <f>HYPERLINK('72'!A1)</f>
        <v>TABEL 72</v>
      </c>
    </row>
    <row r="154" spans="1:7" ht="15.75" customHeight="1">
      <c r="A154" s="14">
        <v>124</v>
      </c>
      <c r="B154" s="15" t="s">
        <v>210</v>
      </c>
      <c r="C154" s="17">
        <f>'72'!H44</f>
        <v>0</v>
      </c>
      <c r="D154" s="17">
        <f>'72'!I44</f>
        <v>0</v>
      </c>
      <c r="E154" s="17">
        <f>'72'!J44</f>
        <v>0</v>
      </c>
      <c r="F154" s="18" t="s">
        <v>184</v>
      </c>
      <c r="G154" s="53" t="str">
        <f>HYPERLINK('72'!A1)</f>
        <v>TABEL 72</v>
      </c>
    </row>
    <row r="155" spans="1:7" ht="15.75" customHeight="1">
      <c r="A155" s="14">
        <v>125</v>
      </c>
      <c r="B155" s="15" t="s">
        <v>211</v>
      </c>
      <c r="C155" s="88"/>
      <c r="D155" s="88"/>
      <c r="E155" s="21" t="e">
        <f>'72'!K45</f>
        <v>#DIV/0!</v>
      </c>
      <c r="F155" s="18" t="s">
        <v>29</v>
      </c>
      <c r="G155" s="53" t="str">
        <f>HYPERLINK('72'!A1)</f>
        <v>TABEL 72</v>
      </c>
    </row>
    <row r="156" spans="1:7" ht="15.75" customHeight="1">
      <c r="A156" s="14">
        <v>126</v>
      </c>
      <c r="B156" s="15" t="s">
        <v>212</v>
      </c>
      <c r="C156" s="17">
        <f>'72'!O44</f>
        <v>0</v>
      </c>
      <c r="D156" s="17">
        <f>'72'!P44</f>
        <v>0</v>
      </c>
      <c r="E156" s="17">
        <f>'72'!Q44</f>
        <v>0</v>
      </c>
      <c r="F156" s="18" t="s">
        <v>184</v>
      </c>
      <c r="G156" s="53" t="str">
        <f>HYPERLINK('72'!A1)</f>
        <v>TABEL 72</v>
      </c>
    </row>
    <row r="157" spans="1:7" ht="15.75" customHeight="1">
      <c r="A157" s="14">
        <v>127</v>
      </c>
      <c r="B157" s="15" t="s">
        <v>213</v>
      </c>
      <c r="C157" s="17">
        <f>'72'!R44</f>
        <v>41</v>
      </c>
      <c r="D157" s="17">
        <f>'72'!S44</f>
        <v>60</v>
      </c>
      <c r="E157" s="17">
        <f>'72'!T44</f>
        <v>101</v>
      </c>
      <c r="F157" s="18" t="s">
        <v>184</v>
      </c>
      <c r="G157" s="53" t="str">
        <f>HYPERLINK('72'!A1)</f>
        <v>TABEL 72</v>
      </c>
    </row>
    <row r="158" spans="1:7" ht="15.75" customHeight="1">
      <c r="A158" s="14">
        <v>128</v>
      </c>
      <c r="B158" s="15" t="s">
        <v>214</v>
      </c>
      <c r="C158" s="21">
        <f>'72'!R46</f>
        <v>4.2438187744472424</v>
      </c>
      <c r="D158" s="21">
        <f>'72'!S46</f>
        <v>6.2104664991910861</v>
      </c>
      <c r="E158" s="21">
        <f>'72'!T46</f>
        <v>10.45428527363833</v>
      </c>
      <c r="F158" s="18" t="s">
        <v>193</v>
      </c>
      <c r="G158" s="53" t="str">
        <f>HYPERLINK('72'!A1)</f>
        <v>TABEL 72</v>
      </c>
    </row>
    <row r="159" spans="1:7" ht="15.75" customHeight="1">
      <c r="A159" s="14">
        <v>129</v>
      </c>
      <c r="B159" s="15" t="s">
        <v>215</v>
      </c>
      <c r="C159" s="20"/>
      <c r="D159" s="20"/>
      <c r="E159" s="21">
        <f>'73'!F43</f>
        <v>100</v>
      </c>
      <c r="F159" s="18" t="s">
        <v>29</v>
      </c>
      <c r="G159" s="53" t="str">
        <f>HYPERLINK('73'!A1)</f>
        <v>TABEL 73</v>
      </c>
    </row>
    <row r="160" spans="1:7" ht="15.75" customHeight="1">
      <c r="A160" s="14"/>
      <c r="B160" s="24"/>
      <c r="C160" s="34"/>
      <c r="D160" s="34"/>
      <c r="E160" s="85"/>
      <c r="F160" s="22"/>
      <c r="G160" s="22"/>
    </row>
    <row r="161" spans="1:7" ht="15.75" customHeight="1">
      <c r="A161" s="27" t="s">
        <v>216</v>
      </c>
      <c r="B161" s="28" t="s">
        <v>217</v>
      </c>
      <c r="C161" s="86"/>
      <c r="D161" s="86"/>
      <c r="E161" s="87"/>
      <c r="F161" s="22"/>
      <c r="G161" s="22"/>
    </row>
    <row r="162" spans="1:7" ht="15.75" customHeight="1">
      <c r="A162" s="14">
        <v>130</v>
      </c>
      <c r="B162" s="89" t="s">
        <v>218</v>
      </c>
      <c r="C162" s="20"/>
      <c r="D162" s="20"/>
      <c r="E162" s="21">
        <f>'75'!D44</f>
        <v>43.059234394391531</v>
      </c>
      <c r="F162" s="18" t="s">
        <v>193</v>
      </c>
      <c r="G162" s="53" t="str">
        <f>HYPERLINK('75'!A1)</f>
        <v>TABEL 75</v>
      </c>
    </row>
    <row r="163" spans="1:7" ht="15.75" customHeight="1">
      <c r="A163" s="14">
        <v>131</v>
      </c>
      <c r="B163" s="89" t="s">
        <v>219</v>
      </c>
      <c r="C163" s="90">
        <f>'75'!J43</f>
        <v>0.37593984962406013</v>
      </c>
      <c r="D163" s="90">
        <f>'75'!K43</f>
        <v>0</v>
      </c>
      <c r="E163" s="21">
        <f>'75'!L43</f>
        <v>0.24038461538461539</v>
      </c>
      <c r="F163" s="18" t="s">
        <v>29</v>
      </c>
      <c r="G163" s="53" t="str">
        <f>HYPERLINK('75'!A1)</f>
        <v>TABEL 75</v>
      </c>
    </row>
    <row r="164" spans="1:7" ht="15.75" customHeight="1">
      <c r="A164" s="14">
        <v>132</v>
      </c>
      <c r="B164" s="15" t="s">
        <v>220</v>
      </c>
      <c r="C164" s="20"/>
      <c r="D164" s="20"/>
      <c r="E164" s="21">
        <f>'76'!L44</f>
        <v>1.1385855248516992E-2</v>
      </c>
      <c r="F164" s="18" t="s">
        <v>221</v>
      </c>
      <c r="G164" s="53" t="str">
        <f>HYPERLINK('76'!A1)</f>
        <v>TABEL 76</v>
      </c>
    </row>
    <row r="165" spans="1:7" ht="15.75" customHeight="1">
      <c r="A165" s="14">
        <v>133</v>
      </c>
      <c r="B165" s="15" t="s">
        <v>222</v>
      </c>
      <c r="C165" s="20"/>
      <c r="D165" s="20"/>
      <c r="E165" s="64">
        <f>'76'!H43</f>
        <v>53</v>
      </c>
      <c r="F165" s="18" t="s">
        <v>29</v>
      </c>
      <c r="G165" s="53" t="str">
        <f>HYPERLINK('76'!A1)</f>
        <v>TABEL 76</v>
      </c>
    </row>
    <row r="166" spans="1:7" ht="15.75" customHeight="1">
      <c r="A166" s="14">
        <v>134</v>
      </c>
      <c r="B166" s="15" t="s">
        <v>223</v>
      </c>
      <c r="C166" s="20"/>
      <c r="D166" s="20"/>
      <c r="E166" s="64">
        <f>'76'!M43</f>
        <v>11</v>
      </c>
      <c r="F166" s="18" t="s">
        <v>29</v>
      </c>
      <c r="G166" s="53" t="str">
        <f>HYPERLINK('76'!A1)</f>
        <v>TABEL 76</v>
      </c>
    </row>
    <row r="167" spans="1:7" ht="15.75" customHeight="1">
      <c r="A167" s="14">
        <v>135</v>
      </c>
      <c r="B167" s="15" t="s">
        <v>224</v>
      </c>
      <c r="C167" s="17">
        <f>'77'!P43</f>
        <v>2</v>
      </c>
      <c r="D167" s="17">
        <f>'77'!Q43</f>
        <v>7</v>
      </c>
      <c r="E167" s="17">
        <f>'77'!R43</f>
        <v>9</v>
      </c>
      <c r="F167" s="18" t="s">
        <v>184</v>
      </c>
      <c r="G167" s="53" t="str">
        <f>HYPERLINK('77'!A1)</f>
        <v>TABEL 77</v>
      </c>
    </row>
    <row r="168" spans="1:7" ht="15.75" customHeight="1">
      <c r="A168" s="14"/>
      <c r="B168" s="24"/>
      <c r="C168" s="91"/>
      <c r="D168" s="91"/>
      <c r="E168" s="92"/>
      <c r="F168" s="22"/>
      <c r="G168" s="22"/>
    </row>
    <row r="169" spans="1:7" ht="15.75" customHeight="1">
      <c r="A169" s="27" t="s">
        <v>225</v>
      </c>
      <c r="B169" s="28" t="s">
        <v>226</v>
      </c>
      <c r="C169" s="86"/>
      <c r="D169" s="86"/>
      <c r="E169" s="87"/>
      <c r="F169" s="22"/>
      <c r="G169" s="22"/>
    </row>
    <row r="170" spans="1:7" ht="15.75" customHeight="1">
      <c r="A170" s="14">
        <v>136</v>
      </c>
      <c r="B170" s="15" t="s">
        <v>227</v>
      </c>
      <c r="C170" s="21">
        <f>'78'!H43</f>
        <v>81.042261683016676</v>
      </c>
      <c r="D170" s="21">
        <f>'78'!J43</f>
        <v>122.8278073130149</v>
      </c>
      <c r="E170" s="21">
        <f>'78'!L43</f>
        <v>102.14139344262294</v>
      </c>
      <c r="F170" s="18" t="s">
        <v>29</v>
      </c>
      <c r="G170" s="53" t="str">
        <f>HYPERLINK('78'!A1)</f>
        <v>TABEL 78</v>
      </c>
    </row>
    <row r="171" spans="1:7" ht="15.75" customHeight="1">
      <c r="A171" s="14">
        <v>137</v>
      </c>
      <c r="B171" s="15" t="s">
        <v>228</v>
      </c>
      <c r="C171" s="93"/>
      <c r="D171" s="93"/>
      <c r="E171" s="21">
        <f>'79'!H42</f>
        <v>37.613398464759243</v>
      </c>
      <c r="F171" s="18" t="s">
        <v>29</v>
      </c>
      <c r="G171" s="53" t="str">
        <f>HYPERLINK('79'!A1)</f>
        <v>TABEL 79</v>
      </c>
    </row>
    <row r="172" spans="1:7" ht="15.75" customHeight="1">
      <c r="A172" s="14">
        <v>138</v>
      </c>
      <c r="B172" s="15" t="s">
        <v>229</v>
      </c>
      <c r="C172" s="93"/>
      <c r="D172" s="94">
        <f>'80'!F43</f>
        <v>0.74951508777211018</v>
      </c>
      <c r="E172" s="95"/>
      <c r="F172" s="18" t="s">
        <v>230</v>
      </c>
      <c r="G172" s="53" t="str">
        <f>HYPERLINK('80'!A1)</f>
        <v>TABEL 80</v>
      </c>
    </row>
    <row r="173" spans="1:7" ht="15.75" customHeight="1">
      <c r="A173" s="14">
        <v>139</v>
      </c>
      <c r="B173" s="15" t="s">
        <v>231</v>
      </c>
      <c r="C173" s="93"/>
      <c r="D173" s="94">
        <f>'80'!J43</f>
        <v>362</v>
      </c>
      <c r="E173" s="95"/>
      <c r="F173" s="18" t="s">
        <v>29</v>
      </c>
      <c r="G173" s="53" t="str">
        <f>HYPERLINK('80'!A1)</f>
        <v>TABEL 80</v>
      </c>
    </row>
    <row r="174" spans="1:7" ht="15.75" customHeight="1">
      <c r="A174" s="14">
        <v>140</v>
      </c>
      <c r="B174" s="70" t="s">
        <v>232</v>
      </c>
      <c r="C174" s="93"/>
      <c r="D174" s="94">
        <f>'80'!H43</f>
        <v>3.6269430051813467</v>
      </c>
      <c r="E174" s="95"/>
      <c r="F174" s="18" t="s">
        <v>29</v>
      </c>
      <c r="G174" s="53" t="str">
        <f>HYPERLINK('80'!A1)</f>
        <v>TABEL 80</v>
      </c>
    </row>
    <row r="175" spans="1:7" ht="15.75" customHeight="1">
      <c r="A175" s="14">
        <v>141</v>
      </c>
      <c r="B175" s="15" t="s">
        <v>233</v>
      </c>
      <c r="C175" s="20"/>
      <c r="D175" s="94" t="e">
        <f>'80'!AA43</f>
        <v>#DIV/0!</v>
      </c>
      <c r="E175" s="67"/>
      <c r="F175" s="18" t="s">
        <v>29</v>
      </c>
      <c r="G175" s="53" t="str">
        <f>HYPERLINK('80'!A1)</f>
        <v>TABEL 80</v>
      </c>
    </row>
    <row r="176" spans="1:7" ht="27.75" customHeight="1">
      <c r="A176" s="14">
        <v>142</v>
      </c>
      <c r="B176" s="15" t="s">
        <v>234</v>
      </c>
      <c r="C176" s="20"/>
      <c r="D176" s="20"/>
      <c r="E176" s="21">
        <f>'[1]81'!O44</f>
        <v>116.38009049773757</v>
      </c>
      <c r="F176" s="18" t="s">
        <v>29</v>
      </c>
      <c r="G176" s="53" t="str">
        <f>HYPERLINK('[1]81'!A1)</f>
        <v>TABEL 81</v>
      </c>
    </row>
    <row r="177" spans="1:7" ht="15.75" customHeight="1">
      <c r="A177" s="14"/>
      <c r="B177" s="24"/>
      <c r="C177" s="29"/>
      <c r="D177" s="29"/>
      <c r="E177" s="30"/>
      <c r="F177" s="22"/>
      <c r="G177" s="22"/>
    </row>
    <row r="178" spans="1:7" ht="15.75" customHeight="1">
      <c r="A178" s="27" t="s">
        <v>235</v>
      </c>
      <c r="B178" s="28" t="s">
        <v>236</v>
      </c>
      <c r="C178" s="29"/>
      <c r="D178" s="29"/>
      <c r="E178" s="30"/>
      <c r="F178" s="22"/>
      <c r="G178" s="22"/>
    </row>
    <row r="179" spans="1:7" ht="15.75" customHeight="1">
      <c r="A179" s="14">
        <v>143</v>
      </c>
      <c r="B179" s="15" t="s">
        <v>237</v>
      </c>
      <c r="C179" s="20"/>
      <c r="D179" s="20"/>
      <c r="E179" s="96">
        <f>'82'!J42*100</f>
        <v>60</v>
      </c>
      <c r="F179" s="18" t="s">
        <v>29</v>
      </c>
      <c r="G179" s="97" t="str">
        <f>HYPERLINK('82'!A1)</f>
        <v>TABEL 82</v>
      </c>
    </row>
    <row r="180" spans="1:7" ht="15.75" customHeight="1">
      <c r="A180" s="14">
        <v>144</v>
      </c>
      <c r="B180" s="15" t="s">
        <v>238</v>
      </c>
      <c r="C180" s="20"/>
      <c r="D180" s="20"/>
      <c r="E180" s="96">
        <f>'83'!F42*100</f>
        <v>61.855670103092784</v>
      </c>
      <c r="F180" s="18" t="s">
        <v>29</v>
      </c>
      <c r="G180" s="69" t="str">
        <f>HYPERLINK('83'!A1)</f>
        <v>TABEL 83</v>
      </c>
    </row>
    <row r="181" spans="1:7" ht="15.75" customHeight="1">
      <c r="A181" s="14">
        <v>145</v>
      </c>
      <c r="B181" s="70" t="s">
        <v>239</v>
      </c>
      <c r="C181" s="20"/>
      <c r="D181" s="20"/>
      <c r="E181" s="96">
        <f>'84'!S44</f>
        <v>100</v>
      </c>
      <c r="F181" s="18" t="s">
        <v>29</v>
      </c>
      <c r="G181" s="53" t="str">
        <f>HYPERLINK('84'!A1)</f>
        <v>TABEL 84</v>
      </c>
    </row>
    <row r="182" spans="1:7" ht="15.75" customHeight="1">
      <c r="A182" s="14">
        <v>146</v>
      </c>
      <c r="B182" s="15" t="s">
        <v>240</v>
      </c>
      <c r="C182" s="20"/>
      <c r="D182" s="20"/>
      <c r="E182" s="96">
        <f>'85'!G43</f>
        <v>100</v>
      </c>
      <c r="F182" s="18" t="s">
        <v>29</v>
      </c>
      <c r="G182" s="53" t="str">
        <f>HYPERLINK('85'!A1)</f>
        <v>TABEL 85</v>
      </c>
    </row>
    <row r="183" spans="1:7" ht="15.75" customHeight="1">
      <c r="A183" s="14">
        <v>147</v>
      </c>
      <c r="B183" s="15" t="s">
        <v>241</v>
      </c>
      <c r="C183" s="20"/>
      <c r="D183" s="20"/>
      <c r="E183" s="96">
        <f>'85'!P44</f>
        <v>31.596091205211724</v>
      </c>
      <c r="F183" s="18" t="s">
        <v>29</v>
      </c>
      <c r="G183" s="53" t="str">
        <f>HYPERLINK('85'!A1)</f>
        <v>TABEL 85</v>
      </c>
    </row>
    <row r="184" spans="1:7" ht="15.75" customHeight="1">
      <c r="A184" s="14">
        <v>148</v>
      </c>
      <c r="B184" s="70" t="s">
        <v>242</v>
      </c>
      <c r="C184" s="20"/>
      <c r="D184" s="20"/>
      <c r="E184" s="96">
        <f>'86'!AM44</f>
        <v>69.696969696969703</v>
      </c>
      <c r="F184" s="18" t="s">
        <v>29</v>
      </c>
      <c r="G184" s="53" t="str">
        <f>HYPERLINK('88'!A1)</f>
        <v>TABEL 88</v>
      </c>
    </row>
    <row r="185" spans="1:7" ht="15.75" customHeight="1">
      <c r="A185" s="14">
        <v>149</v>
      </c>
      <c r="B185" s="70" t="s">
        <v>243</v>
      </c>
      <c r="C185" s="98"/>
      <c r="D185" s="98"/>
      <c r="E185" s="99">
        <f>'87'!F43</f>
        <v>60</v>
      </c>
      <c r="F185" s="18" t="s">
        <v>29</v>
      </c>
      <c r="G185" s="69" t="str">
        <f>HYPERLINK('87'!A1)</f>
        <v>TABEL 87</v>
      </c>
    </row>
    <row r="186" spans="1:7" ht="15.75" customHeight="1">
      <c r="A186" s="100">
        <v>150</v>
      </c>
      <c r="B186" s="101" t="s">
        <v>244</v>
      </c>
      <c r="C186" s="102"/>
      <c r="D186" s="102"/>
      <c r="E186" s="103" t="str">
        <f>HYPERLINK('88'!J44)</f>
        <v>28,6111111111111</v>
      </c>
      <c r="F186" s="104" t="s">
        <v>29</v>
      </c>
      <c r="G186" s="105" t="str">
        <f>HYPERLINK('88'!A1)</f>
        <v>TABEL 88</v>
      </c>
    </row>
    <row r="187" spans="1:7" ht="15.75" customHeight="1">
      <c r="A187" s="1"/>
      <c r="E187" s="5"/>
    </row>
    <row r="188" spans="1:7" ht="15.75" customHeight="1">
      <c r="A188" s="1"/>
      <c r="E188" s="5"/>
    </row>
    <row r="189" spans="1:7" ht="15.75" customHeight="1">
      <c r="A189" s="1"/>
      <c r="E189" s="5"/>
    </row>
    <row r="190" spans="1:7" ht="15.75" customHeight="1">
      <c r="A190" s="1"/>
      <c r="E190" s="5"/>
    </row>
    <row r="191" spans="1:7" ht="15.75" customHeight="1">
      <c r="A191" s="1"/>
      <c r="E191" s="5"/>
    </row>
    <row r="192" spans="1:7" ht="15.75" customHeight="1">
      <c r="A192" s="1"/>
      <c r="E192" s="5"/>
    </row>
    <row r="193" spans="1:5" ht="15.75" customHeight="1">
      <c r="A193" s="1"/>
      <c r="E193" s="5"/>
    </row>
    <row r="194" spans="1:5" ht="15.75" customHeight="1">
      <c r="A194" s="1"/>
      <c r="E194" s="5"/>
    </row>
    <row r="195" spans="1:5" ht="15.75" customHeight="1">
      <c r="A195" s="1"/>
      <c r="E195" s="5"/>
    </row>
    <row r="196" spans="1:5" ht="15.75" customHeight="1">
      <c r="A196" s="1"/>
      <c r="E196" s="5"/>
    </row>
    <row r="197" spans="1:5" ht="15.75" customHeight="1">
      <c r="A197" s="1"/>
      <c r="E197" s="5"/>
    </row>
    <row r="198" spans="1:5" ht="15.75" customHeight="1">
      <c r="A198" s="1"/>
      <c r="E198" s="5"/>
    </row>
    <row r="199" spans="1:5" ht="15.75" customHeight="1">
      <c r="A199" s="1"/>
      <c r="E199" s="5"/>
    </row>
    <row r="200" spans="1:5" ht="15.75" customHeight="1">
      <c r="A200" s="1"/>
      <c r="E200" s="5"/>
    </row>
    <row r="201" spans="1:5" ht="15.75" customHeight="1">
      <c r="A201" s="1"/>
      <c r="E201" s="5"/>
    </row>
    <row r="202" spans="1:5" ht="15.75" customHeight="1">
      <c r="A202" s="1"/>
      <c r="E202" s="5"/>
    </row>
    <row r="203" spans="1:5" ht="15.75" customHeight="1">
      <c r="A203" s="1"/>
      <c r="E203" s="5"/>
    </row>
    <row r="204" spans="1:5" ht="15.75" customHeight="1">
      <c r="A204" s="1"/>
      <c r="E204" s="5"/>
    </row>
    <row r="205" spans="1:5" ht="15.75" customHeight="1">
      <c r="A205" s="1"/>
      <c r="E205" s="5"/>
    </row>
    <row r="206" spans="1:5" ht="15.75" customHeight="1">
      <c r="A206" s="1"/>
      <c r="E206" s="5"/>
    </row>
    <row r="207" spans="1:5" ht="15.75" customHeight="1">
      <c r="A207" s="1"/>
      <c r="E207" s="5"/>
    </row>
    <row r="208" spans="1:5" ht="15.75" customHeight="1">
      <c r="A208" s="1"/>
      <c r="E208" s="5"/>
    </row>
    <row r="209" spans="1:5" ht="15.75" customHeight="1">
      <c r="A209" s="1"/>
      <c r="E209" s="5"/>
    </row>
    <row r="210" spans="1:5" ht="15.75" customHeight="1">
      <c r="A210" s="1"/>
      <c r="E210" s="5"/>
    </row>
    <row r="211" spans="1:5" ht="15.75" customHeight="1">
      <c r="A211" s="1"/>
      <c r="E211" s="5"/>
    </row>
    <row r="212" spans="1:5" ht="15.75" customHeight="1">
      <c r="A212" s="1"/>
      <c r="E212" s="5"/>
    </row>
    <row r="213" spans="1:5" ht="15.75" customHeight="1">
      <c r="A213" s="1"/>
      <c r="E213" s="5"/>
    </row>
    <row r="214" spans="1:5" ht="15.75" customHeight="1">
      <c r="A214" s="1"/>
      <c r="E214" s="5"/>
    </row>
    <row r="215" spans="1:5" ht="15.75" customHeight="1">
      <c r="A215" s="1"/>
      <c r="E215" s="5"/>
    </row>
    <row r="216" spans="1:5" ht="15.75" customHeight="1">
      <c r="A216" s="1"/>
      <c r="E216" s="5"/>
    </row>
    <row r="217" spans="1:5" ht="15.75" customHeight="1">
      <c r="A217" s="1"/>
      <c r="E217" s="5"/>
    </row>
    <row r="218" spans="1:5" ht="15.75" customHeight="1">
      <c r="A218" s="1"/>
      <c r="E218" s="5"/>
    </row>
    <row r="219" spans="1:5" ht="15.75" customHeight="1">
      <c r="A219" s="1"/>
      <c r="E219" s="5"/>
    </row>
    <row r="220" spans="1:5" ht="15.75" customHeight="1">
      <c r="A220" s="1"/>
      <c r="E220" s="5"/>
    </row>
    <row r="221" spans="1:5" ht="15.75" customHeight="1">
      <c r="A221" s="1"/>
      <c r="E221" s="5"/>
    </row>
    <row r="222" spans="1:5" ht="15.75" customHeight="1">
      <c r="A222" s="1"/>
      <c r="E222" s="5"/>
    </row>
    <row r="223" spans="1:5" ht="15.75" customHeight="1">
      <c r="A223" s="1"/>
      <c r="E223" s="5"/>
    </row>
    <row r="224" spans="1:5" ht="15.75" customHeight="1">
      <c r="A224" s="1"/>
      <c r="E224" s="5"/>
    </row>
    <row r="225" spans="1:5" ht="15.75" customHeight="1">
      <c r="A225" s="1"/>
      <c r="E225" s="5"/>
    </row>
    <row r="226" spans="1:5" ht="15.75" customHeight="1">
      <c r="A226" s="1"/>
      <c r="E226" s="5"/>
    </row>
    <row r="227" spans="1:5" ht="15.75" customHeight="1">
      <c r="A227" s="1"/>
      <c r="E227" s="5"/>
    </row>
    <row r="228" spans="1:5" ht="15.75" customHeight="1">
      <c r="A228" s="1"/>
      <c r="E228" s="5"/>
    </row>
    <row r="229" spans="1:5" ht="15.75" customHeight="1">
      <c r="A229" s="1"/>
      <c r="E229" s="5"/>
    </row>
    <row r="230" spans="1:5" ht="15.75" customHeight="1">
      <c r="A230" s="1"/>
      <c r="E230" s="5"/>
    </row>
    <row r="231" spans="1:5" ht="15.75" customHeight="1">
      <c r="A231" s="1"/>
      <c r="E231" s="5"/>
    </row>
    <row r="232" spans="1:5" ht="15.75" customHeight="1">
      <c r="A232" s="1"/>
      <c r="E232" s="5"/>
    </row>
    <row r="233" spans="1:5" ht="15.75" customHeight="1">
      <c r="A233" s="1"/>
      <c r="E233" s="5"/>
    </row>
    <row r="234" spans="1:5" ht="15.75" customHeight="1">
      <c r="A234" s="1"/>
      <c r="E234" s="5"/>
    </row>
    <row r="235" spans="1:5" ht="15.75" customHeight="1">
      <c r="A235" s="1"/>
      <c r="E235" s="5"/>
    </row>
    <row r="236" spans="1:5" ht="15.75" customHeight="1">
      <c r="A236" s="1"/>
      <c r="E236" s="5"/>
    </row>
    <row r="237" spans="1:5" ht="15.75" customHeight="1">
      <c r="A237" s="1"/>
      <c r="E237" s="5"/>
    </row>
    <row r="238" spans="1:5" ht="15.75" customHeight="1">
      <c r="A238" s="1"/>
      <c r="E238" s="5"/>
    </row>
    <row r="239" spans="1:5" ht="15.75" customHeight="1">
      <c r="A239" s="1"/>
      <c r="E239" s="5"/>
    </row>
    <row r="240" spans="1:5" ht="15.75" customHeight="1">
      <c r="A240" s="1"/>
      <c r="E240" s="5"/>
    </row>
    <row r="241" spans="1:5" ht="15.75" customHeight="1">
      <c r="A241" s="1"/>
      <c r="E241" s="5"/>
    </row>
    <row r="242" spans="1:5" ht="15.75" customHeight="1">
      <c r="A242" s="1"/>
      <c r="E242" s="5"/>
    </row>
    <row r="243" spans="1:5" ht="15.75" customHeight="1">
      <c r="A243" s="1"/>
      <c r="E243" s="5"/>
    </row>
    <row r="244" spans="1:5" ht="15.75" customHeight="1">
      <c r="A244" s="1"/>
      <c r="E244" s="5"/>
    </row>
    <row r="245" spans="1:5" ht="15.75" customHeight="1">
      <c r="A245" s="1"/>
      <c r="E245" s="5"/>
    </row>
    <row r="246" spans="1:5" ht="15.75" customHeight="1">
      <c r="A246" s="1"/>
      <c r="E246" s="5"/>
    </row>
    <row r="247" spans="1:5" ht="15.75" customHeight="1">
      <c r="A247" s="1"/>
      <c r="E247" s="5"/>
    </row>
    <row r="248" spans="1:5" ht="15.75" customHeight="1">
      <c r="A248" s="1"/>
      <c r="E248" s="5"/>
    </row>
    <row r="249" spans="1:5" ht="15.75" customHeight="1">
      <c r="A249" s="1"/>
      <c r="E249" s="5"/>
    </row>
    <row r="250" spans="1:5" ht="15.75" customHeight="1">
      <c r="A250" s="1"/>
      <c r="E250" s="5"/>
    </row>
    <row r="251" spans="1:5" ht="15.75" customHeight="1">
      <c r="A251" s="1"/>
      <c r="E251" s="5"/>
    </row>
    <row r="252" spans="1:5" ht="15.75" customHeight="1">
      <c r="A252" s="1"/>
      <c r="E252" s="5"/>
    </row>
    <row r="253" spans="1:5" ht="15.75" customHeight="1">
      <c r="A253" s="1"/>
      <c r="E253" s="5"/>
    </row>
    <row r="254" spans="1:5" ht="15.75" customHeight="1">
      <c r="A254" s="1"/>
      <c r="E254" s="5"/>
    </row>
    <row r="255" spans="1:5" ht="15.75" customHeight="1">
      <c r="A255" s="1"/>
      <c r="E255" s="5"/>
    </row>
    <row r="256" spans="1:5" ht="15.75" customHeight="1">
      <c r="A256" s="1"/>
      <c r="E256" s="5"/>
    </row>
    <row r="257" spans="1:5" ht="15.75" customHeight="1">
      <c r="A257" s="1"/>
      <c r="E257" s="5"/>
    </row>
    <row r="258" spans="1:5" ht="15.75" customHeight="1">
      <c r="A258" s="1"/>
      <c r="E258" s="5"/>
    </row>
    <row r="259" spans="1:5" ht="15.75" customHeight="1">
      <c r="A259" s="1"/>
      <c r="E259" s="5"/>
    </row>
    <row r="260" spans="1:5" ht="15.75" customHeight="1">
      <c r="A260" s="1"/>
      <c r="E260" s="5"/>
    </row>
    <row r="261" spans="1:5" ht="15.75" customHeight="1">
      <c r="A261" s="1"/>
      <c r="E261" s="5"/>
    </row>
    <row r="262" spans="1:5" ht="15.75" customHeight="1">
      <c r="A262" s="1"/>
      <c r="E262" s="5"/>
    </row>
    <row r="263" spans="1:5" ht="15.75" customHeight="1">
      <c r="A263" s="1"/>
      <c r="E263" s="5"/>
    </row>
    <row r="264" spans="1:5" ht="15.75" customHeight="1">
      <c r="A264" s="1"/>
      <c r="E264" s="5"/>
    </row>
    <row r="265" spans="1:5" ht="15.75" customHeight="1">
      <c r="A265" s="1"/>
      <c r="E265" s="5"/>
    </row>
    <row r="266" spans="1:5" ht="15.75" customHeight="1">
      <c r="A266" s="1"/>
      <c r="E266" s="5"/>
    </row>
    <row r="267" spans="1:5" ht="15.75" customHeight="1">
      <c r="A267" s="1"/>
      <c r="E267" s="5"/>
    </row>
    <row r="268" spans="1:5" ht="15.75" customHeight="1">
      <c r="A268" s="1"/>
      <c r="E268" s="5"/>
    </row>
    <row r="269" spans="1:5" ht="15.75" customHeight="1">
      <c r="A269" s="1"/>
      <c r="E269" s="5"/>
    </row>
    <row r="270" spans="1:5" ht="15.75" customHeight="1">
      <c r="A270" s="1"/>
      <c r="E270" s="5"/>
    </row>
    <row r="271" spans="1:5" ht="15.75" customHeight="1">
      <c r="A271" s="1"/>
      <c r="E271" s="5"/>
    </row>
    <row r="272" spans="1:5" ht="15.75" customHeight="1">
      <c r="A272" s="1"/>
      <c r="E272" s="5"/>
    </row>
    <row r="273" spans="1:5" ht="15.75" customHeight="1">
      <c r="A273" s="1"/>
      <c r="E273" s="5"/>
    </row>
    <row r="274" spans="1:5" ht="15.75" customHeight="1">
      <c r="A274" s="1"/>
      <c r="E274" s="5"/>
    </row>
    <row r="275" spans="1:5" ht="15.75" customHeight="1">
      <c r="A275" s="1"/>
      <c r="E275" s="5"/>
    </row>
    <row r="276" spans="1:5" ht="15.75" customHeight="1">
      <c r="A276" s="1"/>
      <c r="E276" s="5"/>
    </row>
    <row r="277" spans="1:5" ht="15.75" customHeight="1">
      <c r="A277" s="1"/>
      <c r="E277" s="5"/>
    </row>
    <row r="278" spans="1:5" ht="15.75" customHeight="1">
      <c r="A278" s="1"/>
      <c r="E278" s="5"/>
    </row>
    <row r="279" spans="1:5" ht="15.75" customHeight="1">
      <c r="A279" s="1"/>
      <c r="E279" s="5"/>
    </row>
    <row r="280" spans="1:5" ht="15.75" customHeight="1">
      <c r="A280" s="1"/>
      <c r="E280" s="5"/>
    </row>
    <row r="281" spans="1:5" ht="15.75" customHeight="1">
      <c r="A281" s="1"/>
      <c r="E281" s="5"/>
    </row>
    <row r="282" spans="1:5" ht="15.75" customHeight="1">
      <c r="A282" s="1"/>
      <c r="E282" s="5"/>
    </row>
    <row r="283" spans="1:5" ht="15.75" customHeight="1">
      <c r="A283" s="1"/>
      <c r="E283" s="5"/>
    </row>
    <row r="284" spans="1:5" ht="15.75" customHeight="1">
      <c r="A284" s="1"/>
      <c r="E284" s="5"/>
    </row>
    <row r="285" spans="1:5" ht="15.75" customHeight="1">
      <c r="A285" s="1"/>
      <c r="E285" s="5"/>
    </row>
    <row r="286" spans="1:5" ht="15.75" customHeight="1">
      <c r="A286" s="1"/>
      <c r="E286" s="5"/>
    </row>
    <row r="287" spans="1:5" ht="15.75" customHeight="1">
      <c r="A287" s="1"/>
      <c r="E287" s="5"/>
    </row>
    <row r="288" spans="1:5" ht="15.75" customHeight="1">
      <c r="A288" s="1"/>
      <c r="E288" s="5"/>
    </row>
    <row r="289" spans="1:5" ht="15.75" customHeight="1">
      <c r="A289" s="1"/>
      <c r="E289" s="5"/>
    </row>
    <row r="290" spans="1:5" ht="15.75" customHeight="1">
      <c r="A290" s="1"/>
      <c r="E290" s="5"/>
    </row>
    <row r="291" spans="1:5" ht="15.75" customHeight="1">
      <c r="A291" s="1"/>
      <c r="E291" s="5"/>
    </row>
    <row r="292" spans="1:5" ht="15.75" customHeight="1">
      <c r="A292" s="1"/>
      <c r="E292" s="5"/>
    </row>
    <row r="293" spans="1:5" ht="15.75" customHeight="1">
      <c r="A293" s="1"/>
      <c r="E293" s="5"/>
    </row>
    <row r="294" spans="1:5" ht="15.75" customHeight="1">
      <c r="A294" s="1"/>
      <c r="E294" s="5"/>
    </row>
    <row r="295" spans="1:5" ht="15.75" customHeight="1">
      <c r="A295" s="1"/>
      <c r="E295" s="5"/>
    </row>
    <row r="296" spans="1:5" ht="15.75" customHeight="1">
      <c r="A296" s="1"/>
      <c r="E296" s="5"/>
    </row>
    <row r="297" spans="1:5" ht="15.75" customHeight="1">
      <c r="A297" s="1"/>
      <c r="E297" s="5"/>
    </row>
    <row r="298" spans="1:5" ht="15.75" customHeight="1">
      <c r="A298" s="1"/>
      <c r="E298" s="5"/>
    </row>
    <row r="299" spans="1:5" ht="15.75" customHeight="1">
      <c r="A299" s="1"/>
      <c r="E299" s="5"/>
    </row>
    <row r="300" spans="1:5" ht="15.75" customHeight="1">
      <c r="A300" s="1"/>
      <c r="E300" s="5"/>
    </row>
    <row r="301" spans="1:5" ht="15.75" customHeight="1">
      <c r="A301" s="1"/>
      <c r="E301" s="5"/>
    </row>
    <row r="302" spans="1:5" ht="15.75" customHeight="1">
      <c r="A302" s="1"/>
      <c r="E302" s="5"/>
    </row>
    <row r="303" spans="1:5" ht="15.75" customHeight="1">
      <c r="A303" s="1"/>
      <c r="E303" s="5"/>
    </row>
    <row r="304" spans="1:5" ht="15.75" customHeight="1">
      <c r="A304" s="1"/>
      <c r="E304" s="5"/>
    </row>
    <row r="305" spans="1:5" ht="15.75" customHeight="1">
      <c r="A305" s="1"/>
      <c r="E305" s="5"/>
    </row>
    <row r="306" spans="1:5" ht="15.75" customHeight="1">
      <c r="A306" s="1"/>
      <c r="E306" s="5"/>
    </row>
    <row r="307" spans="1:5" ht="15.75" customHeight="1">
      <c r="A307" s="1"/>
      <c r="E307" s="5"/>
    </row>
    <row r="308" spans="1:5" ht="15.75" customHeight="1">
      <c r="A308" s="1"/>
      <c r="E308" s="5"/>
    </row>
    <row r="309" spans="1:5" ht="15.75" customHeight="1">
      <c r="A309" s="1"/>
      <c r="E309" s="5"/>
    </row>
    <row r="310" spans="1:5" ht="15.75" customHeight="1">
      <c r="A310" s="1"/>
      <c r="E310" s="5"/>
    </row>
    <row r="311" spans="1:5" ht="15.75" customHeight="1">
      <c r="A311" s="1"/>
      <c r="E311" s="5"/>
    </row>
    <row r="312" spans="1:5" ht="15.75" customHeight="1">
      <c r="A312" s="1"/>
      <c r="E312" s="5"/>
    </row>
    <row r="313" spans="1:5" ht="15.75" customHeight="1">
      <c r="A313" s="1"/>
      <c r="E313" s="5"/>
    </row>
    <row r="314" spans="1:5" ht="15.75" customHeight="1">
      <c r="A314" s="1"/>
      <c r="E314" s="5"/>
    </row>
    <row r="315" spans="1:5" ht="15.75" customHeight="1">
      <c r="A315" s="1"/>
      <c r="E315" s="5"/>
    </row>
    <row r="316" spans="1:5" ht="15.75" customHeight="1">
      <c r="A316" s="1"/>
      <c r="E316" s="5"/>
    </row>
    <row r="317" spans="1:5" ht="15.75" customHeight="1">
      <c r="A317" s="1"/>
      <c r="E317" s="5"/>
    </row>
    <row r="318" spans="1:5" ht="15.75" customHeight="1">
      <c r="A318" s="1"/>
      <c r="E318" s="5"/>
    </row>
    <row r="319" spans="1:5" ht="15.75" customHeight="1">
      <c r="A319" s="1"/>
      <c r="E319" s="5"/>
    </row>
    <row r="320" spans="1:5" ht="15.75" customHeight="1">
      <c r="A320" s="1"/>
      <c r="E320" s="5"/>
    </row>
    <row r="321" spans="1:5" ht="15.75" customHeight="1">
      <c r="A321" s="1"/>
      <c r="E321" s="5"/>
    </row>
    <row r="322" spans="1:5" ht="15.75" customHeight="1">
      <c r="A322" s="1"/>
      <c r="E322" s="5"/>
    </row>
    <row r="323" spans="1:5" ht="15.75" customHeight="1">
      <c r="A323" s="1"/>
      <c r="E323" s="5"/>
    </row>
    <row r="324" spans="1:5" ht="15.75" customHeight="1">
      <c r="A324" s="1"/>
      <c r="E324" s="5"/>
    </row>
    <row r="325" spans="1:5" ht="15.75" customHeight="1">
      <c r="A325" s="1"/>
      <c r="E325" s="5"/>
    </row>
    <row r="326" spans="1:5" ht="15.75" customHeight="1">
      <c r="A326" s="1"/>
      <c r="E326" s="5"/>
    </row>
    <row r="327" spans="1:5" ht="15.75" customHeight="1">
      <c r="A327" s="1"/>
      <c r="E327" s="5"/>
    </row>
    <row r="328" spans="1:5" ht="15.75" customHeight="1">
      <c r="A328" s="1"/>
      <c r="E328" s="5"/>
    </row>
    <row r="329" spans="1:5" ht="15.75" customHeight="1">
      <c r="A329" s="1"/>
      <c r="E329" s="5"/>
    </row>
    <row r="330" spans="1:5" ht="15.75" customHeight="1">
      <c r="A330" s="1"/>
      <c r="E330" s="5"/>
    </row>
    <row r="331" spans="1:5" ht="15.75" customHeight="1">
      <c r="A331" s="1"/>
      <c r="E331" s="5"/>
    </row>
    <row r="332" spans="1:5" ht="15.75" customHeight="1">
      <c r="A332" s="1"/>
      <c r="E332" s="5"/>
    </row>
    <row r="333" spans="1:5" ht="15.75" customHeight="1">
      <c r="A333" s="1"/>
      <c r="E333" s="5"/>
    </row>
    <row r="334" spans="1:5" ht="15.75" customHeight="1">
      <c r="A334" s="1"/>
      <c r="E334" s="5"/>
    </row>
    <row r="335" spans="1:5" ht="15.75" customHeight="1">
      <c r="A335" s="1"/>
      <c r="E335" s="5"/>
    </row>
    <row r="336" spans="1:5" ht="15.75" customHeight="1">
      <c r="A336" s="1"/>
      <c r="E336" s="5"/>
    </row>
    <row r="337" spans="1:5" ht="15.75" customHeight="1">
      <c r="A337" s="1"/>
      <c r="E337" s="5"/>
    </row>
    <row r="338" spans="1:5" ht="15.75" customHeight="1">
      <c r="A338" s="1"/>
      <c r="E338" s="5"/>
    </row>
    <row r="339" spans="1:5" ht="15.75" customHeight="1">
      <c r="A339" s="1"/>
      <c r="E339" s="5"/>
    </row>
    <row r="340" spans="1:5" ht="15.75" customHeight="1">
      <c r="A340" s="1"/>
      <c r="E340" s="5"/>
    </row>
    <row r="341" spans="1:5" ht="15.75" customHeight="1">
      <c r="A341" s="1"/>
      <c r="E341" s="5"/>
    </row>
    <row r="342" spans="1:5" ht="15.75" customHeight="1">
      <c r="A342" s="1"/>
      <c r="E342" s="5"/>
    </row>
    <row r="343" spans="1:5" ht="15.75" customHeight="1">
      <c r="A343" s="1"/>
      <c r="E343" s="5"/>
    </row>
    <row r="344" spans="1:5" ht="15.75" customHeight="1">
      <c r="A344" s="1"/>
      <c r="E344" s="5"/>
    </row>
    <row r="345" spans="1:5" ht="15.75" customHeight="1">
      <c r="A345" s="1"/>
      <c r="E345" s="5"/>
    </row>
    <row r="346" spans="1:5" ht="15.75" customHeight="1">
      <c r="A346" s="1"/>
      <c r="E346" s="5"/>
    </row>
    <row r="347" spans="1:5" ht="15.75" customHeight="1">
      <c r="A347" s="1"/>
      <c r="E347" s="5"/>
    </row>
    <row r="348" spans="1:5" ht="15.75" customHeight="1">
      <c r="A348" s="1"/>
      <c r="E348" s="5"/>
    </row>
    <row r="349" spans="1:5" ht="15.75" customHeight="1">
      <c r="A349" s="1"/>
      <c r="E349" s="5"/>
    </row>
    <row r="350" spans="1:5" ht="15.75" customHeight="1">
      <c r="A350" s="1"/>
      <c r="E350" s="5"/>
    </row>
    <row r="351" spans="1:5" ht="15.75" customHeight="1">
      <c r="A351" s="1"/>
      <c r="E351" s="5"/>
    </row>
    <row r="352" spans="1:5" ht="15.75" customHeight="1">
      <c r="A352" s="1"/>
      <c r="E352" s="5"/>
    </row>
    <row r="353" spans="1:5" ht="15.75" customHeight="1">
      <c r="A353" s="1"/>
      <c r="E353" s="5"/>
    </row>
    <row r="354" spans="1:5" ht="15.75" customHeight="1">
      <c r="A354" s="1"/>
      <c r="E354" s="5"/>
    </row>
    <row r="355" spans="1:5" ht="15.75" customHeight="1">
      <c r="A355" s="1"/>
      <c r="E355" s="5"/>
    </row>
    <row r="356" spans="1:5" ht="15.75" customHeight="1">
      <c r="A356" s="1"/>
      <c r="E356" s="5"/>
    </row>
    <row r="357" spans="1:5" ht="15.75" customHeight="1">
      <c r="A357" s="1"/>
      <c r="E357" s="5"/>
    </row>
    <row r="358" spans="1:5" ht="15.75" customHeight="1">
      <c r="A358" s="1"/>
      <c r="E358" s="5"/>
    </row>
    <row r="359" spans="1:5" ht="15.75" customHeight="1">
      <c r="A359" s="1"/>
      <c r="E359" s="5"/>
    </row>
    <row r="360" spans="1:5" ht="15.75" customHeight="1">
      <c r="A360" s="1"/>
      <c r="E360" s="5"/>
    </row>
    <row r="361" spans="1:5" ht="15.75" customHeight="1">
      <c r="A361" s="1"/>
      <c r="E361" s="5"/>
    </row>
    <row r="362" spans="1:5" ht="15.75" customHeight="1">
      <c r="A362" s="1"/>
      <c r="E362" s="5"/>
    </row>
    <row r="363" spans="1:5" ht="15.75" customHeight="1">
      <c r="A363" s="1"/>
      <c r="E363" s="5"/>
    </row>
    <row r="364" spans="1:5" ht="15.75" customHeight="1">
      <c r="A364" s="1"/>
      <c r="E364" s="5"/>
    </row>
    <row r="365" spans="1:5" ht="15.75" customHeight="1">
      <c r="A365" s="1"/>
      <c r="E365" s="5"/>
    </row>
    <row r="366" spans="1:5" ht="15.75" customHeight="1">
      <c r="A366" s="1"/>
      <c r="E366" s="5"/>
    </row>
    <row r="367" spans="1:5" ht="15.75" customHeight="1">
      <c r="A367" s="1"/>
      <c r="E367" s="5"/>
    </row>
    <row r="368" spans="1:5" ht="15.75" customHeight="1">
      <c r="A368" s="1"/>
      <c r="E368" s="5"/>
    </row>
    <row r="369" spans="1:5" ht="15.75" customHeight="1">
      <c r="A369" s="1"/>
      <c r="E369" s="5"/>
    </row>
    <row r="370" spans="1:5" ht="15.75" customHeight="1">
      <c r="A370" s="1"/>
      <c r="E370" s="5"/>
    </row>
    <row r="371" spans="1:5" ht="15.75" customHeight="1">
      <c r="A371" s="1"/>
      <c r="E371" s="5"/>
    </row>
    <row r="372" spans="1:5" ht="15.75" customHeight="1">
      <c r="A372" s="1"/>
      <c r="E372" s="5"/>
    </row>
    <row r="373" spans="1:5" ht="15.75" customHeight="1">
      <c r="A373" s="1"/>
      <c r="E373" s="5"/>
    </row>
    <row r="374" spans="1:5" ht="15.75" customHeight="1">
      <c r="A374" s="1"/>
      <c r="E374" s="5"/>
    </row>
    <row r="375" spans="1:5" ht="15.75" customHeight="1">
      <c r="A375" s="1"/>
      <c r="E375" s="5"/>
    </row>
    <row r="376" spans="1:5" ht="15.75" customHeight="1">
      <c r="A376" s="1"/>
      <c r="E376" s="5"/>
    </row>
    <row r="377" spans="1:5" ht="15.75" customHeight="1">
      <c r="A377" s="1"/>
      <c r="E377" s="5"/>
    </row>
    <row r="378" spans="1:5" ht="15.75" customHeight="1">
      <c r="A378" s="1"/>
      <c r="E378" s="5"/>
    </row>
    <row r="379" spans="1:5" ht="15.75" customHeight="1">
      <c r="A379" s="1"/>
      <c r="E379" s="5"/>
    </row>
    <row r="380" spans="1:5" ht="15.75" customHeight="1">
      <c r="A380" s="1"/>
      <c r="E380" s="5"/>
    </row>
    <row r="381" spans="1:5" ht="15.75" customHeight="1">
      <c r="A381" s="1"/>
      <c r="E381" s="5"/>
    </row>
    <row r="382" spans="1:5" ht="15.75" customHeight="1">
      <c r="A382" s="1"/>
      <c r="E382" s="5"/>
    </row>
    <row r="383" spans="1:5" ht="15.75" customHeight="1">
      <c r="A383" s="1"/>
      <c r="E383" s="5"/>
    </row>
    <row r="384" spans="1:5" ht="15.75" customHeight="1">
      <c r="A384" s="1"/>
      <c r="E384" s="5"/>
    </row>
    <row r="385" spans="1:5" ht="15.75" customHeight="1">
      <c r="A385" s="1"/>
      <c r="E385" s="5"/>
    </row>
    <row r="386" spans="1:5" ht="15.75" customHeight="1">
      <c r="A386" s="1"/>
      <c r="E386" s="5"/>
    </row>
    <row r="387" spans="1:5" ht="15.75" customHeight="1"/>
    <row r="388" spans="1:5" ht="15.75" customHeight="1"/>
    <row r="389" spans="1:5" ht="15.75" customHeight="1"/>
    <row r="390" spans="1:5" ht="15.75" customHeight="1"/>
    <row r="391" spans="1:5" ht="15.75" customHeight="1"/>
    <row r="392" spans="1:5" ht="15.75" customHeight="1"/>
    <row r="393" spans="1:5" ht="15.75" customHeight="1"/>
    <row r="394" spans="1:5" ht="15.75" customHeight="1"/>
    <row r="395" spans="1:5" ht="15.75" customHeight="1"/>
    <row r="396" spans="1:5" ht="15.75" customHeight="1"/>
    <row r="397" spans="1:5" ht="15.75" customHeight="1"/>
    <row r="398" spans="1:5" ht="15.75" customHeight="1"/>
    <row r="399" spans="1:5" ht="15.75" customHeight="1"/>
    <row r="400" spans="1:5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G1"/>
    <mergeCell ref="A5:A6"/>
    <mergeCell ref="B5:B6"/>
    <mergeCell ref="C5:F5"/>
    <mergeCell ref="G5:G6"/>
  </mergeCells>
  <hyperlinks>
    <hyperlink ref="G8" location="'1'!A1" display="TABEL 1" xr:uid="{00000000-0004-0000-0000-000000000000}"/>
    <hyperlink ref="G9" location="'1'!A1" display="TABEL 1" xr:uid="{00000000-0004-0000-0000-000001000000}"/>
    <hyperlink ref="G10" location="'2'!A1" display="TABEL 2" xr:uid="{00000000-0004-0000-0000-000002000000}"/>
    <hyperlink ref="G11" location="'1'!A1" display="TABEL 1" xr:uid="{00000000-0004-0000-0000-000003000000}"/>
    <hyperlink ref="G12" location="'1'!A1" display="TABEL 1" xr:uid="{00000000-0004-0000-0000-000004000000}"/>
    <hyperlink ref="G15" location="'3'!A1" display="TABEL 3" xr:uid="{00000000-0004-0000-0000-000005000000}"/>
    <hyperlink ref="G19" location="'4'!A1" display="TABEL 4" xr:uid="{00000000-0004-0000-0000-000006000000}"/>
    <hyperlink ref="G30" location="'5'!A1" display="TABEL 5" xr:uid="{00000000-0004-0000-0000-000007000000}"/>
    <hyperlink ref="G31" location="'5'!A1" display="TABEL 5" xr:uid="{00000000-0004-0000-0000-000008000000}"/>
    <hyperlink ref="G32" location="'6'!A1" display="TABEL 6" xr:uid="{00000000-0004-0000-0000-000009000000}"/>
    <hyperlink ref="G33" location="'6'!A1" display="TABEL 6" xr:uid="{00000000-0004-0000-0000-00000A000000}"/>
    <hyperlink ref="G34" location="'7'!A1" display="TABEL 7" xr:uid="{00000000-0004-0000-0000-00000B000000}"/>
    <hyperlink ref="G38" location="'11'!A1" display="TABEL 11" xr:uid="{00000000-0004-0000-0000-00000C000000}"/>
    <hyperlink ref="G41" location="'12'!A1" display="TABEL 12" xr:uid="{00000000-0004-0000-0000-00000D000000}"/>
    <hyperlink ref="G42" location="'12'!A1" display="TABEL 12" xr:uid="{00000000-0004-0000-0000-00000E000000}"/>
    <hyperlink ref="G45" location="'13'!A1" display="TABEL 13" xr:uid="{00000000-0004-0000-0000-00000F000000}"/>
    <hyperlink ref="G46" location="'13'!A1" display="TABEL 13" xr:uid="{00000000-0004-0000-0000-000010000000}"/>
    <hyperlink ref="G47" location="'13'!A1" display="TABEL 13" xr:uid="{00000000-0004-0000-0000-000011000000}"/>
    <hyperlink ref="G48" location="'13'!A1" display="TABEL 13" xr:uid="{00000000-0004-0000-0000-000012000000}"/>
    <hyperlink ref="G49" location="'13'!A1" display="TABEL 13" xr:uid="{00000000-0004-0000-0000-000013000000}"/>
    <hyperlink ref="G50" location="'13'!A1" display="TABEL 13" xr:uid="{00000000-0004-0000-0000-000014000000}"/>
    <hyperlink ref="G51" location="'14'!A1" display="TABEL 14" xr:uid="{00000000-0004-0000-0000-000015000000}"/>
    <hyperlink ref="G52" location="'14'!A1" display="TABEL 14" xr:uid="{00000000-0004-0000-0000-000016000000}"/>
    <hyperlink ref="G53" location="'15'!A1" display="TABEL 15" xr:uid="{00000000-0004-0000-0000-000017000000}"/>
    <hyperlink ref="G54" location="'15'!A1" display="TABEL 15" xr:uid="{00000000-0004-0000-0000-000018000000}"/>
    <hyperlink ref="G55" location="'15'!A1" display="TABEL 15" xr:uid="{00000000-0004-0000-0000-000019000000}"/>
    <hyperlink ref="G56" location="'16'!A1" display="TABEL 16" xr:uid="{00000000-0004-0000-0000-00001A000000}"/>
    <hyperlink ref="G57" location="'16'!A1" display="TABEL 16" xr:uid="{00000000-0004-0000-0000-00001B000000}"/>
    <hyperlink ref="G58" location="'16'!A1" display="TABEL 16" xr:uid="{00000000-0004-0000-0000-00001C000000}"/>
    <hyperlink ref="G61" location="'17'!A1" display="TABEL 17" xr:uid="{00000000-0004-0000-0000-00001D000000}"/>
  </hyperlinks>
  <pageMargins left="0.7" right="0.7" top="0.75" bottom="0.7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Z1000"/>
  <sheetViews>
    <sheetView workbookViewId="0">
      <selection activeCell="C18" sqref="C18"/>
    </sheetView>
  </sheetViews>
  <sheetFormatPr defaultColWidth="14.42578125" defaultRowHeight="15" customHeight="1"/>
  <cols>
    <col min="1" max="1" width="6.7109375" customWidth="1"/>
    <col min="2" max="2" width="9.42578125" customWidth="1"/>
    <col min="3" max="3" width="43.140625" customWidth="1"/>
    <col min="4" max="4" width="13.7109375" customWidth="1"/>
    <col min="5" max="5" width="13.28515625" customWidth="1"/>
    <col min="6" max="6" width="11.42578125" customWidth="1"/>
    <col min="7" max="7" width="12.42578125" customWidth="1"/>
    <col min="8" max="8" width="10.7109375" customWidth="1"/>
    <col min="9" max="9" width="23.28515625" customWidth="1"/>
    <col min="10" max="10" width="21" customWidth="1"/>
    <col min="11" max="26" width="9.140625" customWidth="1"/>
  </cols>
  <sheetData>
    <row r="1" spans="1:26" ht="12" customHeight="1">
      <c r="A1" s="155" t="s">
        <v>1107</v>
      </c>
      <c r="B1" s="169"/>
      <c r="C1" s="171"/>
      <c r="D1" s="171"/>
      <c r="E1" s="171"/>
      <c r="F1" s="171"/>
      <c r="G1" s="171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 ht="12" customHeight="1">
      <c r="A2" s="155"/>
      <c r="B2" s="169"/>
      <c r="C2" s="171"/>
      <c r="D2" s="171"/>
      <c r="E2" s="171"/>
      <c r="F2" s="171"/>
      <c r="G2" s="171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2" customHeight="1">
      <c r="A3" s="743" t="s">
        <v>1108</v>
      </c>
      <c r="B3" s="718"/>
      <c r="C3" s="718"/>
      <c r="D3" s="718"/>
      <c r="E3" s="718"/>
      <c r="F3" s="718"/>
      <c r="G3" s="718"/>
      <c r="H3" s="718"/>
      <c r="I3" s="155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2" customHeight="1">
      <c r="A4" s="170"/>
      <c r="B4" s="170"/>
      <c r="C4" s="154" t="str">
        <f>'8'!C4</f>
        <v>KABUPATEN</v>
      </c>
      <c r="D4" s="155" t="str">
        <f>'8'!D4</f>
        <v>PONOROGO</v>
      </c>
      <c r="E4" s="170"/>
      <c r="F4" s="170"/>
      <c r="G4" s="170"/>
      <c r="H4" s="170"/>
      <c r="I4" s="155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2" customHeight="1">
      <c r="A5" s="170"/>
      <c r="B5" s="170"/>
      <c r="C5" s="154" t="str">
        <f>'8'!C5</f>
        <v>TAHUN</v>
      </c>
      <c r="D5" s="155">
        <f>'8'!D5</f>
        <v>2025</v>
      </c>
      <c r="E5" s="170"/>
      <c r="F5" s="170"/>
      <c r="G5" s="170"/>
      <c r="H5" s="170"/>
      <c r="I5" s="155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 ht="12" customHeight="1">
      <c r="A6" s="236"/>
      <c r="B6" s="236"/>
      <c r="C6" s="237"/>
      <c r="D6" s="237"/>
      <c r="E6" s="237"/>
      <c r="F6" s="237"/>
      <c r="G6" s="237"/>
      <c r="H6" s="237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5" customHeight="1">
      <c r="A7" s="750" t="s">
        <v>1070</v>
      </c>
      <c r="B7" s="750" t="s">
        <v>1071</v>
      </c>
      <c r="C7" s="750" t="s">
        <v>1072</v>
      </c>
      <c r="D7" s="755" t="s">
        <v>1109</v>
      </c>
      <c r="E7" s="753"/>
      <c r="F7" s="754"/>
      <c r="G7" s="751" t="s">
        <v>1110</v>
      </c>
      <c r="H7" s="751" t="s">
        <v>1111</v>
      </c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5" customHeight="1">
      <c r="A8" s="720"/>
      <c r="B8" s="720"/>
      <c r="C8" s="720"/>
      <c r="D8" s="114" t="s">
        <v>1075</v>
      </c>
      <c r="E8" s="114" t="s">
        <v>1076</v>
      </c>
      <c r="F8" s="114" t="s">
        <v>1077</v>
      </c>
      <c r="G8" s="720"/>
      <c r="H8" s="720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22.5" customHeight="1">
      <c r="A9" s="238" t="s">
        <v>1078</v>
      </c>
      <c r="B9" s="238" t="s">
        <v>1079</v>
      </c>
      <c r="C9" s="238" t="s">
        <v>1080</v>
      </c>
      <c r="D9" s="238" t="s">
        <v>1081</v>
      </c>
      <c r="E9" s="238" t="s">
        <v>1082</v>
      </c>
      <c r="F9" s="238" t="s">
        <v>1083</v>
      </c>
      <c r="G9" s="238" t="s">
        <v>1084</v>
      </c>
      <c r="H9" s="249" t="s">
        <v>1112</v>
      </c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spans="1:26" ht="34.5" customHeight="1">
      <c r="A10" s="240">
        <v>1</v>
      </c>
      <c r="B10" s="250" t="s">
        <v>1095</v>
      </c>
      <c r="C10" s="160" t="s">
        <v>1096</v>
      </c>
      <c r="D10" s="241">
        <v>974</v>
      </c>
      <c r="E10" s="241">
        <v>1083</v>
      </c>
      <c r="F10" s="241">
        <f t="shared" ref="F10:F19" si="0">D10+E10</f>
        <v>2057</v>
      </c>
      <c r="G10" s="241">
        <v>11</v>
      </c>
      <c r="H10" s="251">
        <f t="shared" ref="H10:H20" si="1">G10/F10*100</f>
        <v>0.53475935828876997</v>
      </c>
      <c r="I10" s="153"/>
      <c r="J10" s="24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8" customHeight="1">
      <c r="A11" s="240">
        <v>2</v>
      </c>
      <c r="B11" s="250" t="s">
        <v>1113</v>
      </c>
      <c r="C11" s="160" t="s">
        <v>1114</v>
      </c>
      <c r="D11" s="241">
        <v>987</v>
      </c>
      <c r="E11" s="241">
        <v>959</v>
      </c>
      <c r="F11" s="241">
        <f t="shared" si="0"/>
        <v>1946</v>
      </c>
      <c r="G11" s="241">
        <v>18</v>
      </c>
      <c r="H11" s="251">
        <f t="shared" si="1"/>
        <v>0.92497430626927035</v>
      </c>
      <c r="I11" s="153"/>
      <c r="J11" s="24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6.5" customHeight="1">
      <c r="A12" s="244">
        <v>3</v>
      </c>
      <c r="B12" s="250" t="s">
        <v>1115</v>
      </c>
      <c r="C12" s="160" t="s">
        <v>1116</v>
      </c>
      <c r="D12" s="245">
        <v>973</v>
      </c>
      <c r="E12" s="245">
        <v>964</v>
      </c>
      <c r="F12" s="241">
        <f t="shared" si="0"/>
        <v>1937</v>
      </c>
      <c r="G12" s="245">
        <v>12</v>
      </c>
      <c r="H12" s="251">
        <f t="shared" si="1"/>
        <v>0.61951471347444498</v>
      </c>
      <c r="I12" s="153"/>
      <c r="J12" s="24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5" customHeight="1">
      <c r="A13" s="240">
        <v>4</v>
      </c>
      <c r="B13" s="250" t="s">
        <v>1117</v>
      </c>
      <c r="C13" s="160" t="s">
        <v>1118</v>
      </c>
      <c r="D13" s="241">
        <v>879</v>
      </c>
      <c r="E13" s="241">
        <v>856</v>
      </c>
      <c r="F13" s="241">
        <f t="shared" si="0"/>
        <v>1735</v>
      </c>
      <c r="G13" s="241">
        <v>169</v>
      </c>
      <c r="H13" s="251">
        <f t="shared" si="1"/>
        <v>9.7406340057636882</v>
      </c>
      <c r="I13" s="153"/>
      <c r="J13" s="24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5" customHeight="1">
      <c r="A14" s="240">
        <v>5</v>
      </c>
      <c r="B14" s="250" t="s">
        <v>1085</v>
      </c>
      <c r="C14" s="160" t="s">
        <v>1086</v>
      </c>
      <c r="D14" s="241">
        <v>576</v>
      </c>
      <c r="E14" s="241">
        <v>904</v>
      </c>
      <c r="F14" s="241">
        <f t="shared" si="0"/>
        <v>1480</v>
      </c>
      <c r="G14" s="241">
        <v>12</v>
      </c>
      <c r="H14" s="251">
        <f t="shared" si="1"/>
        <v>0.81081081081081086</v>
      </c>
      <c r="I14" s="243"/>
      <c r="J14" s="24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5" customHeight="1">
      <c r="A15" s="240">
        <v>6</v>
      </c>
      <c r="B15" s="250" t="s">
        <v>1119</v>
      </c>
      <c r="C15" s="160" t="s">
        <v>1120</v>
      </c>
      <c r="D15" s="241">
        <v>663</v>
      </c>
      <c r="E15" s="241">
        <v>743</v>
      </c>
      <c r="F15" s="241">
        <f t="shared" si="0"/>
        <v>1406</v>
      </c>
      <c r="G15" s="241">
        <v>38</v>
      </c>
      <c r="H15" s="251">
        <f t="shared" si="1"/>
        <v>2.7027027027027026</v>
      </c>
      <c r="I15" s="243"/>
      <c r="J15" s="24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28.5" customHeight="1">
      <c r="A16" s="240">
        <v>7</v>
      </c>
      <c r="B16" s="250" t="s">
        <v>1121</v>
      </c>
      <c r="C16" s="160" t="s">
        <v>1122</v>
      </c>
      <c r="D16" s="241">
        <v>574</v>
      </c>
      <c r="E16" s="241">
        <v>519</v>
      </c>
      <c r="F16" s="241">
        <f t="shared" si="0"/>
        <v>1093</v>
      </c>
      <c r="G16" s="241">
        <v>110</v>
      </c>
      <c r="H16" s="251">
        <f t="shared" si="1"/>
        <v>10.064043915827996</v>
      </c>
      <c r="I16" s="243"/>
      <c r="J16" s="24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5" customHeight="1">
      <c r="A17" s="240">
        <v>8</v>
      </c>
      <c r="B17" s="250" t="s">
        <v>1123</v>
      </c>
      <c r="C17" s="160" t="s">
        <v>1124</v>
      </c>
      <c r="D17" s="241">
        <v>524</v>
      </c>
      <c r="E17" s="241">
        <v>559</v>
      </c>
      <c r="F17" s="241">
        <f t="shared" si="0"/>
        <v>1083</v>
      </c>
      <c r="G17" s="241">
        <v>1</v>
      </c>
      <c r="H17" s="251">
        <f t="shared" si="1"/>
        <v>9.2336103416435819E-2</v>
      </c>
      <c r="I17" s="243"/>
      <c r="J17" s="24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30" customHeight="1">
      <c r="A18" s="240">
        <v>9</v>
      </c>
      <c r="B18" s="250" t="s">
        <v>1091</v>
      </c>
      <c r="C18" s="160" t="s">
        <v>1092</v>
      </c>
      <c r="D18" s="241">
        <v>423</v>
      </c>
      <c r="E18" s="241">
        <v>563</v>
      </c>
      <c r="F18" s="241">
        <f t="shared" si="0"/>
        <v>986</v>
      </c>
      <c r="G18" s="241">
        <v>79</v>
      </c>
      <c r="H18" s="251">
        <f t="shared" si="1"/>
        <v>8.0121703853955388</v>
      </c>
      <c r="I18" s="243"/>
      <c r="J18" s="24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5" customHeight="1">
      <c r="A19" s="240">
        <v>10</v>
      </c>
      <c r="B19" s="250" t="s">
        <v>1125</v>
      </c>
      <c r="C19" s="160" t="s">
        <v>1126</v>
      </c>
      <c r="D19" s="241">
        <v>484</v>
      </c>
      <c r="E19" s="241">
        <v>458</v>
      </c>
      <c r="F19" s="241">
        <f t="shared" si="0"/>
        <v>942</v>
      </c>
      <c r="G19" s="241">
        <v>66</v>
      </c>
      <c r="H19" s="251">
        <f t="shared" si="1"/>
        <v>7.0063694267515926</v>
      </c>
      <c r="I19" s="153"/>
      <c r="J19" s="24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5" customHeight="1">
      <c r="A20" s="745" t="s">
        <v>1057</v>
      </c>
      <c r="B20" s="723"/>
      <c r="C20" s="724"/>
      <c r="D20" s="246">
        <f t="shared" ref="D20:G20" si="2">SUM(D10:D19)</f>
        <v>7057</v>
      </c>
      <c r="E20" s="246">
        <f t="shared" si="2"/>
        <v>7608</v>
      </c>
      <c r="F20" s="246">
        <f t="shared" si="2"/>
        <v>14665</v>
      </c>
      <c r="G20" s="246">
        <f t="shared" si="2"/>
        <v>516</v>
      </c>
      <c r="H20" s="252">
        <f t="shared" si="1"/>
        <v>3.5185816570064783</v>
      </c>
      <c r="I20" s="153"/>
      <c r="J20" s="24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" customHeight="1">
      <c r="A21" s="172"/>
      <c r="B21" s="169"/>
      <c r="C21" s="167"/>
      <c r="D21" s="253"/>
      <c r="E21" s="253"/>
      <c r="F21" s="253"/>
      <c r="G21" s="253"/>
      <c r="H21" s="254"/>
      <c r="I21" s="153"/>
      <c r="J21" s="24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" customHeight="1">
      <c r="A22" s="169" t="s">
        <v>1105</v>
      </c>
      <c r="B22" s="172"/>
      <c r="C22" s="153"/>
      <c r="D22" s="153"/>
      <c r="E22" s="153"/>
      <c r="F22" s="153"/>
      <c r="G22" s="153"/>
      <c r="H22" s="243"/>
      <c r="I22" s="153"/>
      <c r="J22" s="24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" customHeight="1">
      <c r="A23" s="169"/>
      <c r="B23" s="169" t="s">
        <v>1106</v>
      </c>
      <c r="C23" s="153"/>
      <c r="D23" s="153"/>
      <c r="E23" s="153"/>
      <c r="F23" s="153"/>
      <c r="G23" s="153"/>
      <c r="H23" s="243"/>
      <c r="I23" s="153"/>
      <c r="J23" s="24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" customHeight="1">
      <c r="A24" s="172"/>
      <c r="B24" s="172"/>
      <c r="C24" s="153"/>
      <c r="D24" s="153"/>
      <c r="E24" s="153"/>
      <c r="F24" s="153"/>
      <c r="G24" s="153"/>
      <c r="H24" s="153"/>
      <c r="I24" s="153"/>
      <c r="J24" s="24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" customHeight="1">
      <c r="A25" s="172"/>
      <c r="B25" s="172"/>
      <c r="C25" s="153"/>
      <c r="D25" s="153"/>
      <c r="E25" s="153"/>
      <c r="F25" s="153"/>
      <c r="G25" s="153"/>
      <c r="H25" s="255"/>
      <c r="I25" s="153"/>
      <c r="J25" s="24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24.75" customHeight="1">
      <c r="A26" s="172"/>
      <c r="B26" s="172"/>
      <c r="C26" s="153"/>
      <c r="D26" s="153"/>
      <c r="E26" s="153"/>
      <c r="F26" s="153"/>
      <c r="G26" s="153"/>
      <c r="H26" s="153"/>
      <c r="I26" s="153"/>
      <c r="J26" s="24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24.75" customHeight="1">
      <c r="A27" s="172"/>
      <c r="B27" s="172"/>
      <c r="C27" s="153"/>
      <c r="D27" s="153"/>
      <c r="E27" s="153"/>
      <c r="F27" s="153"/>
      <c r="G27" s="153"/>
      <c r="H27" s="153"/>
      <c r="I27" s="153"/>
      <c r="J27" s="24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24.75" customHeight="1">
      <c r="A28" s="172"/>
      <c r="B28" s="172"/>
      <c r="C28" s="153"/>
      <c r="D28" s="153"/>
      <c r="E28" s="153"/>
      <c r="F28" s="153"/>
      <c r="G28" s="153"/>
      <c r="H28" s="153"/>
      <c r="I28" s="153"/>
      <c r="J28" s="24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" customHeight="1">
      <c r="A29" s="172"/>
      <c r="B29" s="172"/>
      <c r="C29" s="153"/>
      <c r="D29" s="153"/>
      <c r="E29" s="153"/>
      <c r="F29" s="153"/>
      <c r="G29" s="153"/>
      <c r="H29" s="153"/>
      <c r="I29" s="153"/>
      <c r="J29" s="24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24.75" customHeight="1">
      <c r="A30" s="172"/>
      <c r="B30" s="172"/>
      <c r="C30" s="153"/>
      <c r="D30" s="153"/>
      <c r="E30" s="153"/>
      <c r="F30" s="153"/>
      <c r="G30" s="153"/>
      <c r="H30" s="153"/>
      <c r="I30" s="243"/>
      <c r="J30" s="24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8.75" customHeight="1">
      <c r="A31" s="172"/>
      <c r="B31" s="172"/>
      <c r="C31" s="153"/>
      <c r="D31" s="153"/>
      <c r="E31" s="153"/>
      <c r="F31" s="153"/>
      <c r="G31" s="153"/>
      <c r="H31" s="153"/>
      <c r="I31" s="243"/>
      <c r="J31" s="24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3.5" customHeight="1">
      <c r="A32" s="172"/>
      <c r="B32" s="172"/>
      <c r="C32" s="153"/>
      <c r="D32" s="153"/>
      <c r="E32" s="153"/>
      <c r="F32" s="153"/>
      <c r="G32" s="153"/>
      <c r="H32" s="153"/>
      <c r="I32" s="243"/>
      <c r="J32" s="24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2" customHeight="1">
      <c r="A33" s="172"/>
      <c r="B33" s="172"/>
      <c r="C33" s="153"/>
      <c r="D33" s="153"/>
      <c r="E33" s="153"/>
      <c r="F33" s="153"/>
      <c r="G33" s="153"/>
      <c r="H33" s="153"/>
      <c r="I33" s="243"/>
      <c r="J33" s="243"/>
      <c r="K33" s="24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2" customHeight="1">
      <c r="A34" s="172"/>
      <c r="B34" s="172"/>
      <c r="C34" s="153"/>
      <c r="D34" s="153"/>
      <c r="E34" s="153"/>
      <c r="F34" s="153"/>
      <c r="G34" s="153"/>
      <c r="H34" s="153"/>
      <c r="I34" s="243"/>
      <c r="J34" s="153"/>
      <c r="K34" s="24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" customHeight="1">
      <c r="A35" s="172"/>
      <c r="B35" s="172"/>
      <c r="C35" s="153"/>
      <c r="D35" s="153"/>
      <c r="E35" s="153"/>
      <c r="F35" s="153"/>
      <c r="G35" s="153"/>
      <c r="H35" s="153"/>
      <c r="I35" s="243"/>
      <c r="J35" s="153"/>
      <c r="K35" s="24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" customHeight="1">
      <c r="A36" s="172"/>
      <c r="B36" s="17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" customHeight="1">
      <c r="A37" s="172"/>
      <c r="B37" s="17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2" customHeight="1">
      <c r="A38" s="172"/>
      <c r="B38" s="17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2" customHeight="1">
      <c r="A39" s="172"/>
      <c r="B39" s="17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2" customHeight="1">
      <c r="A40" s="172"/>
      <c r="B40" s="17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2" customHeight="1">
      <c r="A41" s="172"/>
      <c r="B41" s="17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2" customHeight="1">
      <c r="A42" s="172"/>
      <c r="B42" s="17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2" customHeight="1">
      <c r="A43" s="172"/>
      <c r="B43" s="17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2" customHeight="1">
      <c r="A44" s="172"/>
      <c r="B44" s="17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2" customHeight="1">
      <c r="A45" s="172"/>
      <c r="B45" s="17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2" customHeight="1">
      <c r="A46" s="172"/>
      <c r="B46" s="17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2" customHeight="1">
      <c r="A47" s="172"/>
      <c r="B47" s="17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2" customHeight="1">
      <c r="A48" s="172"/>
      <c r="B48" s="17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2" customHeight="1">
      <c r="A49" s="172"/>
      <c r="B49" s="17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2" customHeight="1">
      <c r="A50" s="172"/>
      <c r="B50" s="17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2" customHeight="1">
      <c r="A51" s="172"/>
      <c r="B51" s="17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2" customHeight="1">
      <c r="A52" s="172"/>
      <c r="B52" s="17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2" customHeight="1">
      <c r="A53" s="172"/>
      <c r="B53" s="17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2" customHeight="1">
      <c r="A54" s="172"/>
      <c r="B54" s="17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2" customHeight="1">
      <c r="A55" s="172"/>
      <c r="B55" s="17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2" customHeight="1">
      <c r="A56" s="172"/>
      <c r="B56" s="17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2" customHeight="1">
      <c r="A57" s="172"/>
      <c r="B57" s="172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2" customHeight="1">
      <c r="A58" s="172"/>
      <c r="B58" s="172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2" customHeight="1">
      <c r="A59" s="172"/>
      <c r="B59" s="172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2" customHeight="1">
      <c r="A60" s="172"/>
      <c r="B60" s="172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2" customHeight="1">
      <c r="A61" s="172"/>
      <c r="B61" s="172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2" customHeight="1">
      <c r="A62" s="172"/>
      <c r="B62" s="172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2" customHeight="1">
      <c r="A63" s="172"/>
      <c r="B63" s="172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2" customHeight="1">
      <c r="A64" s="172"/>
      <c r="B64" s="172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2" customHeight="1">
      <c r="A65" s="172"/>
      <c r="B65" s="172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2" customHeight="1">
      <c r="A66" s="172"/>
      <c r="B66" s="172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2" customHeight="1">
      <c r="A67" s="172"/>
      <c r="B67" s="172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2" customHeight="1">
      <c r="A68" s="172"/>
      <c r="B68" s="172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2" customHeight="1">
      <c r="A69" s="172"/>
      <c r="B69" s="172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2" customHeight="1">
      <c r="A70" s="172"/>
      <c r="B70" s="172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2" customHeight="1">
      <c r="A71" s="172"/>
      <c r="B71" s="172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2" customHeight="1">
      <c r="A72" s="172"/>
      <c r="B72" s="172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2" customHeight="1">
      <c r="A73" s="172"/>
      <c r="B73" s="172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2" customHeight="1">
      <c r="A74" s="172"/>
      <c r="B74" s="172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2" customHeight="1">
      <c r="A75" s="172"/>
      <c r="B75" s="172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2" customHeight="1">
      <c r="A76" s="172"/>
      <c r="B76" s="172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2" customHeight="1">
      <c r="A77" s="172"/>
      <c r="B77" s="172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2" customHeight="1">
      <c r="A78" s="172"/>
      <c r="B78" s="172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2" customHeight="1">
      <c r="A79" s="172"/>
      <c r="B79" s="172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2" customHeight="1">
      <c r="A80" s="172"/>
      <c r="B80" s="172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2" customHeight="1">
      <c r="A81" s="172"/>
      <c r="B81" s="172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2" customHeight="1">
      <c r="A82" s="172"/>
      <c r="B82" s="172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2" customHeight="1">
      <c r="A83" s="172"/>
      <c r="B83" s="172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2" customHeight="1">
      <c r="A84" s="172"/>
      <c r="B84" s="172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2" customHeight="1">
      <c r="A85" s="172"/>
      <c r="B85" s="172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2" customHeight="1">
      <c r="A86" s="172"/>
      <c r="B86" s="172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2" customHeight="1">
      <c r="A87" s="172"/>
      <c r="B87" s="172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2" customHeight="1">
      <c r="A88" s="172"/>
      <c r="B88" s="172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2" customHeight="1">
      <c r="A89" s="172"/>
      <c r="B89" s="172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2" customHeight="1">
      <c r="A90" s="172"/>
      <c r="B90" s="172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2" customHeight="1">
      <c r="A91" s="172"/>
      <c r="B91" s="172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2" customHeight="1">
      <c r="A92" s="172"/>
      <c r="B92" s="172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2" customHeight="1">
      <c r="A93" s="172"/>
      <c r="B93" s="172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2" customHeight="1">
      <c r="A94" s="172"/>
      <c r="B94" s="172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2" customHeight="1">
      <c r="A95" s="172"/>
      <c r="B95" s="172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2" customHeight="1">
      <c r="A96" s="172"/>
      <c r="B96" s="172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2" customHeight="1">
      <c r="A97" s="172"/>
      <c r="B97" s="172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2" customHeight="1">
      <c r="A98" s="172"/>
      <c r="B98" s="172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2" customHeight="1">
      <c r="A99" s="172"/>
      <c r="B99" s="172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2" customHeight="1">
      <c r="A100" s="172"/>
      <c r="B100" s="172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2" customHeight="1">
      <c r="A101" s="172"/>
      <c r="B101" s="172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2" customHeight="1">
      <c r="A102" s="172"/>
      <c r="B102" s="172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2" customHeight="1">
      <c r="A103" s="172"/>
      <c r="B103" s="172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2" customHeight="1">
      <c r="A104" s="172"/>
      <c r="B104" s="172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2" customHeight="1">
      <c r="A105" s="172"/>
      <c r="B105" s="172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2" customHeight="1">
      <c r="A106" s="172"/>
      <c r="B106" s="172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2" customHeight="1">
      <c r="A107" s="172"/>
      <c r="B107" s="172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2" customHeight="1">
      <c r="A108" s="172"/>
      <c r="B108" s="172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2" customHeight="1">
      <c r="A109" s="172"/>
      <c r="B109" s="172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2" customHeight="1">
      <c r="A110" s="172"/>
      <c r="B110" s="172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2" customHeight="1">
      <c r="A111" s="172"/>
      <c r="B111" s="172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2" customHeight="1">
      <c r="A112" s="172"/>
      <c r="B112" s="172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2" customHeight="1">
      <c r="A113" s="172"/>
      <c r="B113" s="172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2" customHeight="1">
      <c r="A114" s="172"/>
      <c r="B114" s="172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2" customHeight="1">
      <c r="A115" s="172"/>
      <c r="B115" s="172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2" customHeight="1">
      <c r="A116" s="172"/>
      <c r="B116" s="172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2" customHeight="1">
      <c r="A117" s="172"/>
      <c r="B117" s="172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2" customHeight="1">
      <c r="A118" s="172"/>
      <c r="B118" s="172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2" customHeight="1">
      <c r="A119" s="172"/>
      <c r="B119" s="172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2" customHeight="1">
      <c r="A120" s="172"/>
      <c r="B120" s="172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2" customHeight="1">
      <c r="A121" s="172"/>
      <c r="B121" s="172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2" customHeight="1">
      <c r="A122" s="172"/>
      <c r="B122" s="172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2" customHeight="1">
      <c r="A123" s="172"/>
      <c r="B123" s="172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2" customHeight="1">
      <c r="A124" s="172"/>
      <c r="B124" s="172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2" customHeight="1">
      <c r="A125" s="172"/>
      <c r="B125" s="172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2" customHeight="1">
      <c r="A126" s="172"/>
      <c r="B126" s="172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2" customHeight="1">
      <c r="A127" s="172"/>
      <c r="B127" s="172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2" customHeight="1">
      <c r="A128" s="172"/>
      <c r="B128" s="172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2" customHeight="1">
      <c r="A129" s="172"/>
      <c r="B129" s="172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2" customHeight="1">
      <c r="A130" s="172"/>
      <c r="B130" s="172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2" customHeight="1">
      <c r="A131" s="172"/>
      <c r="B131" s="172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2" customHeight="1">
      <c r="A132" s="172"/>
      <c r="B132" s="172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2" customHeight="1">
      <c r="A133" s="172"/>
      <c r="B133" s="172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2" customHeight="1">
      <c r="A134" s="172"/>
      <c r="B134" s="172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2" customHeight="1">
      <c r="A135" s="172"/>
      <c r="B135" s="172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2" customHeight="1">
      <c r="A136" s="172"/>
      <c r="B136" s="172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2" customHeight="1">
      <c r="A137" s="172"/>
      <c r="B137" s="172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2" customHeight="1">
      <c r="A138" s="172"/>
      <c r="B138" s="172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2" customHeight="1">
      <c r="A139" s="172"/>
      <c r="B139" s="172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2" customHeight="1">
      <c r="A140" s="172"/>
      <c r="B140" s="172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2" customHeight="1">
      <c r="A141" s="172"/>
      <c r="B141" s="172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2" customHeight="1">
      <c r="A142" s="172"/>
      <c r="B142" s="172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2" customHeight="1">
      <c r="A143" s="172"/>
      <c r="B143" s="172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2" customHeight="1">
      <c r="A144" s="172"/>
      <c r="B144" s="172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2" customHeight="1">
      <c r="A145" s="172"/>
      <c r="B145" s="172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2" customHeight="1">
      <c r="A146" s="172"/>
      <c r="B146" s="172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2" customHeight="1">
      <c r="A147" s="172"/>
      <c r="B147" s="172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2" customHeight="1">
      <c r="A148" s="172"/>
      <c r="B148" s="172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2" customHeight="1">
      <c r="A149" s="172"/>
      <c r="B149" s="172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2" customHeight="1">
      <c r="A150" s="172"/>
      <c r="B150" s="172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2" customHeight="1">
      <c r="A151" s="172"/>
      <c r="B151" s="172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2" customHeight="1">
      <c r="A152" s="172"/>
      <c r="B152" s="172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2" customHeight="1">
      <c r="A153" s="172"/>
      <c r="B153" s="172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2" customHeight="1">
      <c r="A154" s="172"/>
      <c r="B154" s="172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2" customHeight="1">
      <c r="A155" s="172"/>
      <c r="B155" s="172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2" customHeight="1">
      <c r="A156" s="172"/>
      <c r="B156" s="172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2" customHeight="1">
      <c r="A157" s="172"/>
      <c r="B157" s="172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2" customHeight="1">
      <c r="A158" s="172"/>
      <c r="B158" s="172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2" customHeight="1">
      <c r="A159" s="172"/>
      <c r="B159" s="172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2" customHeight="1">
      <c r="A160" s="172"/>
      <c r="B160" s="172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2" customHeight="1">
      <c r="A161" s="172"/>
      <c r="B161" s="172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2" customHeight="1">
      <c r="A162" s="172"/>
      <c r="B162" s="172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2" customHeight="1">
      <c r="A163" s="172"/>
      <c r="B163" s="172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2" customHeight="1">
      <c r="A164" s="172"/>
      <c r="B164" s="172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2" customHeight="1">
      <c r="A165" s="172"/>
      <c r="B165" s="172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2" customHeight="1">
      <c r="A166" s="172"/>
      <c r="B166" s="172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2" customHeight="1">
      <c r="A167" s="172"/>
      <c r="B167" s="172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2" customHeight="1">
      <c r="A168" s="172"/>
      <c r="B168" s="172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2" customHeight="1">
      <c r="A169" s="172"/>
      <c r="B169" s="172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2" customHeight="1">
      <c r="A170" s="172"/>
      <c r="B170" s="172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2" customHeight="1">
      <c r="A171" s="172"/>
      <c r="B171" s="172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2" customHeight="1">
      <c r="A172" s="172"/>
      <c r="B172" s="172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2" customHeight="1">
      <c r="A173" s="172"/>
      <c r="B173" s="172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2" customHeight="1">
      <c r="A174" s="172"/>
      <c r="B174" s="172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2" customHeight="1">
      <c r="A175" s="172"/>
      <c r="B175" s="172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2" customHeight="1">
      <c r="A176" s="172"/>
      <c r="B176" s="172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2" customHeight="1">
      <c r="A177" s="172"/>
      <c r="B177" s="172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2" customHeight="1">
      <c r="A178" s="172"/>
      <c r="B178" s="172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2" customHeight="1">
      <c r="A179" s="172"/>
      <c r="B179" s="172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2" customHeight="1">
      <c r="A180" s="172"/>
      <c r="B180" s="172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2" customHeight="1">
      <c r="A181" s="172"/>
      <c r="B181" s="172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2" customHeight="1">
      <c r="A182" s="172"/>
      <c r="B182" s="172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2" customHeight="1">
      <c r="A183" s="172"/>
      <c r="B183" s="172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2" customHeight="1">
      <c r="A184" s="172"/>
      <c r="B184" s="172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2" customHeight="1">
      <c r="A185" s="172"/>
      <c r="B185" s="172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2" customHeight="1">
      <c r="A186" s="172"/>
      <c r="B186" s="172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2" customHeight="1">
      <c r="A187" s="172"/>
      <c r="B187" s="172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2" customHeight="1">
      <c r="A188" s="172"/>
      <c r="B188" s="172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2" customHeight="1">
      <c r="A189" s="172"/>
      <c r="B189" s="172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2" customHeight="1">
      <c r="A190" s="172"/>
      <c r="B190" s="172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2" customHeight="1">
      <c r="A191" s="172"/>
      <c r="B191" s="172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2" customHeight="1">
      <c r="A192" s="172"/>
      <c r="B192" s="172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2" customHeight="1">
      <c r="A193" s="172"/>
      <c r="B193" s="172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2" customHeight="1">
      <c r="A194" s="172"/>
      <c r="B194" s="172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2" customHeight="1">
      <c r="A195" s="172"/>
      <c r="B195" s="172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2" customHeight="1">
      <c r="A196" s="172"/>
      <c r="B196" s="172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2" customHeight="1">
      <c r="A197" s="172"/>
      <c r="B197" s="172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2" customHeight="1">
      <c r="A198" s="172"/>
      <c r="B198" s="172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2" customHeight="1">
      <c r="A199" s="172"/>
      <c r="B199" s="172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2" customHeight="1">
      <c r="A200" s="172"/>
      <c r="B200" s="172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2" customHeight="1">
      <c r="A201" s="172"/>
      <c r="B201" s="172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2" customHeight="1">
      <c r="A202" s="172"/>
      <c r="B202" s="172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2" customHeight="1">
      <c r="A203" s="172"/>
      <c r="B203" s="172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2" customHeight="1">
      <c r="A204" s="172"/>
      <c r="B204" s="172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2" customHeight="1">
      <c r="A205" s="172"/>
      <c r="B205" s="172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2" customHeight="1">
      <c r="A206" s="172"/>
      <c r="B206" s="172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2" customHeight="1">
      <c r="A207" s="172"/>
      <c r="B207" s="172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2" customHeight="1">
      <c r="A208" s="172"/>
      <c r="B208" s="172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2" customHeight="1">
      <c r="A209" s="172"/>
      <c r="B209" s="172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2" customHeight="1">
      <c r="A210" s="172"/>
      <c r="B210" s="172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2" customHeight="1">
      <c r="A211" s="172"/>
      <c r="B211" s="172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2" customHeight="1">
      <c r="A212" s="172"/>
      <c r="B212" s="172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2" customHeight="1">
      <c r="A213" s="172"/>
      <c r="B213" s="172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2" customHeight="1">
      <c r="A214" s="172"/>
      <c r="B214" s="172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2" customHeight="1">
      <c r="A215" s="172"/>
      <c r="B215" s="172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2" customHeight="1">
      <c r="A216" s="172"/>
      <c r="B216" s="172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2" customHeight="1">
      <c r="A217" s="172"/>
      <c r="B217" s="172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2" customHeight="1">
      <c r="A218" s="172"/>
      <c r="B218" s="172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2" customHeight="1">
      <c r="A219" s="172"/>
      <c r="B219" s="172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2" customHeight="1">
      <c r="A220" s="172"/>
      <c r="B220" s="172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2" customHeight="1">
      <c r="A221" s="172"/>
      <c r="B221" s="172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2" customHeight="1">
      <c r="A222" s="172"/>
      <c r="B222" s="172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0:C20"/>
    <mergeCell ref="A3:H3"/>
    <mergeCell ref="A7:A8"/>
    <mergeCell ref="B7:B8"/>
    <mergeCell ref="C7:C8"/>
    <mergeCell ref="D7:F7"/>
    <mergeCell ref="G7:G8"/>
    <mergeCell ref="H7:H8"/>
  </mergeCells>
  <printOptions horizontalCentered="1"/>
  <pageMargins left="1.25" right="0.9" top="0.9" bottom="0.9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Z1000"/>
  <sheetViews>
    <sheetView workbookViewId="0">
      <selection activeCell="C16" sqref="C16"/>
    </sheetView>
  </sheetViews>
  <sheetFormatPr defaultColWidth="14.42578125" defaultRowHeight="15" customHeight="1"/>
  <cols>
    <col min="1" max="1" width="6.7109375" customWidth="1"/>
    <col min="2" max="2" width="10.42578125" customWidth="1"/>
    <col min="3" max="3" width="45.7109375" customWidth="1"/>
    <col min="4" max="4" width="17.140625" customWidth="1"/>
    <col min="5" max="5" width="17.85546875" customWidth="1"/>
    <col min="6" max="6" width="15.28515625" customWidth="1"/>
    <col min="7" max="7" width="23.28515625" customWidth="1"/>
    <col min="8" max="8" width="21" customWidth="1"/>
    <col min="9" max="26" width="9.140625" customWidth="1"/>
  </cols>
  <sheetData>
    <row r="1" spans="1:26" ht="12" customHeight="1">
      <c r="A1" s="171" t="s">
        <v>1127</v>
      </c>
      <c r="B1" s="169"/>
      <c r="C1" s="171"/>
      <c r="D1" s="171"/>
      <c r="E1" s="171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 ht="12" customHeight="1">
      <c r="A2" s="171"/>
      <c r="B2" s="169"/>
      <c r="C2" s="171"/>
      <c r="D2" s="171"/>
      <c r="E2" s="171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2" customHeight="1">
      <c r="A3" s="743" t="s">
        <v>1128</v>
      </c>
      <c r="B3" s="718"/>
      <c r="C3" s="718"/>
      <c r="D3" s="718"/>
      <c r="E3" s="718"/>
      <c r="F3" s="718"/>
      <c r="G3" s="155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2" customHeight="1">
      <c r="A4" s="170"/>
      <c r="B4" s="170"/>
      <c r="C4" s="154" t="str">
        <f>'8'!C4</f>
        <v>KABUPATEN</v>
      </c>
      <c r="D4" s="155" t="str">
        <f>'8'!D4</f>
        <v>PONOROGO</v>
      </c>
      <c r="E4" s="170"/>
      <c r="F4" s="170"/>
      <c r="G4" s="155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2" customHeight="1">
      <c r="A5" s="170"/>
      <c r="B5" s="170"/>
      <c r="C5" s="154" t="str">
        <f>'8'!C5</f>
        <v>TAHUN</v>
      </c>
      <c r="D5" s="155">
        <f>'8'!D5</f>
        <v>2025</v>
      </c>
      <c r="E5" s="170"/>
      <c r="F5" s="170"/>
      <c r="G5" s="155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 ht="12" customHeight="1">
      <c r="A6" s="236"/>
      <c r="B6" s="236"/>
      <c r="C6" s="237"/>
      <c r="D6" s="237"/>
      <c r="E6" s="237"/>
      <c r="F6" s="237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41.25" customHeight="1">
      <c r="A7" s="118" t="s">
        <v>1070</v>
      </c>
      <c r="B7" s="114" t="s">
        <v>1129</v>
      </c>
      <c r="C7" s="256" t="s">
        <v>1130</v>
      </c>
      <c r="D7" s="257" t="s">
        <v>1131</v>
      </c>
      <c r="E7" s="258" t="s">
        <v>1109</v>
      </c>
      <c r="F7" s="118" t="s">
        <v>1132</v>
      </c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2" customHeight="1">
      <c r="A8" s="249" t="s">
        <v>1078</v>
      </c>
      <c r="B8" s="249" t="s">
        <v>1133</v>
      </c>
      <c r="C8" s="259" t="s">
        <v>1134</v>
      </c>
      <c r="D8" s="249" t="s">
        <v>1079</v>
      </c>
      <c r="E8" s="249" t="s">
        <v>1080</v>
      </c>
      <c r="F8" s="249" t="s">
        <v>1081</v>
      </c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spans="1:26" ht="14.25" customHeight="1">
      <c r="A9" s="240">
        <v>1</v>
      </c>
      <c r="B9" s="260" t="s">
        <v>1135</v>
      </c>
      <c r="C9" s="261" t="s">
        <v>1136</v>
      </c>
      <c r="D9" s="262">
        <v>194</v>
      </c>
      <c r="E9" s="262">
        <v>788</v>
      </c>
      <c r="F9" s="251" t="s">
        <v>1137</v>
      </c>
      <c r="G9" s="153"/>
      <c r="H9" s="24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29.25" customHeight="1">
      <c r="A10" s="240">
        <v>2</v>
      </c>
      <c r="B10" s="260" t="s">
        <v>1093</v>
      </c>
      <c r="C10" s="261" t="s">
        <v>1094</v>
      </c>
      <c r="D10" s="262">
        <v>180</v>
      </c>
      <c r="E10" s="262">
        <v>918</v>
      </c>
      <c r="F10" s="251" t="s">
        <v>1138</v>
      </c>
      <c r="G10" s="153"/>
      <c r="H10" s="24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26.25" customHeight="1">
      <c r="A11" s="240">
        <v>3</v>
      </c>
      <c r="B11" s="260" t="s">
        <v>1117</v>
      </c>
      <c r="C11" s="261" t="s">
        <v>1118</v>
      </c>
      <c r="D11" s="262">
        <v>158</v>
      </c>
      <c r="E11" s="262">
        <v>1592</v>
      </c>
      <c r="F11" s="251" t="s">
        <v>1139</v>
      </c>
      <c r="G11" s="243"/>
      <c r="H11" s="24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4.25" customHeight="1">
      <c r="A12" s="240">
        <v>4</v>
      </c>
      <c r="B12" s="260" t="s">
        <v>1121</v>
      </c>
      <c r="C12" s="261" t="s">
        <v>1122</v>
      </c>
      <c r="D12" s="262">
        <v>110</v>
      </c>
      <c r="E12" s="262">
        <v>1180</v>
      </c>
      <c r="F12" s="251" t="s">
        <v>1140</v>
      </c>
      <c r="G12" s="243"/>
      <c r="H12" s="24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33" customHeight="1">
      <c r="A13" s="240">
        <v>5</v>
      </c>
      <c r="B13" s="260" t="s">
        <v>1091</v>
      </c>
      <c r="C13" s="263" t="s">
        <v>1092</v>
      </c>
      <c r="D13" s="262">
        <v>86</v>
      </c>
      <c r="E13" s="262">
        <v>1052</v>
      </c>
      <c r="F13" s="251" t="s">
        <v>1141</v>
      </c>
      <c r="G13" s="153"/>
      <c r="H13" s="24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5.75" customHeight="1">
      <c r="A14" s="240">
        <v>6</v>
      </c>
      <c r="B14" s="260" t="s">
        <v>1142</v>
      </c>
      <c r="C14" s="261" t="s">
        <v>1143</v>
      </c>
      <c r="D14" s="262">
        <v>81</v>
      </c>
      <c r="E14" s="262">
        <v>494</v>
      </c>
      <c r="F14" s="251" t="s">
        <v>1144</v>
      </c>
      <c r="G14" s="153"/>
      <c r="H14" s="24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5.75" customHeight="1">
      <c r="A15" s="240">
        <v>7</v>
      </c>
      <c r="B15" s="260" t="s">
        <v>1125</v>
      </c>
      <c r="C15" s="261" t="s">
        <v>1126</v>
      </c>
      <c r="D15" s="262">
        <v>66</v>
      </c>
      <c r="E15" s="262">
        <v>949</v>
      </c>
      <c r="F15" s="251" t="s">
        <v>1145</v>
      </c>
      <c r="G15" s="153"/>
      <c r="H15" s="24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4.25" customHeight="1">
      <c r="A16" s="240">
        <v>8</v>
      </c>
      <c r="B16" s="260" t="s">
        <v>1146</v>
      </c>
      <c r="C16" s="261" t="s">
        <v>1147</v>
      </c>
      <c r="D16" s="262">
        <v>57</v>
      </c>
      <c r="E16" s="262">
        <v>703</v>
      </c>
      <c r="F16" s="251" t="s">
        <v>1148</v>
      </c>
      <c r="G16" s="153"/>
      <c r="H16" s="24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27" customHeight="1">
      <c r="A17" s="240">
        <v>9</v>
      </c>
      <c r="B17" s="260" t="s">
        <v>1149</v>
      </c>
      <c r="C17" s="261" t="s">
        <v>1150</v>
      </c>
      <c r="D17" s="262">
        <v>46</v>
      </c>
      <c r="E17" s="262">
        <v>824</v>
      </c>
      <c r="F17" s="251" t="s">
        <v>1151</v>
      </c>
      <c r="G17" s="153"/>
      <c r="H17" s="24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4.25" customHeight="1">
      <c r="A18" s="240">
        <v>10</v>
      </c>
      <c r="B18" s="260" t="s">
        <v>1152</v>
      </c>
      <c r="C18" s="261" t="s">
        <v>1153</v>
      </c>
      <c r="D18" s="262">
        <v>28</v>
      </c>
      <c r="E18" s="262">
        <v>743</v>
      </c>
      <c r="F18" s="251" t="s">
        <v>1154</v>
      </c>
      <c r="G18" s="153"/>
      <c r="H18" s="24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2" customHeight="1">
      <c r="A19" s="172"/>
      <c r="B19" s="172"/>
      <c r="C19" s="153"/>
      <c r="D19" s="153"/>
      <c r="E19" s="153"/>
      <c r="F19" s="243"/>
      <c r="G19" s="243"/>
      <c r="H19" s="153"/>
      <c r="I19" s="24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8" customHeight="1">
      <c r="A20" s="169" t="s">
        <v>1105</v>
      </c>
      <c r="B20" s="172"/>
      <c r="C20" s="153"/>
      <c r="D20" s="153"/>
      <c r="E20" s="153"/>
      <c r="F20" s="243"/>
      <c r="G20" s="243"/>
      <c r="H20" s="243"/>
      <c r="I20" s="24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6.5" customHeight="1">
      <c r="A21" s="169"/>
      <c r="B21" s="169" t="s">
        <v>1106</v>
      </c>
      <c r="C21" s="153"/>
      <c r="D21" s="153"/>
      <c r="E21" s="153"/>
      <c r="F21" s="243"/>
      <c r="G21" s="243"/>
      <c r="H21" s="153"/>
      <c r="I21" s="24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" customHeight="1">
      <c r="A22" s="172"/>
      <c r="B22" s="172"/>
      <c r="C22" s="153"/>
      <c r="D22" s="153"/>
      <c r="E22" s="153"/>
      <c r="F22" s="153"/>
      <c r="G22" s="243"/>
      <c r="H22" s="153"/>
      <c r="I22" s="24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" customHeight="1">
      <c r="A23" s="172"/>
      <c r="B23" s="172"/>
      <c r="C23" s="153"/>
      <c r="D23" s="153"/>
      <c r="E23" s="153"/>
      <c r="F23" s="255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" customHeight="1">
      <c r="A24" s="172"/>
      <c r="B24" s="172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2" customHeight="1">
      <c r="A25" s="172"/>
      <c r="B25" s="172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2" customHeight="1">
      <c r="A26" s="172"/>
      <c r="B26" s="172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2" customHeight="1">
      <c r="A27" s="172"/>
      <c r="B27" s="172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2" customHeight="1">
      <c r="A28" s="172"/>
      <c r="B28" s="172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2" customHeight="1">
      <c r="A29" s="172"/>
      <c r="B29" s="172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2" customHeight="1">
      <c r="A30" s="172"/>
      <c r="B30" s="17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2" customHeight="1">
      <c r="A31" s="172"/>
      <c r="B31" s="172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2" customHeight="1">
      <c r="A32" s="172"/>
      <c r="B32" s="17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2" customHeight="1">
      <c r="A33" s="172"/>
      <c r="B33" s="172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2" customHeight="1">
      <c r="A34" s="172"/>
      <c r="B34" s="172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2" customHeight="1">
      <c r="A35" s="172"/>
      <c r="B35" s="17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2" customHeight="1">
      <c r="A36" s="172"/>
      <c r="B36" s="17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2" customHeight="1">
      <c r="A37" s="172"/>
      <c r="B37" s="17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2" customHeight="1">
      <c r="A38" s="172"/>
      <c r="B38" s="17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2" customHeight="1">
      <c r="A39" s="172"/>
      <c r="B39" s="17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2" customHeight="1">
      <c r="A40" s="172"/>
      <c r="B40" s="17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2" customHeight="1">
      <c r="A41" s="172"/>
      <c r="B41" s="17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2" customHeight="1">
      <c r="A42" s="172"/>
      <c r="B42" s="17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2" customHeight="1">
      <c r="A43" s="172"/>
      <c r="B43" s="17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2" customHeight="1">
      <c r="A44" s="172"/>
      <c r="B44" s="17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2" customHeight="1">
      <c r="A45" s="172"/>
      <c r="B45" s="17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2" customHeight="1">
      <c r="A46" s="172"/>
      <c r="B46" s="17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2" customHeight="1">
      <c r="A47" s="172"/>
      <c r="B47" s="17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2" customHeight="1">
      <c r="A48" s="172"/>
      <c r="B48" s="17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2" customHeight="1">
      <c r="A49" s="172"/>
      <c r="B49" s="17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2" customHeight="1">
      <c r="A50" s="172"/>
      <c r="B50" s="17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2" customHeight="1">
      <c r="A51" s="172"/>
      <c r="B51" s="17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2" customHeight="1">
      <c r="A52" s="172"/>
      <c r="B52" s="17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2" customHeight="1">
      <c r="A53" s="172"/>
      <c r="B53" s="17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2" customHeight="1">
      <c r="A54" s="172"/>
      <c r="B54" s="17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2" customHeight="1">
      <c r="A55" s="172"/>
      <c r="B55" s="17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2" customHeight="1">
      <c r="A56" s="172"/>
      <c r="B56" s="17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2" customHeight="1">
      <c r="A57" s="172"/>
      <c r="B57" s="172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2" customHeight="1">
      <c r="A58" s="172"/>
      <c r="B58" s="172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2" customHeight="1">
      <c r="A59" s="172"/>
      <c r="B59" s="172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2" customHeight="1">
      <c r="A60" s="172"/>
      <c r="B60" s="172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2" customHeight="1">
      <c r="A61" s="172"/>
      <c r="B61" s="172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2" customHeight="1">
      <c r="A62" s="172"/>
      <c r="B62" s="172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2" customHeight="1">
      <c r="A63" s="172"/>
      <c r="B63" s="172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2" customHeight="1">
      <c r="A64" s="172"/>
      <c r="B64" s="172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2" customHeight="1">
      <c r="A65" s="172"/>
      <c r="B65" s="172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2" customHeight="1">
      <c r="A66" s="172"/>
      <c r="B66" s="172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2" customHeight="1">
      <c r="A67" s="172"/>
      <c r="B67" s="172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2" customHeight="1">
      <c r="A68" s="172"/>
      <c r="B68" s="172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2" customHeight="1">
      <c r="A69" s="172"/>
      <c r="B69" s="172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2" customHeight="1">
      <c r="A70" s="172"/>
      <c r="B70" s="172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2" customHeight="1">
      <c r="A71" s="172"/>
      <c r="B71" s="172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2" customHeight="1">
      <c r="A72" s="172"/>
      <c r="B72" s="172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2" customHeight="1">
      <c r="A73" s="172"/>
      <c r="B73" s="172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2" customHeight="1">
      <c r="A74" s="172"/>
      <c r="B74" s="172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2" customHeight="1">
      <c r="A75" s="172"/>
      <c r="B75" s="172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2" customHeight="1">
      <c r="A76" s="172"/>
      <c r="B76" s="172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2" customHeight="1">
      <c r="A77" s="172"/>
      <c r="B77" s="172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2" customHeight="1">
      <c r="A78" s="172"/>
      <c r="B78" s="172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2" customHeight="1">
      <c r="A79" s="172"/>
      <c r="B79" s="172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2" customHeight="1">
      <c r="A80" s="172"/>
      <c r="B80" s="172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2" customHeight="1">
      <c r="A81" s="172"/>
      <c r="B81" s="172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2" customHeight="1">
      <c r="A82" s="172"/>
      <c r="B82" s="172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2" customHeight="1">
      <c r="A83" s="172"/>
      <c r="B83" s="172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2" customHeight="1">
      <c r="A84" s="172"/>
      <c r="B84" s="172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2" customHeight="1">
      <c r="A85" s="172"/>
      <c r="B85" s="172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2" customHeight="1">
      <c r="A86" s="172"/>
      <c r="B86" s="172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2" customHeight="1">
      <c r="A87" s="172"/>
      <c r="B87" s="172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2" customHeight="1">
      <c r="A88" s="172"/>
      <c r="B88" s="172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2" customHeight="1">
      <c r="A89" s="172"/>
      <c r="B89" s="172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2" customHeight="1">
      <c r="A90" s="172"/>
      <c r="B90" s="172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2" customHeight="1">
      <c r="A91" s="172"/>
      <c r="B91" s="172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2" customHeight="1">
      <c r="A92" s="172"/>
      <c r="B92" s="172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2" customHeight="1">
      <c r="A93" s="172"/>
      <c r="B93" s="172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2" customHeight="1">
      <c r="A94" s="172"/>
      <c r="B94" s="172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2" customHeight="1">
      <c r="A95" s="172"/>
      <c r="B95" s="172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2" customHeight="1">
      <c r="A96" s="172"/>
      <c r="B96" s="172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2" customHeight="1">
      <c r="A97" s="172"/>
      <c r="B97" s="172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2" customHeight="1">
      <c r="A98" s="172"/>
      <c r="B98" s="172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2" customHeight="1">
      <c r="A99" s="172"/>
      <c r="B99" s="172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2" customHeight="1">
      <c r="A100" s="172"/>
      <c r="B100" s="172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2" customHeight="1">
      <c r="A101" s="172"/>
      <c r="B101" s="172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2" customHeight="1">
      <c r="A102" s="172"/>
      <c r="B102" s="172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2" customHeight="1">
      <c r="A103" s="172"/>
      <c r="B103" s="172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2" customHeight="1">
      <c r="A104" s="172"/>
      <c r="B104" s="172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2" customHeight="1">
      <c r="A105" s="172"/>
      <c r="B105" s="172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2" customHeight="1">
      <c r="A106" s="172"/>
      <c r="B106" s="172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2" customHeight="1">
      <c r="A107" s="172"/>
      <c r="B107" s="172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2" customHeight="1">
      <c r="A108" s="172"/>
      <c r="B108" s="172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2" customHeight="1">
      <c r="A109" s="172"/>
      <c r="B109" s="172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2" customHeight="1">
      <c r="A110" s="172"/>
      <c r="B110" s="172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2" customHeight="1">
      <c r="A111" s="172"/>
      <c r="B111" s="172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2" customHeight="1">
      <c r="A112" s="172"/>
      <c r="B112" s="172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2" customHeight="1">
      <c r="A113" s="172"/>
      <c r="B113" s="172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2" customHeight="1">
      <c r="A114" s="172"/>
      <c r="B114" s="172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2" customHeight="1">
      <c r="A115" s="172"/>
      <c r="B115" s="172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2" customHeight="1">
      <c r="A116" s="172"/>
      <c r="B116" s="172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2" customHeight="1">
      <c r="A117" s="172"/>
      <c r="B117" s="172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2" customHeight="1">
      <c r="A118" s="172"/>
      <c r="B118" s="172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2" customHeight="1">
      <c r="A119" s="172"/>
      <c r="B119" s="172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2" customHeight="1">
      <c r="A120" s="172"/>
      <c r="B120" s="172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2" customHeight="1">
      <c r="A121" s="172"/>
      <c r="B121" s="172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2" customHeight="1">
      <c r="A122" s="172"/>
      <c r="B122" s="172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2" customHeight="1">
      <c r="A123" s="172"/>
      <c r="B123" s="172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2" customHeight="1">
      <c r="A124" s="172"/>
      <c r="B124" s="172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2" customHeight="1">
      <c r="A125" s="172"/>
      <c r="B125" s="172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2" customHeight="1">
      <c r="A126" s="172"/>
      <c r="B126" s="172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2" customHeight="1">
      <c r="A127" s="172"/>
      <c r="B127" s="172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2" customHeight="1">
      <c r="A128" s="172"/>
      <c r="B128" s="172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2" customHeight="1">
      <c r="A129" s="172"/>
      <c r="B129" s="172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2" customHeight="1">
      <c r="A130" s="172"/>
      <c r="B130" s="172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2" customHeight="1">
      <c r="A131" s="172"/>
      <c r="B131" s="172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2" customHeight="1">
      <c r="A132" s="172"/>
      <c r="B132" s="172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2" customHeight="1">
      <c r="A133" s="172"/>
      <c r="B133" s="172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2" customHeight="1">
      <c r="A134" s="172"/>
      <c r="B134" s="172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2" customHeight="1">
      <c r="A135" s="172"/>
      <c r="B135" s="172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2" customHeight="1">
      <c r="A136" s="172"/>
      <c r="B136" s="172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2" customHeight="1">
      <c r="A137" s="172"/>
      <c r="B137" s="172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2" customHeight="1">
      <c r="A138" s="172"/>
      <c r="B138" s="172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2" customHeight="1">
      <c r="A139" s="172"/>
      <c r="B139" s="172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2" customHeight="1">
      <c r="A140" s="172"/>
      <c r="B140" s="172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2" customHeight="1">
      <c r="A141" s="172"/>
      <c r="B141" s="172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2" customHeight="1">
      <c r="A142" s="172"/>
      <c r="B142" s="172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2" customHeight="1">
      <c r="A143" s="172"/>
      <c r="B143" s="172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2" customHeight="1">
      <c r="A144" s="172"/>
      <c r="B144" s="172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2" customHeight="1">
      <c r="A145" s="172"/>
      <c r="B145" s="172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2" customHeight="1">
      <c r="A146" s="172"/>
      <c r="B146" s="172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2" customHeight="1">
      <c r="A147" s="172"/>
      <c r="B147" s="172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2" customHeight="1">
      <c r="A148" s="172"/>
      <c r="B148" s="172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2" customHeight="1">
      <c r="A149" s="172"/>
      <c r="B149" s="172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2" customHeight="1">
      <c r="A150" s="172"/>
      <c r="B150" s="172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2" customHeight="1">
      <c r="A151" s="172"/>
      <c r="B151" s="172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2" customHeight="1">
      <c r="A152" s="172"/>
      <c r="B152" s="172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2" customHeight="1">
      <c r="A153" s="172"/>
      <c r="B153" s="172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2" customHeight="1">
      <c r="A154" s="172"/>
      <c r="B154" s="172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2" customHeight="1">
      <c r="A155" s="172"/>
      <c r="B155" s="172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2" customHeight="1">
      <c r="A156" s="172"/>
      <c r="B156" s="172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2" customHeight="1">
      <c r="A157" s="172"/>
      <c r="B157" s="172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2" customHeight="1">
      <c r="A158" s="172"/>
      <c r="B158" s="172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2" customHeight="1">
      <c r="A159" s="172"/>
      <c r="B159" s="172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2" customHeight="1">
      <c r="A160" s="172"/>
      <c r="B160" s="172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2" customHeight="1">
      <c r="A161" s="172"/>
      <c r="B161" s="172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2" customHeight="1">
      <c r="A162" s="172"/>
      <c r="B162" s="172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2" customHeight="1">
      <c r="A163" s="172"/>
      <c r="B163" s="172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2" customHeight="1">
      <c r="A164" s="172"/>
      <c r="B164" s="172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2" customHeight="1">
      <c r="A165" s="172"/>
      <c r="B165" s="172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2" customHeight="1">
      <c r="A166" s="172"/>
      <c r="B166" s="172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2" customHeight="1">
      <c r="A167" s="172"/>
      <c r="B167" s="172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2" customHeight="1">
      <c r="A168" s="172"/>
      <c r="B168" s="172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2" customHeight="1">
      <c r="A169" s="172"/>
      <c r="B169" s="172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2" customHeight="1">
      <c r="A170" s="172"/>
      <c r="B170" s="172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2" customHeight="1">
      <c r="A171" s="172"/>
      <c r="B171" s="172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2" customHeight="1">
      <c r="A172" s="172"/>
      <c r="B172" s="172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2" customHeight="1">
      <c r="A173" s="172"/>
      <c r="B173" s="172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2" customHeight="1">
      <c r="A174" s="172"/>
      <c r="B174" s="172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2" customHeight="1">
      <c r="A175" s="172"/>
      <c r="B175" s="172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2" customHeight="1">
      <c r="A176" s="172"/>
      <c r="B176" s="172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2" customHeight="1">
      <c r="A177" s="172"/>
      <c r="B177" s="172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2" customHeight="1">
      <c r="A178" s="172"/>
      <c r="B178" s="172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2" customHeight="1">
      <c r="A179" s="172"/>
      <c r="B179" s="172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2" customHeight="1">
      <c r="A180" s="172"/>
      <c r="B180" s="172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2" customHeight="1">
      <c r="A181" s="172"/>
      <c r="B181" s="172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2" customHeight="1">
      <c r="A182" s="172"/>
      <c r="B182" s="172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2" customHeight="1">
      <c r="A183" s="172"/>
      <c r="B183" s="172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2" customHeight="1">
      <c r="A184" s="172"/>
      <c r="B184" s="172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2" customHeight="1">
      <c r="A185" s="172"/>
      <c r="B185" s="172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2" customHeight="1">
      <c r="A186" s="172"/>
      <c r="B186" s="172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2" customHeight="1">
      <c r="A187" s="172"/>
      <c r="B187" s="172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2" customHeight="1">
      <c r="A188" s="172"/>
      <c r="B188" s="172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2" customHeight="1">
      <c r="A189" s="172"/>
      <c r="B189" s="172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2" customHeight="1">
      <c r="A190" s="172"/>
      <c r="B190" s="172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2" customHeight="1">
      <c r="A191" s="172"/>
      <c r="B191" s="172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2" customHeight="1">
      <c r="A192" s="172"/>
      <c r="B192" s="172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2" customHeight="1">
      <c r="A193" s="172"/>
      <c r="B193" s="172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2" customHeight="1">
      <c r="A194" s="172"/>
      <c r="B194" s="172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2" customHeight="1">
      <c r="A195" s="172"/>
      <c r="B195" s="172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2" customHeight="1">
      <c r="A196" s="172"/>
      <c r="B196" s="172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2" customHeight="1">
      <c r="A197" s="172"/>
      <c r="B197" s="172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2" customHeight="1">
      <c r="A198" s="172"/>
      <c r="B198" s="172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2" customHeight="1">
      <c r="A199" s="172"/>
      <c r="B199" s="172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2" customHeight="1">
      <c r="A200" s="172"/>
      <c r="B200" s="172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2" customHeight="1">
      <c r="A201" s="172"/>
      <c r="B201" s="172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2" customHeight="1">
      <c r="A202" s="172"/>
      <c r="B202" s="172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2" customHeight="1">
      <c r="A203" s="172"/>
      <c r="B203" s="172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2" customHeight="1">
      <c r="A204" s="172"/>
      <c r="B204" s="172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2" customHeight="1">
      <c r="A205" s="172"/>
      <c r="B205" s="172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2" customHeight="1">
      <c r="A206" s="172"/>
      <c r="B206" s="172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2" customHeight="1">
      <c r="A207" s="172"/>
      <c r="B207" s="172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2" customHeight="1">
      <c r="A208" s="172"/>
      <c r="B208" s="172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2" customHeight="1">
      <c r="A209" s="172"/>
      <c r="B209" s="172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2" customHeight="1">
      <c r="A210" s="172"/>
      <c r="B210" s="172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2" customHeight="1">
      <c r="A211" s="172"/>
      <c r="B211" s="172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2" customHeight="1">
      <c r="A212" s="172"/>
      <c r="B212" s="172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2" customHeight="1">
      <c r="A213" s="172"/>
      <c r="B213" s="172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2" customHeight="1">
      <c r="A214" s="172"/>
      <c r="B214" s="172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2" customHeight="1">
      <c r="A215" s="172"/>
      <c r="B215" s="172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2" customHeight="1">
      <c r="A216" s="172"/>
      <c r="B216" s="172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2" customHeight="1">
      <c r="A217" s="172"/>
      <c r="B217" s="172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2" customHeight="1">
      <c r="A218" s="172"/>
      <c r="B218" s="172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2" customHeight="1">
      <c r="A219" s="172"/>
      <c r="B219" s="172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2" customHeight="1">
      <c r="A220" s="172"/>
      <c r="B220" s="172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F3"/>
  </mergeCells>
  <printOptions horizontalCentered="1"/>
  <pageMargins left="1.25" right="0.9" top="0.9" bottom="0.9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Z1000"/>
  <sheetViews>
    <sheetView workbookViewId="0">
      <pane ySplit="8" topLeftCell="A9" activePane="bottomLeft" state="frozen"/>
      <selection pane="bottomLeft" activeCell="B10" sqref="B10"/>
    </sheetView>
  </sheetViews>
  <sheetFormatPr defaultColWidth="14.42578125" defaultRowHeight="15" customHeight="1"/>
  <cols>
    <col min="1" max="1" width="5.7109375" customWidth="1"/>
    <col min="2" max="2" width="31.28515625" customWidth="1"/>
    <col min="3" max="3" width="24.42578125" customWidth="1"/>
    <col min="4" max="4" width="26.42578125" customWidth="1"/>
    <col min="5" max="5" width="36.85546875" customWidth="1"/>
    <col min="6" max="6" width="37.7109375" customWidth="1"/>
    <col min="7" max="26" width="9.140625" customWidth="1"/>
  </cols>
  <sheetData>
    <row r="1" spans="1:26" ht="15.75">
      <c r="A1" s="168" t="s">
        <v>69</v>
      </c>
      <c r="B1" s="169"/>
      <c r="C1" s="186"/>
      <c r="D1" s="153"/>
      <c r="E1" s="153"/>
      <c r="F1" s="153"/>
      <c r="G1" s="171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 ht="15.75">
      <c r="A2" s="169" t="s">
        <v>148</v>
      </c>
      <c r="B2" s="169"/>
      <c r="C2" s="153"/>
      <c r="D2" s="153"/>
      <c r="E2" s="153"/>
      <c r="F2" s="153"/>
      <c r="G2" s="171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" customHeight="1">
      <c r="A3" s="743" t="s">
        <v>1155</v>
      </c>
      <c r="B3" s="718"/>
      <c r="C3" s="718"/>
      <c r="D3" s="718"/>
      <c r="E3" s="718"/>
      <c r="F3" s="718"/>
      <c r="G3" s="171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" customHeight="1">
      <c r="A4" s="171"/>
      <c r="B4" s="107"/>
      <c r="C4" s="154" t="str">
        <f>'8'!C4</f>
        <v>KABUPATEN</v>
      </c>
      <c r="D4" s="155" t="str">
        <f>'8'!D4</f>
        <v>PONOROGO</v>
      </c>
      <c r="E4" s="107"/>
      <c r="F4" s="107"/>
      <c r="G4" s="171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" customHeight="1">
      <c r="A5" s="171"/>
      <c r="B5" s="107"/>
      <c r="C5" s="154" t="str">
        <f>'8'!C5</f>
        <v>TAHUN</v>
      </c>
      <c r="D5" s="155">
        <f>'8'!D5</f>
        <v>2025</v>
      </c>
      <c r="E5" s="107"/>
      <c r="F5" s="107"/>
      <c r="G5" s="171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 ht="15" customHeight="1">
      <c r="A6" s="156"/>
      <c r="B6" s="156"/>
      <c r="C6" s="156"/>
      <c r="D6" s="156"/>
      <c r="E6" s="153"/>
      <c r="F6" s="153"/>
      <c r="G6" s="171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45" customHeight="1">
      <c r="A7" s="112" t="s">
        <v>4</v>
      </c>
      <c r="B7" s="112" t="s">
        <v>247</v>
      </c>
      <c r="C7" s="112" t="s">
        <v>1156</v>
      </c>
      <c r="D7" s="115" t="s">
        <v>1157</v>
      </c>
      <c r="E7" s="264" t="s">
        <v>1158</v>
      </c>
      <c r="F7" s="257" t="s">
        <v>1159</v>
      </c>
      <c r="G7" s="171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4.25" customHeight="1">
      <c r="A8" s="119">
        <v>1</v>
      </c>
      <c r="B8" s="265">
        <v>2</v>
      </c>
      <c r="C8" s="265">
        <v>3</v>
      </c>
      <c r="D8" s="119">
        <v>4</v>
      </c>
      <c r="E8" s="265">
        <v>5</v>
      </c>
      <c r="F8" s="265">
        <v>6</v>
      </c>
      <c r="G8" s="170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5" customHeight="1">
      <c r="A9" s="266">
        <v>1</v>
      </c>
      <c r="B9" s="226" t="s">
        <v>263</v>
      </c>
      <c r="C9" s="226" t="s">
        <v>263</v>
      </c>
      <c r="D9" s="121" t="s">
        <v>109</v>
      </c>
      <c r="E9" s="121" t="s">
        <v>109</v>
      </c>
      <c r="F9" s="267" t="s">
        <v>109</v>
      </c>
      <c r="G9" s="171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15" customHeight="1">
      <c r="A10" s="266">
        <v>2</v>
      </c>
      <c r="B10" s="177"/>
      <c r="C10" s="177" t="s">
        <v>393</v>
      </c>
      <c r="D10" s="121" t="s">
        <v>109</v>
      </c>
      <c r="E10" s="121" t="s">
        <v>109</v>
      </c>
      <c r="F10" s="267" t="s">
        <v>109</v>
      </c>
      <c r="G10" s="171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5" customHeight="1">
      <c r="A11" s="266">
        <v>3</v>
      </c>
      <c r="B11" s="226" t="s">
        <v>264</v>
      </c>
      <c r="C11" s="226" t="s">
        <v>264</v>
      </c>
      <c r="D11" s="121" t="s">
        <v>109</v>
      </c>
      <c r="E11" s="121" t="s">
        <v>109</v>
      </c>
      <c r="F11" s="267" t="s">
        <v>109</v>
      </c>
      <c r="G11" s="171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5" customHeight="1">
      <c r="A12" s="266">
        <v>4</v>
      </c>
      <c r="B12" s="226"/>
      <c r="C12" s="226" t="s">
        <v>394</v>
      </c>
      <c r="D12" s="121" t="s">
        <v>109</v>
      </c>
      <c r="E12" s="121" t="s">
        <v>109</v>
      </c>
      <c r="F12" s="267" t="s">
        <v>109</v>
      </c>
      <c r="G12" s="171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5" customHeight="1">
      <c r="A13" s="266">
        <v>5</v>
      </c>
      <c r="B13" s="226" t="s">
        <v>265</v>
      </c>
      <c r="C13" s="226" t="s">
        <v>265</v>
      </c>
      <c r="D13" s="121" t="s">
        <v>109</v>
      </c>
      <c r="E13" s="121" t="s">
        <v>109</v>
      </c>
      <c r="F13" s="267" t="s">
        <v>109</v>
      </c>
      <c r="G13" s="171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5" customHeight="1">
      <c r="A14" s="266">
        <v>6</v>
      </c>
      <c r="B14" s="226" t="s">
        <v>266</v>
      </c>
      <c r="C14" s="226" t="s">
        <v>266</v>
      </c>
      <c r="D14" s="121" t="s">
        <v>109</v>
      </c>
      <c r="E14" s="121" t="s">
        <v>109</v>
      </c>
      <c r="F14" s="267" t="s">
        <v>109</v>
      </c>
      <c r="G14" s="171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5" customHeight="1">
      <c r="A15" s="266">
        <v>7</v>
      </c>
      <c r="B15" s="226"/>
      <c r="C15" s="226" t="s">
        <v>395</v>
      </c>
      <c r="D15" s="121" t="s">
        <v>109</v>
      </c>
      <c r="E15" s="121" t="s">
        <v>109</v>
      </c>
      <c r="F15" s="267" t="s">
        <v>109</v>
      </c>
      <c r="G15" s="171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5" customHeight="1">
      <c r="A16" s="266">
        <v>8</v>
      </c>
      <c r="B16" s="226" t="s">
        <v>267</v>
      </c>
      <c r="C16" s="226" t="s">
        <v>267</v>
      </c>
      <c r="D16" s="121" t="s">
        <v>109</v>
      </c>
      <c r="E16" s="121" t="s">
        <v>109</v>
      </c>
      <c r="F16" s="267" t="s">
        <v>109</v>
      </c>
      <c r="G16" s="171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5" customHeight="1">
      <c r="A17" s="266">
        <v>9</v>
      </c>
      <c r="B17" s="226"/>
      <c r="C17" s="226" t="s">
        <v>396</v>
      </c>
      <c r="D17" s="121" t="s">
        <v>109</v>
      </c>
      <c r="E17" s="121" t="s">
        <v>109</v>
      </c>
      <c r="F17" s="267" t="s">
        <v>109</v>
      </c>
      <c r="G17" s="171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5" customHeight="1">
      <c r="A18" s="266">
        <v>10</v>
      </c>
      <c r="B18" s="226" t="s">
        <v>268</v>
      </c>
      <c r="C18" s="226" t="s">
        <v>268</v>
      </c>
      <c r="D18" s="121" t="s">
        <v>109</v>
      </c>
      <c r="E18" s="121" t="s">
        <v>109</v>
      </c>
      <c r="F18" s="267" t="s">
        <v>109</v>
      </c>
      <c r="G18" s="171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5" customHeight="1">
      <c r="A19" s="266">
        <v>11</v>
      </c>
      <c r="B19" s="226" t="s">
        <v>269</v>
      </c>
      <c r="C19" s="226" t="s">
        <v>269</v>
      </c>
      <c r="D19" s="121" t="s">
        <v>109</v>
      </c>
      <c r="E19" s="121" t="s">
        <v>109</v>
      </c>
      <c r="F19" s="267" t="s">
        <v>109</v>
      </c>
      <c r="G19" s="171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5" customHeight="1">
      <c r="A20" s="266">
        <v>12</v>
      </c>
      <c r="B20" s="226" t="s">
        <v>270</v>
      </c>
      <c r="C20" s="226" t="s">
        <v>270</v>
      </c>
      <c r="D20" s="121" t="s">
        <v>109</v>
      </c>
      <c r="E20" s="121" t="s">
        <v>109</v>
      </c>
      <c r="F20" s="267" t="s">
        <v>109</v>
      </c>
      <c r="G20" s="171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" customHeight="1">
      <c r="A21" s="266">
        <v>13</v>
      </c>
      <c r="B21" s="226"/>
      <c r="C21" s="226" t="s">
        <v>397</v>
      </c>
      <c r="D21" s="121" t="s">
        <v>109</v>
      </c>
      <c r="E21" s="121" t="s">
        <v>109</v>
      </c>
      <c r="F21" s="267" t="s">
        <v>109</v>
      </c>
      <c r="G21" s="171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" customHeight="1">
      <c r="A22" s="266">
        <v>14</v>
      </c>
      <c r="B22" s="226" t="s">
        <v>271</v>
      </c>
      <c r="C22" s="226" t="s">
        <v>271</v>
      </c>
      <c r="D22" s="121" t="s">
        <v>109</v>
      </c>
      <c r="E22" s="121" t="s">
        <v>109</v>
      </c>
      <c r="F22" s="267" t="s">
        <v>109</v>
      </c>
      <c r="G22" s="171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" customHeight="1">
      <c r="A23" s="266">
        <v>15</v>
      </c>
      <c r="B23" s="226" t="s">
        <v>272</v>
      </c>
      <c r="C23" s="226" t="s">
        <v>272</v>
      </c>
      <c r="D23" s="121" t="s">
        <v>109</v>
      </c>
      <c r="E23" s="121" t="s">
        <v>109</v>
      </c>
      <c r="F23" s="267" t="s">
        <v>109</v>
      </c>
      <c r="G23" s="171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" customHeight="1">
      <c r="A24" s="266">
        <v>16</v>
      </c>
      <c r="B24" s="226"/>
      <c r="C24" s="226" t="s">
        <v>398</v>
      </c>
      <c r="D24" s="121" t="s">
        <v>109</v>
      </c>
      <c r="E24" s="121" t="s">
        <v>109</v>
      </c>
      <c r="F24" s="267" t="s">
        <v>109</v>
      </c>
      <c r="G24" s="171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" customHeight="1">
      <c r="A25" s="266">
        <v>17</v>
      </c>
      <c r="B25" s="226" t="s">
        <v>273</v>
      </c>
      <c r="C25" s="226" t="s">
        <v>273</v>
      </c>
      <c r="D25" s="121" t="s">
        <v>109</v>
      </c>
      <c r="E25" s="121" t="s">
        <v>109</v>
      </c>
      <c r="F25" s="267" t="s">
        <v>109</v>
      </c>
      <c r="G25" s="171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" customHeight="1">
      <c r="A26" s="266">
        <v>18</v>
      </c>
      <c r="B26" s="226" t="s">
        <v>274</v>
      </c>
      <c r="C26" s="226" t="s">
        <v>274</v>
      </c>
      <c r="D26" s="121" t="s">
        <v>109</v>
      </c>
      <c r="E26" s="121" t="s">
        <v>109</v>
      </c>
      <c r="F26" s="267" t="s">
        <v>109</v>
      </c>
      <c r="G26" s="171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" customHeight="1">
      <c r="A27" s="266">
        <v>19</v>
      </c>
      <c r="B27" s="226" t="s">
        <v>275</v>
      </c>
      <c r="C27" s="226" t="s">
        <v>275</v>
      </c>
      <c r="D27" s="121" t="s">
        <v>109</v>
      </c>
      <c r="E27" s="121" t="s">
        <v>109</v>
      </c>
      <c r="F27" s="267" t="s">
        <v>109</v>
      </c>
      <c r="G27" s="171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" customHeight="1">
      <c r="A28" s="266">
        <v>20</v>
      </c>
      <c r="B28" s="226"/>
      <c r="C28" s="226" t="s">
        <v>399</v>
      </c>
      <c r="D28" s="121" t="s">
        <v>109</v>
      </c>
      <c r="E28" s="121" t="s">
        <v>109</v>
      </c>
      <c r="F28" s="267" t="s">
        <v>109</v>
      </c>
      <c r="G28" s="171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" customHeight="1">
      <c r="A29" s="266">
        <v>21</v>
      </c>
      <c r="B29" s="226" t="s">
        <v>276</v>
      </c>
      <c r="C29" s="226" t="s">
        <v>276</v>
      </c>
      <c r="D29" s="121" t="s">
        <v>109</v>
      </c>
      <c r="E29" s="121" t="s">
        <v>109</v>
      </c>
      <c r="F29" s="267" t="s">
        <v>109</v>
      </c>
      <c r="G29" s="171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" customHeight="1">
      <c r="A30" s="266">
        <v>22</v>
      </c>
      <c r="B30" s="226" t="s">
        <v>277</v>
      </c>
      <c r="C30" s="226" t="s">
        <v>277</v>
      </c>
      <c r="D30" s="121" t="s">
        <v>109</v>
      </c>
      <c r="E30" s="121" t="s">
        <v>109</v>
      </c>
      <c r="F30" s="267" t="s">
        <v>109</v>
      </c>
      <c r="G30" s="171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" customHeight="1">
      <c r="A31" s="266">
        <v>23</v>
      </c>
      <c r="B31" s="226" t="s">
        <v>278</v>
      </c>
      <c r="C31" s="226" t="s">
        <v>278</v>
      </c>
      <c r="D31" s="121" t="s">
        <v>109</v>
      </c>
      <c r="E31" s="121" t="s">
        <v>109</v>
      </c>
      <c r="F31" s="267" t="s">
        <v>109</v>
      </c>
      <c r="G31" s="171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" customHeight="1">
      <c r="A32" s="266">
        <v>24</v>
      </c>
      <c r="B32" s="226"/>
      <c r="C32" s="226" t="s">
        <v>400</v>
      </c>
      <c r="D32" s="121" t="s">
        <v>109</v>
      </c>
      <c r="E32" s="121" t="s">
        <v>109</v>
      </c>
      <c r="F32" s="267" t="s">
        <v>109</v>
      </c>
      <c r="G32" s="171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" customHeight="1">
      <c r="A33" s="266">
        <v>25</v>
      </c>
      <c r="B33" s="226" t="s">
        <v>279</v>
      </c>
      <c r="C33" s="226" t="s">
        <v>279</v>
      </c>
      <c r="D33" s="121" t="s">
        <v>109</v>
      </c>
      <c r="E33" s="121" t="s">
        <v>109</v>
      </c>
      <c r="F33" s="267" t="s">
        <v>109</v>
      </c>
      <c r="G33" s="171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" customHeight="1">
      <c r="A34" s="266">
        <v>26</v>
      </c>
      <c r="B34" s="226" t="s">
        <v>280</v>
      </c>
      <c r="C34" s="226" t="s">
        <v>401</v>
      </c>
      <c r="D34" s="121" t="s">
        <v>109</v>
      </c>
      <c r="E34" s="121" t="s">
        <v>109</v>
      </c>
      <c r="F34" s="267" t="s">
        <v>109</v>
      </c>
      <c r="G34" s="171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" customHeight="1">
      <c r="A35" s="266">
        <v>27</v>
      </c>
      <c r="B35" s="226"/>
      <c r="C35" s="226" t="s">
        <v>402</v>
      </c>
      <c r="D35" s="121" t="s">
        <v>109</v>
      </c>
      <c r="E35" s="121" t="s">
        <v>109</v>
      </c>
      <c r="F35" s="267" t="s">
        <v>109</v>
      </c>
      <c r="G35" s="171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" customHeight="1">
      <c r="A36" s="266">
        <v>28</v>
      </c>
      <c r="B36" s="226" t="s">
        <v>281</v>
      </c>
      <c r="C36" s="226" t="s">
        <v>281</v>
      </c>
      <c r="D36" s="121" t="s">
        <v>109</v>
      </c>
      <c r="E36" s="121" t="s">
        <v>109</v>
      </c>
      <c r="F36" s="267" t="s">
        <v>109</v>
      </c>
      <c r="G36" s="171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" customHeight="1">
      <c r="A37" s="266">
        <v>29</v>
      </c>
      <c r="B37" s="226"/>
      <c r="C37" s="226" t="s">
        <v>403</v>
      </c>
      <c r="D37" s="121" t="s">
        <v>109</v>
      </c>
      <c r="E37" s="121" t="s">
        <v>109</v>
      </c>
      <c r="F37" s="267" t="s">
        <v>109</v>
      </c>
      <c r="G37" s="171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" customHeight="1">
      <c r="A38" s="266">
        <v>30</v>
      </c>
      <c r="B38" s="226" t="s">
        <v>282</v>
      </c>
      <c r="C38" s="226" t="s">
        <v>282</v>
      </c>
      <c r="D38" s="121" t="s">
        <v>109</v>
      </c>
      <c r="E38" s="121" t="s">
        <v>109</v>
      </c>
      <c r="F38" s="267" t="s">
        <v>109</v>
      </c>
      <c r="G38" s="171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" customHeight="1">
      <c r="A39" s="266">
        <v>31</v>
      </c>
      <c r="B39" s="226"/>
      <c r="C39" s="226" t="s">
        <v>404</v>
      </c>
      <c r="D39" s="121" t="s">
        <v>109</v>
      </c>
      <c r="E39" s="121" t="s">
        <v>109</v>
      </c>
      <c r="F39" s="267" t="s">
        <v>109</v>
      </c>
      <c r="G39" s="171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" customHeight="1">
      <c r="A40" s="266">
        <v>32</v>
      </c>
      <c r="B40" s="226" t="s">
        <v>283</v>
      </c>
      <c r="C40" s="226" t="s">
        <v>283</v>
      </c>
      <c r="D40" s="121" t="s">
        <v>109</v>
      </c>
      <c r="E40" s="121" t="s">
        <v>109</v>
      </c>
      <c r="F40" s="267" t="s">
        <v>109</v>
      </c>
      <c r="G40" s="171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6.5" customHeight="1">
      <c r="A41" s="762" t="s">
        <v>1160</v>
      </c>
      <c r="B41" s="723"/>
      <c r="C41" s="723"/>
      <c r="D41" s="723"/>
      <c r="E41" s="724"/>
      <c r="F41" s="223">
        <f>COUNTIF(F9:F40,"V")</f>
        <v>32</v>
      </c>
      <c r="G41" s="171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6.5" customHeight="1">
      <c r="A42" s="762" t="s">
        <v>1161</v>
      </c>
      <c r="B42" s="723"/>
      <c r="C42" s="723"/>
      <c r="D42" s="723"/>
      <c r="E42" s="724"/>
      <c r="F42" s="223">
        <f>COUNTA(F9:F40)</f>
        <v>32</v>
      </c>
      <c r="G42" s="171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6.5" customHeight="1">
      <c r="A43" s="760" t="s">
        <v>1162</v>
      </c>
      <c r="B43" s="761"/>
      <c r="C43" s="761"/>
      <c r="D43" s="761"/>
      <c r="E43" s="763"/>
      <c r="F43" s="268">
        <f>COUNTIF(F9:F40,"V")/COUNTA(F9:F40)</f>
        <v>1</v>
      </c>
      <c r="G43" s="171" t="s">
        <v>373</v>
      </c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6.5" customHeight="1">
      <c r="A44" s="153"/>
      <c r="B44" s="153"/>
      <c r="C44" s="169"/>
      <c r="D44" s="169"/>
      <c r="E44" s="169"/>
      <c r="F44" s="210"/>
      <c r="G44" s="171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6.5" customHeight="1">
      <c r="A45" s="153" t="s">
        <v>1163</v>
      </c>
      <c r="B45" s="153"/>
      <c r="C45" s="153"/>
      <c r="D45" s="153"/>
      <c r="E45" s="153"/>
      <c r="F45" s="153"/>
      <c r="G45" s="171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6.5" customHeight="1">
      <c r="A46" s="153" t="s">
        <v>1164</v>
      </c>
      <c r="B46" s="153"/>
      <c r="C46" s="153"/>
      <c r="D46" s="153"/>
      <c r="E46" s="153"/>
      <c r="F46" s="153"/>
      <c r="G46" s="171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6.5" customHeight="1">
      <c r="A47" s="153" t="s">
        <v>1165</v>
      </c>
      <c r="B47" s="153"/>
      <c r="C47" s="153"/>
      <c r="D47" s="153"/>
      <c r="E47" s="153"/>
      <c r="F47" s="153"/>
      <c r="G47" s="171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6.5" customHeight="1">
      <c r="A48" s="153" t="s">
        <v>1166</v>
      </c>
      <c r="B48" s="153"/>
      <c r="C48" s="153"/>
      <c r="D48" s="153"/>
      <c r="E48" s="153"/>
      <c r="F48" s="153"/>
      <c r="G48" s="171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6.5" customHeight="1">
      <c r="A49" s="153"/>
      <c r="B49" s="153"/>
      <c r="C49" s="153"/>
      <c r="D49" s="153"/>
      <c r="E49" s="153"/>
      <c r="F49" s="153"/>
      <c r="G49" s="171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6.5" customHeight="1">
      <c r="A50" s="153"/>
      <c r="B50" s="153"/>
      <c r="C50" s="153"/>
      <c r="D50" s="153"/>
      <c r="E50" s="153"/>
      <c r="F50" s="153"/>
      <c r="G50" s="171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6.5" customHeight="1">
      <c r="A51" s="153"/>
      <c r="B51" s="153"/>
      <c r="C51" s="153"/>
      <c r="D51" s="153"/>
      <c r="E51" s="153"/>
      <c r="F51" s="153"/>
      <c r="G51" s="171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6.5" customHeight="1">
      <c r="A52" s="153"/>
      <c r="B52" s="153"/>
      <c r="C52" s="153"/>
      <c r="D52" s="153"/>
      <c r="E52" s="153"/>
      <c r="F52" s="153"/>
      <c r="G52" s="171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6.5" customHeight="1">
      <c r="A53" s="153"/>
      <c r="B53" s="153"/>
      <c r="C53" s="153"/>
      <c r="D53" s="153"/>
      <c r="E53" s="153"/>
      <c r="F53" s="153"/>
      <c r="G53" s="171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6.5" customHeight="1">
      <c r="A54" s="153"/>
      <c r="B54" s="153"/>
      <c r="C54" s="153"/>
      <c r="D54" s="153"/>
      <c r="E54" s="153"/>
      <c r="F54" s="153"/>
      <c r="G54" s="171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6.5" customHeight="1">
      <c r="A55" s="153"/>
      <c r="B55" s="153"/>
      <c r="C55" s="153"/>
      <c r="D55" s="153"/>
      <c r="E55" s="153"/>
      <c r="F55" s="153"/>
      <c r="G55" s="171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6.5" customHeight="1">
      <c r="A56" s="153"/>
      <c r="B56" s="153"/>
      <c r="C56" s="153"/>
      <c r="D56" s="153"/>
      <c r="E56" s="153"/>
      <c r="F56" s="153"/>
      <c r="G56" s="171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6.5" customHeight="1">
      <c r="A57" s="153"/>
      <c r="B57" s="153"/>
      <c r="C57" s="153"/>
      <c r="D57" s="153"/>
      <c r="E57" s="153"/>
      <c r="F57" s="153"/>
      <c r="G57" s="171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6.5" customHeight="1">
      <c r="A58" s="153"/>
      <c r="B58" s="153"/>
      <c r="C58" s="153"/>
      <c r="D58" s="153"/>
      <c r="E58" s="153"/>
      <c r="F58" s="153"/>
      <c r="G58" s="171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6.5" customHeight="1">
      <c r="A59" s="153"/>
      <c r="B59" s="153"/>
      <c r="C59" s="153"/>
      <c r="D59" s="153"/>
      <c r="E59" s="153"/>
      <c r="F59" s="153"/>
      <c r="G59" s="171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6.5" customHeight="1">
      <c r="A60" s="153"/>
      <c r="B60" s="153"/>
      <c r="C60" s="153"/>
      <c r="D60" s="153"/>
      <c r="E60" s="153"/>
      <c r="F60" s="153"/>
      <c r="G60" s="171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6.5" customHeight="1">
      <c r="A61" s="153"/>
      <c r="B61" s="153"/>
      <c r="C61" s="153"/>
      <c r="D61" s="153"/>
      <c r="E61" s="153"/>
      <c r="F61" s="153"/>
      <c r="G61" s="171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6.5" customHeight="1">
      <c r="A62" s="153"/>
      <c r="B62" s="153"/>
      <c r="C62" s="153"/>
      <c r="D62" s="153"/>
      <c r="E62" s="153"/>
      <c r="F62" s="153"/>
      <c r="G62" s="171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30.75" customHeight="1">
      <c r="A63" s="153"/>
      <c r="B63" s="153"/>
      <c r="C63" s="153"/>
      <c r="D63" s="153"/>
      <c r="E63" s="153"/>
      <c r="F63" s="153"/>
      <c r="G63" s="171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6.5" customHeight="1">
      <c r="A64" s="153"/>
      <c r="B64" s="153"/>
      <c r="C64" s="153"/>
      <c r="D64" s="153"/>
      <c r="E64" s="153"/>
      <c r="F64" s="153"/>
      <c r="G64" s="171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6.5" customHeight="1">
      <c r="A65" s="153"/>
      <c r="B65" s="153"/>
      <c r="C65" s="153"/>
      <c r="D65" s="153"/>
      <c r="E65" s="153"/>
      <c r="F65" s="153"/>
      <c r="G65" s="171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6.5" customHeight="1">
      <c r="A66" s="153"/>
      <c r="B66" s="153"/>
      <c r="C66" s="153"/>
      <c r="D66" s="153"/>
      <c r="E66" s="153"/>
      <c r="F66" s="153"/>
      <c r="G66" s="171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6.5" customHeight="1">
      <c r="A67" s="153"/>
      <c r="B67" s="153"/>
      <c r="C67" s="153"/>
      <c r="D67" s="153"/>
      <c r="E67" s="153"/>
      <c r="F67" s="153"/>
      <c r="G67" s="171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6.5" customHeight="1">
      <c r="A68" s="153"/>
      <c r="B68" s="153"/>
      <c r="C68" s="153"/>
      <c r="D68" s="153"/>
      <c r="E68" s="153"/>
      <c r="F68" s="153"/>
      <c r="G68" s="171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6.5" customHeight="1">
      <c r="A69" s="153"/>
      <c r="B69" s="153"/>
      <c r="C69" s="153"/>
      <c r="D69" s="153"/>
      <c r="E69" s="153"/>
      <c r="F69" s="153"/>
      <c r="G69" s="171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6.5" customHeight="1">
      <c r="A70" s="153"/>
      <c r="B70" s="153"/>
      <c r="C70" s="153"/>
      <c r="D70" s="153"/>
      <c r="E70" s="153"/>
      <c r="F70" s="153"/>
      <c r="G70" s="171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6.5" customHeight="1">
      <c r="A71" s="153"/>
      <c r="B71" s="153"/>
      <c r="C71" s="153"/>
      <c r="D71" s="153"/>
      <c r="E71" s="153"/>
      <c r="F71" s="153"/>
      <c r="G71" s="171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6.5" customHeight="1">
      <c r="A72" s="153"/>
      <c r="B72" s="153"/>
      <c r="C72" s="153"/>
      <c r="D72" s="153"/>
      <c r="E72" s="153"/>
      <c r="F72" s="153"/>
      <c r="G72" s="171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6.5" customHeight="1">
      <c r="A73" s="153"/>
      <c r="B73" s="153"/>
      <c r="C73" s="153"/>
      <c r="D73" s="153"/>
      <c r="E73" s="153"/>
      <c r="F73" s="153"/>
      <c r="G73" s="171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6.5" customHeight="1">
      <c r="A74" s="153"/>
      <c r="B74" s="153"/>
      <c r="C74" s="153"/>
      <c r="D74" s="153"/>
      <c r="E74" s="153"/>
      <c r="F74" s="153"/>
      <c r="G74" s="171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6.5" customHeight="1">
      <c r="A75" s="153"/>
      <c r="B75" s="153"/>
      <c r="C75" s="153"/>
      <c r="D75" s="153"/>
      <c r="E75" s="153"/>
      <c r="F75" s="153"/>
      <c r="G75" s="171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6.5" customHeight="1">
      <c r="A76" s="153"/>
      <c r="B76" s="153"/>
      <c r="C76" s="153"/>
      <c r="D76" s="153"/>
      <c r="E76" s="153"/>
      <c r="F76" s="153"/>
      <c r="G76" s="171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6.5" customHeight="1">
      <c r="A77" s="153"/>
      <c r="B77" s="153"/>
      <c r="C77" s="153"/>
      <c r="D77" s="153"/>
      <c r="E77" s="153"/>
      <c r="F77" s="153"/>
      <c r="G77" s="171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6.5" customHeight="1">
      <c r="A78" s="153"/>
      <c r="B78" s="153"/>
      <c r="C78" s="153"/>
      <c r="D78" s="153"/>
      <c r="E78" s="153"/>
      <c r="F78" s="153"/>
      <c r="G78" s="171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6.5" customHeight="1">
      <c r="A79" s="153"/>
      <c r="B79" s="153"/>
      <c r="C79" s="153"/>
      <c r="D79" s="153"/>
      <c r="E79" s="153"/>
      <c r="F79" s="153"/>
      <c r="G79" s="171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6.5" customHeight="1">
      <c r="A80" s="153"/>
      <c r="B80" s="153"/>
      <c r="C80" s="153"/>
      <c r="D80" s="153"/>
      <c r="E80" s="153"/>
      <c r="F80" s="153"/>
      <c r="G80" s="171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6.5" customHeight="1">
      <c r="A81" s="153"/>
      <c r="B81" s="153"/>
      <c r="C81" s="153"/>
      <c r="D81" s="153"/>
      <c r="E81" s="153"/>
      <c r="F81" s="153"/>
      <c r="G81" s="171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71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71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71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71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71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71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71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71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71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71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71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71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71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71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71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71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71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71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71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71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71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71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71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71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71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71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71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71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71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71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71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71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71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71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71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71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71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71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71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71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71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71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71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71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71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71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71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71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71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71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71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71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71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71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71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71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71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71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71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71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71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71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71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71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71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71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71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71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71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71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71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71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71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71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71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71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71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71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71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71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71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71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71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71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71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71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71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71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71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71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71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71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71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71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71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71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71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71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71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71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71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71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71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71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71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71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71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71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71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71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71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71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71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71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71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71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71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71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71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71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71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71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71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71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71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71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71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71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71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71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71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71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71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71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71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71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71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71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71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71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71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71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71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71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71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71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71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71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71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71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71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71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71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71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71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71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71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71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71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71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71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71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71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71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71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71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71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3:F3"/>
    <mergeCell ref="A41:E41"/>
    <mergeCell ref="A42:E42"/>
    <mergeCell ref="A43:E43"/>
  </mergeCells>
  <printOptions horizontalCentered="1"/>
  <pageMargins left="0.59055118110236204" right="0.55118110236220497" top="0.59055118110236204" bottom="0.59055118110236204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Z1000"/>
  <sheetViews>
    <sheetView workbookViewId="0">
      <selection activeCell="A3" sqref="A3:H3"/>
    </sheetView>
  </sheetViews>
  <sheetFormatPr defaultColWidth="14.42578125" defaultRowHeight="15" customHeight="1"/>
  <cols>
    <col min="1" max="1" width="5.85546875" customWidth="1"/>
    <col min="2" max="3" width="21.85546875" customWidth="1"/>
    <col min="4" max="5" width="16.42578125" customWidth="1"/>
    <col min="6" max="6" width="15.42578125" customWidth="1"/>
    <col min="7" max="7" width="19.42578125" customWidth="1"/>
    <col min="8" max="8" width="17.140625" customWidth="1"/>
    <col min="9" max="25" width="9.140625" customWidth="1"/>
    <col min="26" max="26" width="14" customWidth="1"/>
  </cols>
  <sheetData>
    <row r="1" spans="1:26" ht="15.75">
      <c r="A1" s="168" t="s">
        <v>75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07"/>
    </row>
    <row r="3" spans="1:26" ht="15.75">
      <c r="A3" s="743" t="s">
        <v>1167</v>
      </c>
      <c r="B3" s="718"/>
      <c r="C3" s="718"/>
      <c r="D3" s="718"/>
      <c r="E3" s="718"/>
      <c r="F3" s="718"/>
      <c r="G3" s="718"/>
      <c r="H3" s="718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07"/>
    </row>
    <row r="4" spans="1:26" ht="15.75">
      <c r="A4" s="171"/>
      <c r="B4" s="107"/>
      <c r="C4" s="108" t="str">
        <f>'8'!C4</f>
        <v>KABUPATEN</v>
      </c>
      <c r="D4" s="155" t="str">
        <f>'8'!D4</f>
        <v>PONOROGO</v>
      </c>
      <c r="E4" s="155"/>
      <c r="F4" s="155">
        <f>'8'!F4</f>
        <v>0</v>
      </c>
      <c r="G4" s="107"/>
      <c r="H4" s="107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07"/>
    </row>
    <row r="5" spans="1:26" ht="15.75">
      <c r="A5" s="171"/>
      <c r="B5" s="107"/>
      <c r="C5" s="108" t="str">
        <f>'8'!C5</f>
        <v>TAHUN</v>
      </c>
      <c r="D5" s="155">
        <f>'8'!D5</f>
        <v>2025</v>
      </c>
      <c r="E5" s="155"/>
      <c r="F5" s="155">
        <f>'8'!F5</f>
        <v>0</v>
      </c>
      <c r="G5" s="107"/>
      <c r="H5" s="107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07"/>
    </row>
    <row r="6" spans="1:26">
      <c r="A6" s="172"/>
      <c r="B6" s="172"/>
      <c r="C6" s="172"/>
      <c r="D6" s="172"/>
      <c r="E6" s="172"/>
      <c r="F6" s="172"/>
      <c r="G6" s="172"/>
      <c r="H6" s="172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07"/>
    </row>
    <row r="7" spans="1:26" ht="17.25" customHeight="1">
      <c r="A7" s="750" t="s">
        <v>4</v>
      </c>
      <c r="B7" s="765" t="s">
        <v>247</v>
      </c>
      <c r="C7" s="750" t="s">
        <v>1156</v>
      </c>
      <c r="D7" s="755" t="s">
        <v>1168</v>
      </c>
      <c r="E7" s="753"/>
      <c r="F7" s="753"/>
      <c r="G7" s="753"/>
      <c r="H7" s="754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07"/>
    </row>
    <row r="8" spans="1:26" ht="19.5" customHeight="1">
      <c r="A8" s="730"/>
      <c r="B8" s="730"/>
      <c r="C8" s="730"/>
      <c r="D8" s="745" t="s">
        <v>1169</v>
      </c>
      <c r="E8" s="724"/>
      <c r="F8" s="745" t="s">
        <v>1170</v>
      </c>
      <c r="G8" s="724"/>
      <c r="H8" s="726" t="s">
        <v>249</v>
      </c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07"/>
    </row>
    <row r="9" spans="1:26" ht="15.75">
      <c r="A9" s="720"/>
      <c r="B9" s="720"/>
      <c r="C9" s="720"/>
      <c r="D9" s="174" t="s">
        <v>249</v>
      </c>
      <c r="E9" s="174" t="s">
        <v>29</v>
      </c>
      <c r="F9" s="269" t="s">
        <v>249</v>
      </c>
      <c r="G9" s="174" t="s">
        <v>29</v>
      </c>
      <c r="H9" s="720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07"/>
    </row>
    <row r="10" spans="1:26">
      <c r="A10" s="119">
        <v>1</v>
      </c>
      <c r="B10" s="270">
        <v>2</v>
      </c>
      <c r="C10" s="119">
        <v>3</v>
      </c>
      <c r="D10" s="270">
        <v>4</v>
      </c>
      <c r="E10" s="119">
        <v>5</v>
      </c>
      <c r="F10" s="270">
        <v>6</v>
      </c>
      <c r="G10" s="119">
        <v>7</v>
      </c>
      <c r="H10" s="270">
        <v>12</v>
      </c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07"/>
    </row>
    <row r="11" spans="1:26">
      <c r="A11" s="240">
        <v>1</v>
      </c>
      <c r="B11" s="226" t="str">
        <f>'11'!B9</f>
        <v>Ngrayun</v>
      </c>
      <c r="C11" s="226" t="str">
        <f>'11'!C9</f>
        <v>Ngrayun</v>
      </c>
      <c r="D11" s="125">
        <v>34</v>
      </c>
      <c r="E11" s="228">
        <f t="shared" ref="E11:E42" si="0">D11/$H11*100</f>
        <v>100</v>
      </c>
      <c r="F11" s="125">
        <v>0</v>
      </c>
      <c r="G11" s="228">
        <f t="shared" ref="G11:G42" si="1">F11/$H11*100</f>
        <v>0</v>
      </c>
      <c r="H11" s="227">
        <f t="shared" ref="H11:H42" si="2">SUM(D11,F11)</f>
        <v>34</v>
      </c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07"/>
    </row>
    <row r="12" spans="1:26">
      <c r="A12" s="240">
        <v>2</v>
      </c>
      <c r="B12" s="226">
        <f>'11'!B10</f>
        <v>0</v>
      </c>
      <c r="C12" s="226" t="str">
        <f>'11'!C10</f>
        <v>Selur</v>
      </c>
      <c r="D12" s="125">
        <v>26</v>
      </c>
      <c r="E12" s="228">
        <f t="shared" si="0"/>
        <v>100</v>
      </c>
      <c r="F12" s="125">
        <v>0</v>
      </c>
      <c r="G12" s="228">
        <f t="shared" si="1"/>
        <v>0</v>
      </c>
      <c r="H12" s="227">
        <f t="shared" si="2"/>
        <v>26</v>
      </c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07"/>
    </row>
    <row r="13" spans="1:26">
      <c r="A13" s="240">
        <v>3</v>
      </c>
      <c r="B13" s="226" t="str">
        <f>'11'!B11</f>
        <v>Slahung</v>
      </c>
      <c r="C13" s="226" t="str">
        <f>'11'!C11</f>
        <v>Slahung</v>
      </c>
      <c r="D13" s="125">
        <v>35</v>
      </c>
      <c r="E13" s="228">
        <f t="shared" si="0"/>
        <v>100</v>
      </c>
      <c r="F13" s="125">
        <v>0</v>
      </c>
      <c r="G13" s="228">
        <f t="shared" si="1"/>
        <v>0</v>
      </c>
      <c r="H13" s="227">
        <f t="shared" si="2"/>
        <v>35</v>
      </c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07"/>
    </row>
    <row r="14" spans="1:26">
      <c r="A14" s="240">
        <v>4</v>
      </c>
      <c r="B14" s="226">
        <f>'11'!B12</f>
        <v>0</v>
      </c>
      <c r="C14" s="226" t="str">
        <f>'11'!C12</f>
        <v>Nailan</v>
      </c>
      <c r="D14" s="125">
        <v>34</v>
      </c>
      <c r="E14" s="228">
        <f t="shared" si="0"/>
        <v>100</v>
      </c>
      <c r="F14" s="125">
        <v>0</v>
      </c>
      <c r="G14" s="228">
        <f t="shared" si="1"/>
        <v>0</v>
      </c>
      <c r="H14" s="227">
        <f t="shared" si="2"/>
        <v>34</v>
      </c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07"/>
    </row>
    <row r="15" spans="1:26">
      <c r="A15" s="240">
        <v>5</v>
      </c>
      <c r="B15" s="226" t="str">
        <f>'11'!B13</f>
        <v>Bungkal</v>
      </c>
      <c r="C15" s="226" t="str">
        <f>'11'!C13</f>
        <v>Bungkal</v>
      </c>
      <c r="D15" s="125">
        <v>71</v>
      </c>
      <c r="E15" s="228">
        <f t="shared" si="0"/>
        <v>100</v>
      </c>
      <c r="F15" s="125">
        <v>0</v>
      </c>
      <c r="G15" s="228">
        <f t="shared" si="1"/>
        <v>0</v>
      </c>
      <c r="H15" s="227">
        <f t="shared" si="2"/>
        <v>71</v>
      </c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07"/>
    </row>
    <row r="16" spans="1:26">
      <c r="A16" s="240">
        <v>6</v>
      </c>
      <c r="B16" s="226" t="str">
        <f>'11'!B14</f>
        <v>Sambit</v>
      </c>
      <c r="C16" s="226" t="str">
        <f>'11'!C14</f>
        <v>Sambit</v>
      </c>
      <c r="D16" s="125">
        <v>26</v>
      </c>
      <c r="E16" s="228">
        <f t="shared" si="0"/>
        <v>100</v>
      </c>
      <c r="F16" s="125">
        <v>0</v>
      </c>
      <c r="G16" s="228">
        <f t="shared" si="1"/>
        <v>0</v>
      </c>
      <c r="H16" s="227">
        <f t="shared" si="2"/>
        <v>26</v>
      </c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07"/>
    </row>
    <row r="17" spans="1:26">
      <c r="A17" s="240">
        <v>7</v>
      </c>
      <c r="B17" s="226">
        <f>'11'!B15</f>
        <v>0</v>
      </c>
      <c r="C17" s="226" t="str">
        <f>'11'!C15</f>
        <v>Wringinanom</v>
      </c>
      <c r="D17" s="125">
        <v>22</v>
      </c>
      <c r="E17" s="228">
        <f t="shared" si="0"/>
        <v>100</v>
      </c>
      <c r="F17" s="125">
        <v>0</v>
      </c>
      <c r="G17" s="228">
        <f t="shared" si="1"/>
        <v>0</v>
      </c>
      <c r="H17" s="227">
        <f t="shared" si="2"/>
        <v>22</v>
      </c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07"/>
    </row>
    <row r="18" spans="1:26">
      <c r="A18" s="240">
        <v>8</v>
      </c>
      <c r="B18" s="226" t="str">
        <f>'11'!B16</f>
        <v>Sawoo</v>
      </c>
      <c r="C18" s="226" t="str">
        <f>'11'!C16</f>
        <v>Sawoo</v>
      </c>
      <c r="D18" s="125">
        <v>47</v>
      </c>
      <c r="E18" s="228">
        <f t="shared" si="0"/>
        <v>100</v>
      </c>
      <c r="F18" s="125">
        <v>0</v>
      </c>
      <c r="G18" s="228">
        <f t="shared" si="1"/>
        <v>0</v>
      </c>
      <c r="H18" s="227">
        <f t="shared" si="2"/>
        <v>47</v>
      </c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07"/>
    </row>
    <row r="19" spans="1:26">
      <c r="A19" s="240">
        <v>9</v>
      </c>
      <c r="B19" s="226">
        <f>'11'!B17</f>
        <v>0</v>
      </c>
      <c r="C19" s="226" t="str">
        <f>'11'!C17</f>
        <v>Bondrang</v>
      </c>
      <c r="D19" s="125">
        <v>15</v>
      </c>
      <c r="E19" s="228">
        <f t="shared" si="0"/>
        <v>100</v>
      </c>
      <c r="F19" s="125">
        <v>0</v>
      </c>
      <c r="G19" s="228">
        <f t="shared" si="1"/>
        <v>0</v>
      </c>
      <c r="H19" s="227">
        <f t="shared" si="2"/>
        <v>15</v>
      </c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07"/>
    </row>
    <row r="20" spans="1:26">
      <c r="A20" s="240">
        <v>10</v>
      </c>
      <c r="B20" s="226" t="str">
        <f>'11'!B18</f>
        <v>Sooko</v>
      </c>
      <c r="C20" s="226" t="str">
        <f>'11'!C18</f>
        <v>Sooko</v>
      </c>
      <c r="D20" s="125">
        <v>29</v>
      </c>
      <c r="E20" s="228">
        <f t="shared" si="0"/>
        <v>100</v>
      </c>
      <c r="F20" s="125">
        <v>0</v>
      </c>
      <c r="G20" s="228">
        <f t="shared" si="1"/>
        <v>0</v>
      </c>
      <c r="H20" s="227">
        <f t="shared" si="2"/>
        <v>29</v>
      </c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07"/>
    </row>
    <row r="21" spans="1:26" ht="15.75" customHeight="1">
      <c r="A21" s="240">
        <v>11</v>
      </c>
      <c r="B21" s="226" t="str">
        <f>'11'!B19</f>
        <v>Pudak</v>
      </c>
      <c r="C21" s="226" t="str">
        <f>'11'!C19</f>
        <v>Pudak</v>
      </c>
      <c r="D21" s="125">
        <v>13</v>
      </c>
      <c r="E21" s="228">
        <f t="shared" si="0"/>
        <v>100</v>
      </c>
      <c r="F21" s="125">
        <v>0</v>
      </c>
      <c r="G21" s="228">
        <f t="shared" si="1"/>
        <v>0</v>
      </c>
      <c r="H21" s="227">
        <f t="shared" si="2"/>
        <v>13</v>
      </c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07"/>
    </row>
    <row r="22" spans="1:26" ht="15.75" customHeight="1">
      <c r="A22" s="240">
        <v>12</v>
      </c>
      <c r="B22" s="226" t="str">
        <f>'11'!B20</f>
        <v>Pulung</v>
      </c>
      <c r="C22" s="226" t="str">
        <f>'11'!C20</f>
        <v>Pulung</v>
      </c>
      <c r="D22" s="125">
        <v>44</v>
      </c>
      <c r="E22" s="228">
        <f t="shared" si="0"/>
        <v>100</v>
      </c>
      <c r="F22" s="125">
        <v>0</v>
      </c>
      <c r="G22" s="228">
        <f t="shared" si="1"/>
        <v>0</v>
      </c>
      <c r="H22" s="227">
        <f t="shared" si="2"/>
        <v>44</v>
      </c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07"/>
    </row>
    <row r="23" spans="1:26" ht="15.75" customHeight="1">
      <c r="A23" s="240">
        <v>13</v>
      </c>
      <c r="B23" s="226">
        <f>'11'!B21</f>
        <v>0</v>
      </c>
      <c r="C23" s="226" t="str">
        <f>'11'!C21</f>
        <v>Kesugihan</v>
      </c>
      <c r="D23" s="125">
        <v>28</v>
      </c>
      <c r="E23" s="228">
        <f t="shared" si="0"/>
        <v>100</v>
      </c>
      <c r="F23" s="125">
        <v>0</v>
      </c>
      <c r="G23" s="228">
        <f t="shared" si="1"/>
        <v>0</v>
      </c>
      <c r="H23" s="227">
        <f t="shared" si="2"/>
        <v>28</v>
      </c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07"/>
    </row>
    <row r="24" spans="1:26" ht="15.75" customHeight="1">
      <c r="A24" s="240">
        <v>14</v>
      </c>
      <c r="B24" s="226" t="str">
        <f>'11'!B22</f>
        <v>Mlarak</v>
      </c>
      <c r="C24" s="226" t="str">
        <f>'11'!C22</f>
        <v>Mlarak</v>
      </c>
      <c r="D24" s="125">
        <v>50</v>
      </c>
      <c r="E24" s="228">
        <f t="shared" si="0"/>
        <v>100</v>
      </c>
      <c r="F24" s="125">
        <v>0</v>
      </c>
      <c r="G24" s="228">
        <f t="shared" si="1"/>
        <v>0</v>
      </c>
      <c r="H24" s="227">
        <f t="shared" si="2"/>
        <v>50</v>
      </c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07"/>
    </row>
    <row r="25" spans="1:26" ht="15.75" customHeight="1">
      <c r="A25" s="240">
        <v>15</v>
      </c>
      <c r="B25" s="226" t="str">
        <f>'11'!B23</f>
        <v>Siman</v>
      </c>
      <c r="C25" s="226" t="str">
        <f>'11'!C23</f>
        <v>Siman</v>
      </c>
      <c r="D25" s="125">
        <v>25</v>
      </c>
      <c r="E25" s="228">
        <f t="shared" si="0"/>
        <v>100</v>
      </c>
      <c r="F25" s="125">
        <v>0</v>
      </c>
      <c r="G25" s="228">
        <f t="shared" si="1"/>
        <v>0</v>
      </c>
      <c r="H25" s="227">
        <f t="shared" si="2"/>
        <v>25</v>
      </c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07"/>
    </row>
    <row r="26" spans="1:26" ht="15.75" customHeight="1">
      <c r="A26" s="240">
        <v>16</v>
      </c>
      <c r="B26" s="226">
        <f>'11'!B24</f>
        <v>0</v>
      </c>
      <c r="C26" s="226" t="str">
        <f>'11'!C24</f>
        <v>Ronowijayan</v>
      </c>
      <c r="D26" s="125">
        <v>22</v>
      </c>
      <c r="E26" s="228">
        <f t="shared" si="0"/>
        <v>100</v>
      </c>
      <c r="F26" s="125">
        <v>0</v>
      </c>
      <c r="G26" s="228">
        <f t="shared" si="1"/>
        <v>0</v>
      </c>
      <c r="H26" s="227">
        <f t="shared" si="2"/>
        <v>22</v>
      </c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07"/>
    </row>
    <row r="27" spans="1:26" ht="15.75" customHeight="1">
      <c r="A27" s="240">
        <v>17</v>
      </c>
      <c r="B27" s="226" t="str">
        <f>'11'!B25</f>
        <v>Jetis</v>
      </c>
      <c r="C27" s="226" t="str">
        <f>'11'!C25</f>
        <v>Jetis</v>
      </c>
      <c r="D27" s="125">
        <v>42</v>
      </c>
      <c r="E27" s="228">
        <f t="shared" si="0"/>
        <v>100</v>
      </c>
      <c r="F27" s="125">
        <v>0</v>
      </c>
      <c r="G27" s="228">
        <f t="shared" si="1"/>
        <v>0</v>
      </c>
      <c r="H27" s="227">
        <f t="shared" si="2"/>
        <v>42</v>
      </c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07"/>
    </row>
    <row r="28" spans="1:26" ht="15.75" customHeight="1">
      <c r="A28" s="240">
        <v>18</v>
      </c>
      <c r="B28" s="226" t="str">
        <f>'11'!B26</f>
        <v>Balong</v>
      </c>
      <c r="C28" s="226" t="str">
        <f>'11'!C26</f>
        <v>Balong</v>
      </c>
      <c r="D28" s="125">
        <v>71</v>
      </c>
      <c r="E28" s="228">
        <f t="shared" si="0"/>
        <v>100</v>
      </c>
      <c r="F28" s="125">
        <v>0</v>
      </c>
      <c r="G28" s="228">
        <f t="shared" si="1"/>
        <v>0</v>
      </c>
      <c r="H28" s="227">
        <f t="shared" si="2"/>
        <v>71</v>
      </c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07"/>
    </row>
    <row r="29" spans="1:26" ht="15.75" customHeight="1">
      <c r="A29" s="240">
        <v>19</v>
      </c>
      <c r="B29" s="226" t="str">
        <f>'11'!B27</f>
        <v>Kauman</v>
      </c>
      <c r="C29" s="226" t="str">
        <f>'11'!C27</f>
        <v>Kauman</v>
      </c>
      <c r="D29" s="125">
        <v>41</v>
      </c>
      <c r="E29" s="228">
        <f t="shared" si="0"/>
        <v>100</v>
      </c>
      <c r="F29" s="125">
        <v>0</v>
      </c>
      <c r="G29" s="228">
        <f t="shared" si="1"/>
        <v>0</v>
      </c>
      <c r="H29" s="227">
        <f t="shared" si="2"/>
        <v>41</v>
      </c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07"/>
    </row>
    <row r="30" spans="1:26" ht="15.75" customHeight="1">
      <c r="A30" s="240">
        <v>20</v>
      </c>
      <c r="B30" s="226">
        <f>'11'!B28</f>
        <v>0</v>
      </c>
      <c r="C30" s="226" t="str">
        <f>'11'!C28</f>
        <v>Ngrandu</v>
      </c>
      <c r="D30" s="125">
        <v>16</v>
      </c>
      <c r="E30" s="228">
        <f t="shared" si="0"/>
        <v>100</v>
      </c>
      <c r="F30" s="125">
        <v>0</v>
      </c>
      <c r="G30" s="228">
        <f t="shared" si="1"/>
        <v>0</v>
      </c>
      <c r="H30" s="227">
        <f t="shared" si="2"/>
        <v>16</v>
      </c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07"/>
    </row>
    <row r="31" spans="1:26" ht="15.75" customHeight="1">
      <c r="A31" s="240">
        <v>21</v>
      </c>
      <c r="B31" s="226" t="str">
        <f>'11'!B29</f>
        <v>Jambon</v>
      </c>
      <c r="C31" s="226" t="str">
        <f>'11'!C29</f>
        <v>Jambon</v>
      </c>
      <c r="D31" s="125">
        <v>50</v>
      </c>
      <c r="E31" s="228">
        <f t="shared" si="0"/>
        <v>100</v>
      </c>
      <c r="F31" s="125">
        <v>0</v>
      </c>
      <c r="G31" s="228">
        <f t="shared" si="1"/>
        <v>0</v>
      </c>
      <c r="H31" s="227">
        <f t="shared" si="2"/>
        <v>50</v>
      </c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07"/>
    </row>
    <row r="32" spans="1:26" ht="15.75" customHeight="1">
      <c r="A32" s="240">
        <v>22</v>
      </c>
      <c r="B32" s="226" t="str">
        <f>'11'!B30</f>
        <v>Badegan</v>
      </c>
      <c r="C32" s="226" t="str">
        <f>'11'!C30</f>
        <v>Badegan</v>
      </c>
      <c r="D32" s="125">
        <v>39</v>
      </c>
      <c r="E32" s="228">
        <f t="shared" si="0"/>
        <v>100</v>
      </c>
      <c r="F32" s="125">
        <v>0</v>
      </c>
      <c r="G32" s="228">
        <f t="shared" si="1"/>
        <v>0</v>
      </c>
      <c r="H32" s="227">
        <f t="shared" si="2"/>
        <v>39</v>
      </c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07"/>
    </row>
    <row r="33" spans="1:26" ht="15.75" customHeight="1">
      <c r="A33" s="240">
        <v>23</v>
      </c>
      <c r="B33" s="226" t="str">
        <f>'11'!B31</f>
        <v>Sampung</v>
      </c>
      <c r="C33" s="226" t="str">
        <f>'11'!C31</f>
        <v>Sampung</v>
      </c>
      <c r="D33" s="125">
        <v>28</v>
      </c>
      <c r="E33" s="228">
        <f t="shared" si="0"/>
        <v>100</v>
      </c>
      <c r="F33" s="125">
        <v>0</v>
      </c>
      <c r="G33" s="228">
        <f t="shared" si="1"/>
        <v>0</v>
      </c>
      <c r="H33" s="227">
        <f t="shared" si="2"/>
        <v>28</v>
      </c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07"/>
    </row>
    <row r="34" spans="1:26" ht="15.75" customHeight="1">
      <c r="A34" s="240">
        <v>24</v>
      </c>
      <c r="B34" s="226">
        <f>'11'!B32</f>
        <v>0</v>
      </c>
      <c r="C34" s="226" t="str">
        <f>'11'!C32</f>
        <v>Kunti</v>
      </c>
      <c r="D34" s="125">
        <v>19</v>
      </c>
      <c r="E34" s="228">
        <f t="shared" si="0"/>
        <v>100</v>
      </c>
      <c r="F34" s="125">
        <v>0</v>
      </c>
      <c r="G34" s="228">
        <f t="shared" si="1"/>
        <v>0</v>
      </c>
      <c r="H34" s="227">
        <f t="shared" si="2"/>
        <v>19</v>
      </c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07"/>
    </row>
    <row r="35" spans="1:26" ht="15.75" customHeight="1">
      <c r="A35" s="240">
        <v>25</v>
      </c>
      <c r="B35" s="226" t="str">
        <f>'11'!B33</f>
        <v>Sukorejo</v>
      </c>
      <c r="C35" s="226" t="str">
        <f>'11'!C33</f>
        <v>Sukorejo</v>
      </c>
      <c r="D35" s="125">
        <v>63</v>
      </c>
      <c r="E35" s="228">
        <f t="shared" si="0"/>
        <v>100</v>
      </c>
      <c r="F35" s="125">
        <v>0</v>
      </c>
      <c r="G35" s="228">
        <f t="shared" si="1"/>
        <v>0</v>
      </c>
      <c r="H35" s="227">
        <f t="shared" si="2"/>
        <v>63</v>
      </c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07"/>
    </row>
    <row r="36" spans="1:26" ht="15.75" customHeight="1">
      <c r="A36" s="240">
        <v>26</v>
      </c>
      <c r="B36" s="226" t="str">
        <f>'11'!B34</f>
        <v>Ponorogo</v>
      </c>
      <c r="C36" s="226" t="str">
        <f>'11'!C34</f>
        <v>Po. Utara</v>
      </c>
      <c r="D36" s="125">
        <v>41</v>
      </c>
      <c r="E36" s="228">
        <f t="shared" si="0"/>
        <v>100</v>
      </c>
      <c r="F36" s="125">
        <v>0</v>
      </c>
      <c r="G36" s="228">
        <f t="shared" si="1"/>
        <v>0</v>
      </c>
      <c r="H36" s="227">
        <f t="shared" si="2"/>
        <v>41</v>
      </c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07"/>
    </row>
    <row r="37" spans="1:26" ht="15.75" customHeight="1">
      <c r="A37" s="240">
        <v>27</v>
      </c>
      <c r="B37" s="226">
        <f>'11'!B35</f>
        <v>0</v>
      </c>
      <c r="C37" s="226" t="str">
        <f>'11'!C35</f>
        <v>Po. Selatan</v>
      </c>
      <c r="D37" s="125">
        <v>33</v>
      </c>
      <c r="E37" s="228">
        <f t="shared" si="0"/>
        <v>100</v>
      </c>
      <c r="F37" s="125">
        <v>0</v>
      </c>
      <c r="G37" s="228">
        <f t="shared" si="1"/>
        <v>0</v>
      </c>
      <c r="H37" s="227">
        <f t="shared" si="2"/>
        <v>33</v>
      </c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07"/>
    </row>
    <row r="38" spans="1:26" ht="15.75" customHeight="1">
      <c r="A38" s="240">
        <v>28</v>
      </c>
      <c r="B38" s="226" t="str">
        <f>'11'!B36</f>
        <v>Babadan</v>
      </c>
      <c r="C38" s="226" t="str">
        <f>'11'!C36</f>
        <v>Babadan</v>
      </c>
      <c r="D38" s="125">
        <v>32</v>
      </c>
      <c r="E38" s="228">
        <f t="shared" si="0"/>
        <v>100</v>
      </c>
      <c r="F38" s="125">
        <v>0</v>
      </c>
      <c r="G38" s="228">
        <f t="shared" si="1"/>
        <v>0</v>
      </c>
      <c r="H38" s="227">
        <f t="shared" si="2"/>
        <v>32</v>
      </c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07"/>
    </row>
    <row r="39" spans="1:26" ht="15.75" customHeight="1">
      <c r="A39" s="240">
        <v>29</v>
      </c>
      <c r="B39" s="226">
        <f>'11'!B37</f>
        <v>0</v>
      </c>
      <c r="C39" s="226" t="str">
        <f>'11'!C37</f>
        <v>Sukosari</v>
      </c>
      <c r="D39" s="125">
        <v>28</v>
      </c>
      <c r="E39" s="228">
        <f t="shared" si="0"/>
        <v>100</v>
      </c>
      <c r="F39" s="125">
        <v>0</v>
      </c>
      <c r="G39" s="228">
        <f t="shared" si="1"/>
        <v>0</v>
      </c>
      <c r="H39" s="227">
        <f t="shared" si="2"/>
        <v>28</v>
      </c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07"/>
    </row>
    <row r="40" spans="1:26" ht="15.75" customHeight="1">
      <c r="A40" s="240">
        <v>30</v>
      </c>
      <c r="B40" s="226" t="str">
        <f>'11'!B38</f>
        <v>Jenangan</v>
      </c>
      <c r="C40" s="226" t="str">
        <f>'11'!C38</f>
        <v>Jenangan</v>
      </c>
      <c r="D40" s="125">
        <v>44</v>
      </c>
      <c r="E40" s="228">
        <f t="shared" si="0"/>
        <v>100</v>
      </c>
      <c r="F40" s="125">
        <v>0</v>
      </c>
      <c r="G40" s="228">
        <f t="shared" si="1"/>
        <v>0</v>
      </c>
      <c r="H40" s="227">
        <f t="shared" si="2"/>
        <v>44</v>
      </c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07"/>
    </row>
    <row r="41" spans="1:26" ht="15.75" customHeight="1">
      <c r="A41" s="240">
        <v>31</v>
      </c>
      <c r="B41" s="226">
        <f>'11'!B39</f>
        <v>0</v>
      </c>
      <c r="C41" s="226" t="str">
        <f>'11'!C39</f>
        <v>Setono</v>
      </c>
      <c r="D41" s="125">
        <v>31</v>
      </c>
      <c r="E41" s="228">
        <f t="shared" si="0"/>
        <v>100</v>
      </c>
      <c r="F41" s="125">
        <v>0</v>
      </c>
      <c r="G41" s="228">
        <f t="shared" si="1"/>
        <v>0</v>
      </c>
      <c r="H41" s="227">
        <f t="shared" si="2"/>
        <v>31</v>
      </c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07"/>
    </row>
    <row r="42" spans="1:26" ht="15.75" customHeight="1">
      <c r="A42" s="240">
        <v>32</v>
      </c>
      <c r="B42" s="226" t="str">
        <f>'11'!B40</f>
        <v>Ngebel</v>
      </c>
      <c r="C42" s="226" t="str">
        <f>'11'!C40</f>
        <v>Ngebel</v>
      </c>
      <c r="D42" s="125">
        <v>38</v>
      </c>
      <c r="E42" s="228">
        <f t="shared" si="0"/>
        <v>100</v>
      </c>
      <c r="F42" s="125">
        <v>0</v>
      </c>
      <c r="G42" s="228">
        <f t="shared" si="1"/>
        <v>0</v>
      </c>
      <c r="H42" s="227">
        <f t="shared" si="2"/>
        <v>38</v>
      </c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07"/>
    </row>
    <row r="43" spans="1:26" ht="16.5" customHeight="1">
      <c r="A43" s="764" t="s">
        <v>1057</v>
      </c>
      <c r="B43" s="723"/>
      <c r="C43" s="724"/>
      <c r="D43" s="272">
        <f>SUM(D11:D42)</f>
        <v>1137</v>
      </c>
      <c r="E43" s="273">
        <f>D43/$H$43*100</f>
        <v>100</v>
      </c>
      <c r="F43" s="272">
        <f>SUM(F11:F42)</f>
        <v>0</v>
      </c>
      <c r="G43" s="273">
        <f>F43/$H$43*100</f>
        <v>0</v>
      </c>
      <c r="H43" s="272">
        <f>SUM(H11:H42)</f>
        <v>1137</v>
      </c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07"/>
    </row>
    <row r="44" spans="1:26" ht="15.7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07"/>
    </row>
    <row r="45" spans="1:26" ht="15.75" customHeight="1">
      <c r="A45" s="153" t="s">
        <v>1171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07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07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C7:C9"/>
    <mergeCell ref="A43:C43"/>
    <mergeCell ref="A3:H3"/>
    <mergeCell ref="A7:A9"/>
    <mergeCell ref="B7:B9"/>
    <mergeCell ref="D7:H7"/>
    <mergeCell ref="D8:E8"/>
    <mergeCell ref="F8:G8"/>
    <mergeCell ref="H8:H9"/>
  </mergeCells>
  <printOptions horizontalCentered="1"/>
  <pageMargins left="1.29" right="0.9" top="1.04" bottom="0.9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4473C4"/>
    <pageSetUpPr fitToPage="1"/>
  </sheetPr>
  <dimension ref="A1:AF1000"/>
  <sheetViews>
    <sheetView workbookViewId="0"/>
  </sheetViews>
  <sheetFormatPr defaultColWidth="14.42578125" defaultRowHeight="15" customHeight="1"/>
  <cols>
    <col min="1" max="1" width="5.7109375" customWidth="1"/>
    <col min="2" max="2" width="18.28515625" customWidth="1"/>
    <col min="3" max="26" width="8.7109375" customWidth="1"/>
    <col min="27" max="32" width="9.140625" customWidth="1"/>
  </cols>
  <sheetData>
    <row r="1" spans="1:32" ht="15.75">
      <c r="A1" s="168" t="s">
        <v>81</v>
      </c>
      <c r="B1" s="153"/>
      <c r="C1" s="153"/>
      <c r="D1" s="153"/>
      <c r="E1" s="153"/>
      <c r="F1" s="153"/>
      <c r="G1" s="153"/>
      <c r="H1" s="153"/>
      <c r="I1" s="153" t="s">
        <v>148</v>
      </c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</row>
    <row r="2" spans="1:32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</row>
    <row r="3" spans="1:32" ht="15.75">
      <c r="A3" s="743" t="s">
        <v>1172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153"/>
      <c r="AB3" s="153"/>
      <c r="AC3" s="153"/>
      <c r="AD3" s="153"/>
      <c r="AE3" s="153"/>
      <c r="AF3" s="153"/>
    </row>
    <row r="4" spans="1:32" ht="15.75">
      <c r="A4" s="171"/>
      <c r="B4" s="171"/>
      <c r="C4" s="171"/>
      <c r="D4" s="171"/>
      <c r="E4" s="171"/>
      <c r="F4" s="171"/>
      <c r="G4" s="171"/>
      <c r="H4" s="171"/>
      <c r="I4" s="770" t="s">
        <v>284</v>
      </c>
      <c r="J4" s="718"/>
      <c r="K4" s="718"/>
      <c r="L4" s="155" t="str">
        <f>'1'!$F$5</f>
        <v>PONOROGO</v>
      </c>
      <c r="M4" s="155"/>
      <c r="N4" s="155"/>
      <c r="O4" s="155"/>
      <c r="P4" s="155"/>
      <c r="Q4" s="170"/>
      <c r="R4" s="155"/>
      <c r="S4" s="155"/>
      <c r="T4" s="170"/>
      <c r="U4" s="155"/>
      <c r="V4" s="155"/>
      <c r="W4" s="170"/>
      <c r="X4" s="171"/>
      <c r="Y4" s="155"/>
      <c r="Z4" s="155"/>
      <c r="AA4" s="153"/>
      <c r="AB4" s="153"/>
      <c r="AC4" s="153"/>
      <c r="AD4" s="153"/>
      <c r="AE4" s="153"/>
      <c r="AF4" s="153"/>
    </row>
    <row r="5" spans="1:32" ht="15.75">
      <c r="A5" s="171"/>
      <c r="B5" s="171"/>
      <c r="C5" s="171"/>
      <c r="D5" s="171"/>
      <c r="E5" s="171"/>
      <c r="F5" s="171"/>
      <c r="G5" s="171"/>
      <c r="H5" s="171"/>
      <c r="I5" s="770" t="s">
        <v>3</v>
      </c>
      <c r="J5" s="718"/>
      <c r="K5" s="718"/>
      <c r="L5" s="155">
        <f>'1'!$F$6</f>
        <v>2025</v>
      </c>
      <c r="M5" s="155"/>
      <c r="N5" s="155"/>
      <c r="O5" s="155"/>
      <c r="P5" s="155"/>
      <c r="Q5" s="170"/>
      <c r="R5" s="155"/>
      <c r="S5" s="155"/>
      <c r="T5" s="170"/>
      <c r="U5" s="155"/>
      <c r="V5" s="155"/>
      <c r="W5" s="170"/>
      <c r="X5" s="171"/>
      <c r="Y5" s="155"/>
      <c r="Z5" s="155"/>
      <c r="AA5" s="153"/>
      <c r="AB5" s="153"/>
      <c r="AC5" s="153"/>
      <c r="AD5" s="153"/>
      <c r="AE5" s="153"/>
      <c r="AF5" s="153"/>
    </row>
    <row r="6" spans="1:32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53"/>
      <c r="AB6" s="153"/>
      <c r="AC6" s="153"/>
      <c r="AD6" s="153"/>
      <c r="AE6" s="153"/>
      <c r="AF6" s="153"/>
    </row>
    <row r="7" spans="1:32" ht="30" customHeight="1">
      <c r="A7" s="750" t="s">
        <v>4</v>
      </c>
      <c r="B7" s="750" t="s">
        <v>1173</v>
      </c>
      <c r="C7" s="756" t="s">
        <v>1174</v>
      </c>
      <c r="D7" s="753"/>
      <c r="E7" s="754"/>
      <c r="F7" s="756" t="s">
        <v>1175</v>
      </c>
      <c r="G7" s="753"/>
      <c r="H7" s="754"/>
      <c r="I7" s="756" t="s">
        <v>1176</v>
      </c>
      <c r="J7" s="753"/>
      <c r="K7" s="754"/>
      <c r="L7" s="766" t="s">
        <v>1057</v>
      </c>
      <c r="M7" s="758"/>
      <c r="N7" s="759"/>
      <c r="O7" s="756" t="s">
        <v>1177</v>
      </c>
      <c r="P7" s="753"/>
      <c r="Q7" s="754"/>
      <c r="R7" s="756" t="s">
        <v>1178</v>
      </c>
      <c r="S7" s="753"/>
      <c r="T7" s="754"/>
      <c r="U7" s="756" t="s">
        <v>1179</v>
      </c>
      <c r="V7" s="753"/>
      <c r="W7" s="754"/>
      <c r="X7" s="766" t="s">
        <v>1057</v>
      </c>
      <c r="Y7" s="758"/>
      <c r="Z7" s="759"/>
      <c r="AA7" s="153"/>
      <c r="AB7" s="153"/>
      <c r="AC7" s="153"/>
      <c r="AD7" s="153"/>
      <c r="AE7" s="153"/>
      <c r="AF7" s="153"/>
    </row>
    <row r="8" spans="1:32" ht="15.75">
      <c r="A8" s="720"/>
      <c r="B8" s="720"/>
      <c r="C8" s="190" t="s">
        <v>8</v>
      </c>
      <c r="D8" s="190" t="s">
        <v>9</v>
      </c>
      <c r="E8" s="190" t="s">
        <v>388</v>
      </c>
      <c r="F8" s="190" t="s">
        <v>8</v>
      </c>
      <c r="G8" s="190" t="s">
        <v>9</v>
      </c>
      <c r="H8" s="190" t="s">
        <v>388</v>
      </c>
      <c r="I8" s="190" t="s">
        <v>8</v>
      </c>
      <c r="J8" s="190" t="s">
        <v>9</v>
      </c>
      <c r="K8" s="190" t="s">
        <v>388</v>
      </c>
      <c r="L8" s="175" t="s">
        <v>8</v>
      </c>
      <c r="M8" s="175" t="s">
        <v>9</v>
      </c>
      <c r="N8" s="175" t="s">
        <v>388</v>
      </c>
      <c r="O8" s="190" t="s">
        <v>8</v>
      </c>
      <c r="P8" s="190" t="s">
        <v>9</v>
      </c>
      <c r="Q8" s="190" t="s">
        <v>388</v>
      </c>
      <c r="R8" s="190" t="s">
        <v>8</v>
      </c>
      <c r="S8" s="190" t="s">
        <v>9</v>
      </c>
      <c r="T8" s="190" t="s">
        <v>388</v>
      </c>
      <c r="U8" s="190" t="s">
        <v>8</v>
      </c>
      <c r="V8" s="190" t="s">
        <v>9</v>
      </c>
      <c r="W8" s="190" t="s">
        <v>388</v>
      </c>
      <c r="X8" s="175" t="s">
        <v>8</v>
      </c>
      <c r="Y8" s="175" t="s">
        <v>9</v>
      </c>
      <c r="Z8" s="175" t="s">
        <v>388</v>
      </c>
      <c r="AA8" s="153"/>
      <c r="AB8" s="153"/>
      <c r="AC8" s="153"/>
      <c r="AD8" s="153"/>
      <c r="AE8" s="153"/>
      <c r="AF8" s="153"/>
    </row>
    <row r="9" spans="1:32" ht="15.75">
      <c r="A9" s="119">
        <v>1</v>
      </c>
      <c r="B9" s="265">
        <v>2</v>
      </c>
      <c r="C9" s="119">
        <v>3</v>
      </c>
      <c r="D9" s="119">
        <v>4</v>
      </c>
      <c r="E9" s="119">
        <v>5</v>
      </c>
      <c r="F9" s="119">
        <v>3</v>
      </c>
      <c r="G9" s="119">
        <v>4</v>
      </c>
      <c r="H9" s="119">
        <v>5</v>
      </c>
      <c r="I9" s="119">
        <v>6</v>
      </c>
      <c r="J9" s="119">
        <v>7</v>
      </c>
      <c r="K9" s="119">
        <v>8</v>
      </c>
      <c r="L9" s="119">
        <v>9</v>
      </c>
      <c r="M9" s="265">
        <v>10</v>
      </c>
      <c r="N9" s="119">
        <v>11</v>
      </c>
      <c r="O9" s="119">
        <v>12</v>
      </c>
      <c r="P9" s="119">
        <v>13</v>
      </c>
      <c r="Q9" s="119">
        <v>14</v>
      </c>
      <c r="R9" s="119">
        <v>15</v>
      </c>
      <c r="S9" s="119">
        <v>16</v>
      </c>
      <c r="T9" s="119">
        <v>17</v>
      </c>
      <c r="U9" s="119">
        <v>15</v>
      </c>
      <c r="V9" s="119">
        <v>16</v>
      </c>
      <c r="W9" s="119">
        <v>17</v>
      </c>
      <c r="X9" s="119">
        <v>18</v>
      </c>
      <c r="Y9" s="119">
        <v>19</v>
      </c>
      <c r="Z9" s="119">
        <v>20</v>
      </c>
      <c r="AA9" s="170"/>
      <c r="AB9" s="171"/>
      <c r="AC9" s="171"/>
      <c r="AD9" s="171"/>
      <c r="AE9" s="171"/>
      <c r="AF9" s="171"/>
    </row>
    <row r="10" spans="1:32" ht="15" customHeight="1">
      <c r="A10" s="767" t="s">
        <v>1156</v>
      </c>
      <c r="B10" s="748"/>
      <c r="C10" s="274"/>
      <c r="D10" s="274"/>
      <c r="E10" s="274"/>
      <c r="F10" s="274"/>
      <c r="G10" s="274"/>
      <c r="H10" s="274"/>
      <c r="I10" s="274"/>
      <c r="J10" s="274"/>
      <c r="K10" s="275"/>
      <c r="L10" s="276"/>
      <c r="M10" s="275"/>
      <c r="N10" s="274"/>
      <c r="O10" s="275"/>
      <c r="P10" s="275"/>
      <c r="Q10" s="275"/>
      <c r="R10" s="275"/>
      <c r="S10" s="275"/>
      <c r="T10" s="274"/>
      <c r="U10" s="275"/>
      <c r="V10" s="275"/>
      <c r="W10" s="277"/>
      <c r="X10" s="278"/>
      <c r="Y10" s="279"/>
      <c r="Z10" s="274"/>
      <c r="AA10" s="153"/>
      <c r="AB10" s="153"/>
      <c r="AC10" s="153"/>
      <c r="AD10" s="153"/>
      <c r="AE10" s="153"/>
      <c r="AF10" s="153"/>
    </row>
    <row r="11" spans="1:32" ht="15" customHeight="1">
      <c r="A11" s="240">
        <v>1</v>
      </c>
      <c r="B11" s="226" t="str">
        <f>'11'!C9</f>
        <v>Ngrayun</v>
      </c>
      <c r="C11" s="139">
        <v>3</v>
      </c>
      <c r="D11" s="139">
        <v>0</v>
      </c>
      <c r="E11" s="223">
        <f t="shared" ref="E11:E42" si="0">SUM(C11:D11)</f>
        <v>3</v>
      </c>
      <c r="F11" s="139">
        <v>0</v>
      </c>
      <c r="G11" s="139">
        <v>0</v>
      </c>
      <c r="H11" s="223">
        <f t="shared" ref="H11:H42" si="1">SUM(F11:G11)</f>
        <v>0</v>
      </c>
      <c r="I11" s="139">
        <f>SUM(F11:H11)</f>
        <v>0</v>
      </c>
      <c r="J11" s="139">
        <v>0</v>
      </c>
      <c r="K11" s="223">
        <f t="shared" ref="K11:K42" si="2">SUM(I11:J11)</f>
        <v>0</v>
      </c>
      <c r="L11" s="223">
        <f t="shared" ref="L11:M11" si="3">C11+F11+I11</f>
        <v>3</v>
      </c>
      <c r="M11" s="223">
        <f t="shared" si="3"/>
        <v>0</v>
      </c>
      <c r="N11" s="223">
        <f t="shared" ref="N11:N42" si="4">SUM(L11:M11)</f>
        <v>3</v>
      </c>
      <c r="O11" s="139">
        <v>0</v>
      </c>
      <c r="P11" s="139">
        <v>1</v>
      </c>
      <c r="Q11" s="223">
        <f t="shared" ref="Q11:Q42" si="5">SUM(O11:P11)</f>
        <v>1</v>
      </c>
      <c r="R11" s="139">
        <v>0</v>
      </c>
      <c r="S11" s="139">
        <v>0</v>
      </c>
      <c r="T11" s="223">
        <f t="shared" ref="T11:T42" si="6">SUM(R11:S11)</f>
        <v>0</v>
      </c>
      <c r="U11" s="139">
        <v>0</v>
      </c>
      <c r="V11" s="139">
        <v>0</v>
      </c>
      <c r="W11" s="223">
        <f t="shared" ref="W11:W42" si="7">SUM(U11:V11)</f>
        <v>0</v>
      </c>
      <c r="X11" s="223">
        <f t="shared" ref="X11:Y11" si="8">O11+R11+U11</f>
        <v>0</v>
      </c>
      <c r="Y11" s="223">
        <f t="shared" si="8"/>
        <v>1</v>
      </c>
      <c r="Z11" s="223">
        <f t="shared" ref="Z11:Z42" si="9">SUM(X11:Y11)</f>
        <v>1</v>
      </c>
      <c r="AA11" s="153"/>
      <c r="AB11" s="153"/>
      <c r="AC11" s="153"/>
      <c r="AD11" s="153"/>
      <c r="AE11" s="153"/>
      <c r="AF11" s="153"/>
    </row>
    <row r="12" spans="1:32" ht="15" customHeight="1">
      <c r="A12" s="240">
        <v>2</v>
      </c>
      <c r="B12" s="226" t="str">
        <f>'11'!C10</f>
        <v>Selur</v>
      </c>
      <c r="C12" s="139">
        <v>1</v>
      </c>
      <c r="D12" s="139">
        <v>0</v>
      </c>
      <c r="E12" s="223">
        <f t="shared" si="0"/>
        <v>1</v>
      </c>
      <c r="F12" s="139">
        <v>0</v>
      </c>
      <c r="G12" s="139">
        <v>0</v>
      </c>
      <c r="H12" s="223">
        <f t="shared" si="1"/>
        <v>0</v>
      </c>
      <c r="I12" s="139">
        <v>0</v>
      </c>
      <c r="J12" s="139">
        <v>0</v>
      </c>
      <c r="K12" s="223">
        <f t="shared" si="2"/>
        <v>0</v>
      </c>
      <c r="L12" s="223">
        <f t="shared" ref="L12:M12" si="10">C12+F12+I12</f>
        <v>1</v>
      </c>
      <c r="M12" s="223">
        <f t="shared" si="10"/>
        <v>0</v>
      </c>
      <c r="N12" s="223">
        <f t="shared" si="4"/>
        <v>1</v>
      </c>
      <c r="O12" s="139">
        <v>1</v>
      </c>
      <c r="P12" s="139">
        <v>0</v>
      </c>
      <c r="Q12" s="223">
        <f t="shared" si="5"/>
        <v>1</v>
      </c>
      <c r="R12" s="139">
        <v>0</v>
      </c>
      <c r="S12" s="139">
        <v>0</v>
      </c>
      <c r="T12" s="223">
        <f t="shared" si="6"/>
        <v>0</v>
      </c>
      <c r="U12" s="139">
        <v>0</v>
      </c>
      <c r="V12" s="139">
        <v>0</v>
      </c>
      <c r="W12" s="223">
        <f t="shared" si="7"/>
        <v>0</v>
      </c>
      <c r="X12" s="223">
        <f t="shared" ref="X12:Y12" si="11">O12+R12+U12</f>
        <v>1</v>
      </c>
      <c r="Y12" s="223">
        <f t="shared" si="11"/>
        <v>0</v>
      </c>
      <c r="Z12" s="223">
        <f t="shared" si="9"/>
        <v>1</v>
      </c>
      <c r="AA12" s="153"/>
      <c r="AB12" s="153"/>
      <c r="AC12" s="153"/>
      <c r="AD12" s="153"/>
      <c r="AE12" s="153"/>
      <c r="AF12" s="153"/>
    </row>
    <row r="13" spans="1:32" ht="15" customHeight="1">
      <c r="A13" s="240">
        <v>3</v>
      </c>
      <c r="B13" s="226" t="str">
        <f>'11'!C11</f>
        <v>Slahung</v>
      </c>
      <c r="C13" s="139">
        <v>0</v>
      </c>
      <c r="D13" s="139">
        <v>2</v>
      </c>
      <c r="E13" s="223">
        <f t="shared" si="0"/>
        <v>2</v>
      </c>
      <c r="F13" s="139">
        <v>0</v>
      </c>
      <c r="G13" s="139">
        <v>0</v>
      </c>
      <c r="H13" s="223">
        <f t="shared" si="1"/>
        <v>0</v>
      </c>
      <c r="I13" s="139">
        <v>0</v>
      </c>
      <c r="J13" s="139">
        <v>0</v>
      </c>
      <c r="K13" s="223">
        <f t="shared" si="2"/>
        <v>0</v>
      </c>
      <c r="L13" s="223">
        <f t="shared" ref="L13:M13" si="12">C13+F13+I13</f>
        <v>0</v>
      </c>
      <c r="M13" s="223">
        <f t="shared" si="12"/>
        <v>2</v>
      </c>
      <c r="N13" s="223">
        <f t="shared" si="4"/>
        <v>2</v>
      </c>
      <c r="O13" s="139">
        <v>0</v>
      </c>
      <c r="P13" s="139">
        <v>1</v>
      </c>
      <c r="Q13" s="223">
        <f t="shared" si="5"/>
        <v>1</v>
      </c>
      <c r="R13" s="139">
        <v>0</v>
      </c>
      <c r="S13" s="139">
        <v>0</v>
      </c>
      <c r="T13" s="223">
        <f t="shared" si="6"/>
        <v>0</v>
      </c>
      <c r="U13" s="139">
        <v>0</v>
      </c>
      <c r="V13" s="139">
        <v>0</v>
      </c>
      <c r="W13" s="223">
        <f t="shared" si="7"/>
        <v>0</v>
      </c>
      <c r="X13" s="223">
        <f t="shared" ref="X13:Y13" si="13">O13+R13+U13</f>
        <v>0</v>
      </c>
      <c r="Y13" s="223">
        <f t="shared" si="13"/>
        <v>1</v>
      </c>
      <c r="Z13" s="223">
        <f t="shared" si="9"/>
        <v>1</v>
      </c>
      <c r="AA13" s="153"/>
      <c r="AB13" s="153"/>
      <c r="AC13" s="153"/>
      <c r="AD13" s="153"/>
      <c r="AE13" s="153"/>
      <c r="AF13" s="153"/>
    </row>
    <row r="14" spans="1:32" ht="15" customHeight="1">
      <c r="A14" s="240">
        <v>4</v>
      </c>
      <c r="B14" s="226" t="str">
        <f>'11'!C12</f>
        <v>Nailan</v>
      </c>
      <c r="C14" s="139">
        <v>0</v>
      </c>
      <c r="D14" s="139">
        <v>2</v>
      </c>
      <c r="E14" s="223">
        <f t="shared" si="0"/>
        <v>2</v>
      </c>
      <c r="F14" s="139">
        <v>0</v>
      </c>
      <c r="G14" s="139">
        <v>0</v>
      </c>
      <c r="H14" s="223">
        <f t="shared" si="1"/>
        <v>0</v>
      </c>
      <c r="I14" s="139">
        <v>0</v>
      </c>
      <c r="J14" s="139">
        <v>0</v>
      </c>
      <c r="K14" s="223">
        <f t="shared" si="2"/>
        <v>0</v>
      </c>
      <c r="L14" s="223">
        <f t="shared" ref="L14:M14" si="14">C14+F14+I14</f>
        <v>0</v>
      </c>
      <c r="M14" s="223">
        <f t="shared" si="14"/>
        <v>2</v>
      </c>
      <c r="N14" s="223">
        <f t="shared" si="4"/>
        <v>2</v>
      </c>
      <c r="O14" s="139">
        <v>0</v>
      </c>
      <c r="P14" s="139">
        <v>1</v>
      </c>
      <c r="Q14" s="223">
        <f t="shared" si="5"/>
        <v>1</v>
      </c>
      <c r="R14" s="139">
        <v>0</v>
      </c>
      <c r="S14" s="139">
        <v>0</v>
      </c>
      <c r="T14" s="223">
        <f t="shared" si="6"/>
        <v>0</v>
      </c>
      <c r="U14" s="139">
        <v>0</v>
      </c>
      <c r="V14" s="139">
        <v>0</v>
      </c>
      <c r="W14" s="223">
        <f t="shared" si="7"/>
        <v>0</v>
      </c>
      <c r="X14" s="223">
        <f t="shared" ref="X14:Y14" si="15">O14+R14+U14</f>
        <v>0</v>
      </c>
      <c r="Y14" s="223">
        <f t="shared" si="15"/>
        <v>1</v>
      </c>
      <c r="Z14" s="223">
        <f t="shared" si="9"/>
        <v>1</v>
      </c>
      <c r="AA14" s="153"/>
      <c r="AB14" s="153"/>
      <c r="AC14" s="153"/>
      <c r="AD14" s="153"/>
      <c r="AE14" s="153"/>
      <c r="AF14" s="153"/>
    </row>
    <row r="15" spans="1:32" ht="15" customHeight="1">
      <c r="A15" s="240">
        <v>5</v>
      </c>
      <c r="B15" s="226" t="str">
        <f>'11'!C13</f>
        <v>Bungkal</v>
      </c>
      <c r="C15" s="139">
        <v>0</v>
      </c>
      <c r="D15" s="139">
        <v>2</v>
      </c>
      <c r="E15" s="223">
        <f t="shared" si="0"/>
        <v>2</v>
      </c>
      <c r="F15" s="139">
        <v>0</v>
      </c>
      <c r="G15" s="139">
        <v>0</v>
      </c>
      <c r="H15" s="223">
        <f t="shared" si="1"/>
        <v>0</v>
      </c>
      <c r="I15" s="139">
        <v>0</v>
      </c>
      <c r="J15" s="139">
        <v>0</v>
      </c>
      <c r="K15" s="223">
        <f t="shared" si="2"/>
        <v>0</v>
      </c>
      <c r="L15" s="223">
        <f t="shared" ref="L15:M15" si="16">C15+F15+I15</f>
        <v>0</v>
      </c>
      <c r="M15" s="223">
        <f t="shared" si="16"/>
        <v>2</v>
      </c>
      <c r="N15" s="223">
        <f t="shared" si="4"/>
        <v>2</v>
      </c>
      <c r="O15" s="139">
        <v>0</v>
      </c>
      <c r="P15" s="139">
        <v>1</v>
      </c>
      <c r="Q15" s="223">
        <f t="shared" si="5"/>
        <v>1</v>
      </c>
      <c r="R15" s="139">
        <v>0</v>
      </c>
      <c r="S15" s="139">
        <v>0</v>
      </c>
      <c r="T15" s="223">
        <f t="shared" si="6"/>
        <v>0</v>
      </c>
      <c r="U15" s="139">
        <v>0</v>
      </c>
      <c r="V15" s="139">
        <v>0</v>
      </c>
      <c r="W15" s="223">
        <f t="shared" si="7"/>
        <v>0</v>
      </c>
      <c r="X15" s="223">
        <f t="shared" ref="X15:Y15" si="17">O15+R15+U15</f>
        <v>0</v>
      </c>
      <c r="Y15" s="223">
        <f t="shared" si="17"/>
        <v>1</v>
      </c>
      <c r="Z15" s="223">
        <f t="shared" si="9"/>
        <v>1</v>
      </c>
      <c r="AA15" s="153"/>
      <c r="AB15" s="153"/>
      <c r="AC15" s="153"/>
      <c r="AD15" s="153"/>
      <c r="AE15" s="153"/>
      <c r="AF15" s="153"/>
    </row>
    <row r="16" spans="1:32" ht="15" customHeight="1">
      <c r="A16" s="240">
        <v>6</v>
      </c>
      <c r="B16" s="226" t="str">
        <f>'11'!C14</f>
        <v>Sambit</v>
      </c>
      <c r="C16" s="139">
        <v>0</v>
      </c>
      <c r="D16" s="139">
        <v>2</v>
      </c>
      <c r="E16" s="223">
        <f t="shared" si="0"/>
        <v>2</v>
      </c>
      <c r="F16" s="139">
        <v>0</v>
      </c>
      <c r="G16" s="139">
        <v>0</v>
      </c>
      <c r="H16" s="223">
        <f t="shared" si="1"/>
        <v>0</v>
      </c>
      <c r="I16" s="139">
        <v>0</v>
      </c>
      <c r="J16" s="139">
        <v>0</v>
      </c>
      <c r="K16" s="223">
        <f t="shared" si="2"/>
        <v>0</v>
      </c>
      <c r="L16" s="223">
        <f t="shared" ref="L16:M16" si="18">C16+F16+I16</f>
        <v>0</v>
      </c>
      <c r="M16" s="223">
        <f t="shared" si="18"/>
        <v>2</v>
      </c>
      <c r="N16" s="223">
        <f t="shared" si="4"/>
        <v>2</v>
      </c>
      <c r="O16" s="139">
        <v>1</v>
      </c>
      <c r="P16" s="139">
        <v>0</v>
      </c>
      <c r="Q16" s="223">
        <f t="shared" si="5"/>
        <v>1</v>
      </c>
      <c r="R16" s="139">
        <v>0</v>
      </c>
      <c r="S16" s="139">
        <v>0</v>
      </c>
      <c r="T16" s="223">
        <f t="shared" si="6"/>
        <v>0</v>
      </c>
      <c r="U16" s="139">
        <v>0</v>
      </c>
      <c r="V16" s="139">
        <v>0</v>
      </c>
      <c r="W16" s="223">
        <f t="shared" si="7"/>
        <v>0</v>
      </c>
      <c r="X16" s="223">
        <f t="shared" ref="X16:Y16" si="19">O16+R16+U16</f>
        <v>1</v>
      </c>
      <c r="Y16" s="223">
        <f t="shared" si="19"/>
        <v>0</v>
      </c>
      <c r="Z16" s="223">
        <f t="shared" si="9"/>
        <v>1</v>
      </c>
      <c r="AA16" s="153"/>
      <c r="AB16" s="153"/>
      <c r="AC16" s="153"/>
      <c r="AD16" s="153"/>
      <c r="AE16" s="153"/>
      <c r="AF16" s="153"/>
    </row>
    <row r="17" spans="1:32" ht="15" customHeight="1">
      <c r="A17" s="240">
        <v>7</v>
      </c>
      <c r="B17" s="226" t="str">
        <f>'11'!C15</f>
        <v>Wringinanom</v>
      </c>
      <c r="C17" s="139">
        <v>1</v>
      </c>
      <c r="D17" s="139">
        <v>0</v>
      </c>
      <c r="E17" s="223">
        <f t="shared" si="0"/>
        <v>1</v>
      </c>
      <c r="F17" s="139">
        <v>0</v>
      </c>
      <c r="G17" s="139">
        <v>0</v>
      </c>
      <c r="H17" s="223">
        <f t="shared" si="1"/>
        <v>0</v>
      </c>
      <c r="I17" s="139">
        <v>0</v>
      </c>
      <c r="J17" s="139">
        <v>0</v>
      </c>
      <c r="K17" s="223">
        <f t="shared" si="2"/>
        <v>0</v>
      </c>
      <c r="L17" s="223">
        <f t="shared" ref="L17:M17" si="20">C17+F17+I17</f>
        <v>1</v>
      </c>
      <c r="M17" s="223">
        <f t="shared" si="20"/>
        <v>0</v>
      </c>
      <c r="N17" s="223">
        <f t="shared" si="4"/>
        <v>1</v>
      </c>
      <c r="O17" s="139">
        <v>0</v>
      </c>
      <c r="P17" s="139">
        <v>1</v>
      </c>
      <c r="Q17" s="223">
        <f t="shared" si="5"/>
        <v>1</v>
      </c>
      <c r="R17" s="139">
        <v>0</v>
      </c>
      <c r="S17" s="139">
        <v>0</v>
      </c>
      <c r="T17" s="223">
        <f t="shared" si="6"/>
        <v>0</v>
      </c>
      <c r="U17" s="139">
        <v>0</v>
      </c>
      <c r="V17" s="139">
        <v>0</v>
      </c>
      <c r="W17" s="223">
        <f t="shared" si="7"/>
        <v>0</v>
      </c>
      <c r="X17" s="223">
        <f t="shared" ref="X17:Y17" si="21">O17+R17+U17</f>
        <v>0</v>
      </c>
      <c r="Y17" s="223">
        <f t="shared" si="21"/>
        <v>1</v>
      </c>
      <c r="Z17" s="223">
        <f t="shared" si="9"/>
        <v>1</v>
      </c>
      <c r="AA17" s="153"/>
      <c r="AB17" s="153"/>
      <c r="AC17" s="153"/>
      <c r="AD17" s="153"/>
      <c r="AE17" s="153"/>
      <c r="AF17" s="153"/>
    </row>
    <row r="18" spans="1:32" ht="15" customHeight="1">
      <c r="A18" s="240">
        <v>8</v>
      </c>
      <c r="B18" s="226" t="str">
        <f>'11'!C16</f>
        <v>Sawoo</v>
      </c>
      <c r="C18" s="139">
        <v>0</v>
      </c>
      <c r="D18" s="139">
        <v>2</v>
      </c>
      <c r="E18" s="223">
        <f t="shared" si="0"/>
        <v>2</v>
      </c>
      <c r="F18" s="139">
        <v>0</v>
      </c>
      <c r="G18" s="139">
        <v>0</v>
      </c>
      <c r="H18" s="223">
        <f t="shared" si="1"/>
        <v>0</v>
      </c>
      <c r="I18" s="139">
        <v>0</v>
      </c>
      <c r="J18" s="139">
        <v>0</v>
      </c>
      <c r="K18" s="223">
        <f t="shared" si="2"/>
        <v>0</v>
      </c>
      <c r="L18" s="223">
        <f t="shared" ref="L18:M18" si="22">C18+F18+I18</f>
        <v>0</v>
      </c>
      <c r="M18" s="223">
        <f t="shared" si="22"/>
        <v>2</v>
      </c>
      <c r="N18" s="223">
        <f t="shared" si="4"/>
        <v>2</v>
      </c>
      <c r="O18" s="139">
        <v>1</v>
      </c>
      <c r="P18" s="139">
        <v>0</v>
      </c>
      <c r="Q18" s="223">
        <f t="shared" si="5"/>
        <v>1</v>
      </c>
      <c r="R18" s="139">
        <v>0</v>
      </c>
      <c r="S18" s="139">
        <v>0</v>
      </c>
      <c r="T18" s="223">
        <f t="shared" si="6"/>
        <v>0</v>
      </c>
      <c r="U18" s="139">
        <v>0</v>
      </c>
      <c r="V18" s="139">
        <v>0</v>
      </c>
      <c r="W18" s="223">
        <f t="shared" si="7"/>
        <v>0</v>
      </c>
      <c r="X18" s="223">
        <f t="shared" ref="X18:Y18" si="23">O18+R18+U18</f>
        <v>1</v>
      </c>
      <c r="Y18" s="223">
        <f t="shared" si="23"/>
        <v>0</v>
      </c>
      <c r="Z18" s="223">
        <f t="shared" si="9"/>
        <v>1</v>
      </c>
      <c r="AA18" s="153"/>
      <c r="AB18" s="153"/>
      <c r="AC18" s="153"/>
      <c r="AD18" s="153"/>
      <c r="AE18" s="153"/>
      <c r="AF18" s="153"/>
    </row>
    <row r="19" spans="1:32" ht="15" customHeight="1">
      <c r="A19" s="240">
        <v>9</v>
      </c>
      <c r="B19" s="226" t="str">
        <f>'11'!C17</f>
        <v>Bondrang</v>
      </c>
      <c r="C19" s="139">
        <v>1</v>
      </c>
      <c r="D19" s="139">
        <v>0</v>
      </c>
      <c r="E19" s="223">
        <f t="shared" si="0"/>
        <v>1</v>
      </c>
      <c r="F19" s="139">
        <v>0</v>
      </c>
      <c r="G19" s="139">
        <v>0</v>
      </c>
      <c r="H19" s="223">
        <f t="shared" si="1"/>
        <v>0</v>
      </c>
      <c r="I19" s="139">
        <v>0</v>
      </c>
      <c r="J19" s="139">
        <v>0</v>
      </c>
      <c r="K19" s="223">
        <f t="shared" si="2"/>
        <v>0</v>
      </c>
      <c r="L19" s="223">
        <f t="shared" ref="L19:M19" si="24">C19+F19+I19</f>
        <v>1</v>
      </c>
      <c r="M19" s="223">
        <f t="shared" si="24"/>
        <v>0</v>
      </c>
      <c r="N19" s="223">
        <f t="shared" si="4"/>
        <v>1</v>
      </c>
      <c r="O19" s="139">
        <v>0</v>
      </c>
      <c r="P19" s="139">
        <v>1</v>
      </c>
      <c r="Q19" s="223">
        <f t="shared" si="5"/>
        <v>1</v>
      </c>
      <c r="R19" s="139">
        <v>0</v>
      </c>
      <c r="S19" s="139">
        <v>0</v>
      </c>
      <c r="T19" s="223">
        <f t="shared" si="6"/>
        <v>0</v>
      </c>
      <c r="U19" s="139">
        <v>0</v>
      </c>
      <c r="V19" s="139">
        <v>0</v>
      </c>
      <c r="W19" s="223">
        <f t="shared" si="7"/>
        <v>0</v>
      </c>
      <c r="X19" s="223">
        <f t="shared" ref="X19:Y19" si="25">O19+R19+U19</f>
        <v>0</v>
      </c>
      <c r="Y19" s="223">
        <f t="shared" si="25"/>
        <v>1</v>
      </c>
      <c r="Z19" s="223">
        <f t="shared" si="9"/>
        <v>1</v>
      </c>
      <c r="AA19" s="153"/>
      <c r="AB19" s="153"/>
      <c r="AC19" s="153"/>
      <c r="AD19" s="153"/>
      <c r="AE19" s="153"/>
      <c r="AF19" s="153"/>
    </row>
    <row r="20" spans="1:32" ht="15" customHeight="1">
      <c r="A20" s="240">
        <v>10</v>
      </c>
      <c r="B20" s="226" t="str">
        <f>'11'!C18</f>
        <v>Sooko</v>
      </c>
      <c r="C20" s="139">
        <v>0</v>
      </c>
      <c r="D20" s="139">
        <v>1</v>
      </c>
      <c r="E20" s="223">
        <f t="shared" si="0"/>
        <v>1</v>
      </c>
      <c r="F20" s="139">
        <v>0</v>
      </c>
      <c r="G20" s="139">
        <v>0</v>
      </c>
      <c r="H20" s="223">
        <f t="shared" si="1"/>
        <v>0</v>
      </c>
      <c r="I20" s="139">
        <v>0</v>
      </c>
      <c r="J20" s="139">
        <v>0</v>
      </c>
      <c r="K20" s="223">
        <f t="shared" si="2"/>
        <v>0</v>
      </c>
      <c r="L20" s="223">
        <f t="shared" ref="L20:M20" si="26">C20+F20+I20</f>
        <v>0</v>
      </c>
      <c r="M20" s="223">
        <f t="shared" si="26"/>
        <v>1</v>
      </c>
      <c r="N20" s="223">
        <f t="shared" si="4"/>
        <v>1</v>
      </c>
      <c r="O20" s="139">
        <v>0</v>
      </c>
      <c r="P20" s="139">
        <v>1</v>
      </c>
      <c r="Q20" s="223">
        <f t="shared" si="5"/>
        <v>1</v>
      </c>
      <c r="R20" s="139">
        <v>0</v>
      </c>
      <c r="S20" s="139">
        <v>0</v>
      </c>
      <c r="T20" s="223">
        <f t="shared" si="6"/>
        <v>0</v>
      </c>
      <c r="U20" s="139">
        <v>0</v>
      </c>
      <c r="V20" s="139">
        <v>0</v>
      </c>
      <c r="W20" s="223">
        <f t="shared" si="7"/>
        <v>0</v>
      </c>
      <c r="X20" s="223">
        <f t="shared" ref="X20:Y20" si="27">O20+R20+U20</f>
        <v>0</v>
      </c>
      <c r="Y20" s="223">
        <f t="shared" si="27"/>
        <v>1</v>
      </c>
      <c r="Z20" s="223">
        <f t="shared" si="9"/>
        <v>1</v>
      </c>
      <c r="AA20" s="153"/>
      <c r="AB20" s="153"/>
      <c r="AC20" s="153"/>
      <c r="AD20" s="153"/>
      <c r="AE20" s="153"/>
      <c r="AF20" s="153"/>
    </row>
    <row r="21" spans="1:32" ht="15" customHeight="1">
      <c r="A21" s="240">
        <v>11</v>
      </c>
      <c r="B21" s="226" t="str">
        <f>'11'!C19</f>
        <v>Pudak</v>
      </c>
      <c r="C21" s="139">
        <v>0</v>
      </c>
      <c r="D21" s="139">
        <v>2</v>
      </c>
      <c r="E21" s="223">
        <f t="shared" si="0"/>
        <v>2</v>
      </c>
      <c r="F21" s="139">
        <v>0</v>
      </c>
      <c r="G21" s="139">
        <v>0</v>
      </c>
      <c r="H21" s="223">
        <f t="shared" si="1"/>
        <v>0</v>
      </c>
      <c r="I21" s="139">
        <v>0</v>
      </c>
      <c r="J21" s="139">
        <v>0</v>
      </c>
      <c r="K21" s="223">
        <f t="shared" si="2"/>
        <v>0</v>
      </c>
      <c r="L21" s="223">
        <f t="shared" ref="L21:M21" si="28">C21+F21+I21</f>
        <v>0</v>
      </c>
      <c r="M21" s="223">
        <f t="shared" si="28"/>
        <v>2</v>
      </c>
      <c r="N21" s="223">
        <f t="shared" si="4"/>
        <v>2</v>
      </c>
      <c r="O21" s="139">
        <v>0</v>
      </c>
      <c r="P21" s="139">
        <v>1</v>
      </c>
      <c r="Q21" s="223">
        <f t="shared" si="5"/>
        <v>1</v>
      </c>
      <c r="R21" s="139">
        <v>0</v>
      </c>
      <c r="S21" s="139">
        <v>0</v>
      </c>
      <c r="T21" s="223">
        <f t="shared" si="6"/>
        <v>0</v>
      </c>
      <c r="U21" s="139">
        <v>0</v>
      </c>
      <c r="V21" s="139">
        <v>0</v>
      </c>
      <c r="W21" s="223">
        <f t="shared" si="7"/>
        <v>0</v>
      </c>
      <c r="X21" s="223">
        <f t="shared" ref="X21:Y21" si="29">O21+R21+U21</f>
        <v>0</v>
      </c>
      <c r="Y21" s="223">
        <f t="shared" si="29"/>
        <v>1</v>
      </c>
      <c r="Z21" s="223">
        <f t="shared" si="9"/>
        <v>1</v>
      </c>
      <c r="AA21" s="153"/>
      <c r="AB21" s="153"/>
      <c r="AC21" s="153"/>
      <c r="AD21" s="153"/>
      <c r="AE21" s="153"/>
      <c r="AF21" s="153"/>
    </row>
    <row r="22" spans="1:32" ht="15" customHeight="1">
      <c r="A22" s="240">
        <v>12</v>
      </c>
      <c r="B22" s="226" t="str">
        <f>'11'!C20</f>
        <v>Pulung</v>
      </c>
      <c r="C22" s="139">
        <v>1</v>
      </c>
      <c r="D22" s="139">
        <v>4</v>
      </c>
      <c r="E22" s="223">
        <f t="shared" si="0"/>
        <v>5</v>
      </c>
      <c r="F22" s="139">
        <v>0</v>
      </c>
      <c r="G22" s="139">
        <v>0</v>
      </c>
      <c r="H22" s="223">
        <f t="shared" si="1"/>
        <v>0</v>
      </c>
      <c r="I22" s="139">
        <v>0</v>
      </c>
      <c r="J22" s="280">
        <v>0</v>
      </c>
      <c r="K22" s="223">
        <f t="shared" si="2"/>
        <v>0</v>
      </c>
      <c r="L22" s="223">
        <f t="shared" ref="L22:M22" si="30">C22+F22+I22</f>
        <v>1</v>
      </c>
      <c r="M22" s="223">
        <f t="shared" si="30"/>
        <v>4</v>
      </c>
      <c r="N22" s="223">
        <f t="shared" si="4"/>
        <v>5</v>
      </c>
      <c r="O22" s="139">
        <v>0</v>
      </c>
      <c r="P22" s="139">
        <v>1</v>
      </c>
      <c r="Q22" s="223">
        <f t="shared" si="5"/>
        <v>1</v>
      </c>
      <c r="R22" s="139">
        <v>0</v>
      </c>
      <c r="S22" s="280">
        <v>0</v>
      </c>
      <c r="T22" s="223">
        <f t="shared" si="6"/>
        <v>0</v>
      </c>
      <c r="U22" s="139">
        <v>0</v>
      </c>
      <c r="V22" s="139">
        <v>0</v>
      </c>
      <c r="W22" s="223">
        <f t="shared" si="7"/>
        <v>0</v>
      </c>
      <c r="X22" s="223">
        <f t="shared" ref="X22:Y22" si="31">O22+R22+U22</f>
        <v>0</v>
      </c>
      <c r="Y22" s="223">
        <f t="shared" si="31"/>
        <v>1</v>
      </c>
      <c r="Z22" s="223">
        <f t="shared" si="9"/>
        <v>1</v>
      </c>
      <c r="AA22" s="153"/>
      <c r="AB22" s="153"/>
      <c r="AC22" s="153"/>
      <c r="AD22" s="153"/>
      <c r="AE22" s="153"/>
      <c r="AF22" s="153"/>
    </row>
    <row r="23" spans="1:32" ht="15" customHeight="1">
      <c r="A23" s="240">
        <v>13</v>
      </c>
      <c r="B23" s="226" t="str">
        <f>'11'!C21</f>
        <v>Kesugihan</v>
      </c>
      <c r="C23" s="139">
        <v>1</v>
      </c>
      <c r="D23" s="139">
        <v>1</v>
      </c>
      <c r="E23" s="223">
        <f t="shared" si="0"/>
        <v>2</v>
      </c>
      <c r="F23" s="139">
        <v>0</v>
      </c>
      <c r="G23" s="139">
        <v>0</v>
      </c>
      <c r="H23" s="223">
        <f t="shared" si="1"/>
        <v>0</v>
      </c>
      <c r="I23" s="139">
        <v>0</v>
      </c>
      <c r="J23" s="139">
        <v>0</v>
      </c>
      <c r="K23" s="223">
        <f t="shared" si="2"/>
        <v>0</v>
      </c>
      <c r="L23" s="223">
        <f t="shared" ref="L23:M23" si="32">C23+F23+I23</f>
        <v>1</v>
      </c>
      <c r="M23" s="223">
        <f t="shared" si="32"/>
        <v>1</v>
      </c>
      <c r="N23" s="223">
        <f t="shared" si="4"/>
        <v>2</v>
      </c>
      <c r="O23" s="139">
        <v>0</v>
      </c>
      <c r="P23" s="139">
        <v>1</v>
      </c>
      <c r="Q23" s="223">
        <f t="shared" si="5"/>
        <v>1</v>
      </c>
      <c r="R23" s="139">
        <v>0</v>
      </c>
      <c r="S23" s="139">
        <v>0</v>
      </c>
      <c r="T23" s="223">
        <f t="shared" si="6"/>
        <v>0</v>
      </c>
      <c r="U23" s="139">
        <v>0</v>
      </c>
      <c r="V23" s="139">
        <v>0</v>
      </c>
      <c r="W23" s="223">
        <f t="shared" si="7"/>
        <v>0</v>
      </c>
      <c r="X23" s="223">
        <f t="shared" ref="X23:Y23" si="33">O23+R23+U23</f>
        <v>0</v>
      </c>
      <c r="Y23" s="223">
        <f t="shared" si="33"/>
        <v>1</v>
      </c>
      <c r="Z23" s="223">
        <f t="shared" si="9"/>
        <v>1</v>
      </c>
      <c r="AA23" s="153"/>
      <c r="AB23" s="153"/>
      <c r="AC23" s="153"/>
      <c r="AD23" s="153"/>
      <c r="AE23" s="153"/>
      <c r="AF23" s="153"/>
    </row>
    <row r="24" spans="1:32" ht="15" customHeight="1">
      <c r="A24" s="240">
        <v>14</v>
      </c>
      <c r="B24" s="226" t="str">
        <f>'11'!C22</f>
        <v>Mlarak</v>
      </c>
      <c r="C24" s="139">
        <v>1</v>
      </c>
      <c r="D24" s="139">
        <v>1</v>
      </c>
      <c r="E24" s="223">
        <f t="shared" si="0"/>
        <v>2</v>
      </c>
      <c r="F24" s="139">
        <v>0</v>
      </c>
      <c r="G24" s="139">
        <v>0</v>
      </c>
      <c r="H24" s="223">
        <f t="shared" si="1"/>
        <v>0</v>
      </c>
      <c r="I24" s="139">
        <v>0</v>
      </c>
      <c r="J24" s="139">
        <v>0</v>
      </c>
      <c r="K24" s="223">
        <f t="shared" si="2"/>
        <v>0</v>
      </c>
      <c r="L24" s="223">
        <f t="shared" ref="L24:M24" si="34">C24+F24+I24</f>
        <v>1</v>
      </c>
      <c r="M24" s="223">
        <f t="shared" si="34"/>
        <v>1</v>
      </c>
      <c r="N24" s="223">
        <f t="shared" si="4"/>
        <v>2</v>
      </c>
      <c r="O24" s="139">
        <v>0</v>
      </c>
      <c r="P24" s="139">
        <v>2</v>
      </c>
      <c r="Q24" s="223">
        <f t="shared" si="5"/>
        <v>2</v>
      </c>
      <c r="R24" s="139">
        <v>0</v>
      </c>
      <c r="S24" s="139">
        <v>0</v>
      </c>
      <c r="T24" s="223">
        <f t="shared" si="6"/>
        <v>0</v>
      </c>
      <c r="U24" s="139">
        <v>0</v>
      </c>
      <c r="V24" s="139">
        <v>0</v>
      </c>
      <c r="W24" s="223">
        <f t="shared" si="7"/>
        <v>0</v>
      </c>
      <c r="X24" s="223">
        <f t="shared" ref="X24:Y24" si="35">O24+R24+U24</f>
        <v>0</v>
      </c>
      <c r="Y24" s="223">
        <f t="shared" si="35"/>
        <v>2</v>
      </c>
      <c r="Z24" s="223">
        <f t="shared" si="9"/>
        <v>2</v>
      </c>
      <c r="AA24" s="153"/>
      <c r="AB24" s="153"/>
      <c r="AC24" s="153"/>
      <c r="AD24" s="153"/>
      <c r="AE24" s="153"/>
      <c r="AF24" s="153"/>
    </row>
    <row r="25" spans="1:32" ht="15" customHeight="1">
      <c r="A25" s="240">
        <v>15</v>
      </c>
      <c r="B25" s="226" t="str">
        <f>'11'!C23</f>
        <v>Siman</v>
      </c>
      <c r="C25" s="139">
        <v>0</v>
      </c>
      <c r="D25" s="139">
        <v>1</v>
      </c>
      <c r="E25" s="223">
        <f t="shared" si="0"/>
        <v>1</v>
      </c>
      <c r="F25" s="139">
        <v>0</v>
      </c>
      <c r="G25" s="139">
        <v>0</v>
      </c>
      <c r="H25" s="223">
        <f t="shared" si="1"/>
        <v>0</v>
      </c>
      <c r="I25" s="139">
        <v>0</v>
      </c>
      <c r="J25" s="139">
        <v>0</v>
      </c>
      <c r="K25" s="223">
        <f t="shared" si="2"/>
        <v>0</v>
      </c>
      <c r="L25" s="223">
        <f t="shared" ref="L25:M25" si="36">C25+F25+I25</f>
        <v>0</v>
      </c>
      <c r="M25" s="223">
        <f t="shared" si="36"/>
        <v>1</v>
      </c>
      <c r="N25" s="223">
        <f t="shared" si="4"/>
        <v>1</v>
      </c>
      <c r="O25" s="139">
        <v>0</v>
      </c>
      <c r="P25" s="139">
        <v>1</v>
      </c>
      <c r="Q25" s="223">
        <f t="shared" si="5"/>
        <v>1</v>
      </c>
      <c r="R25" s="139">
        <v>0</v>
      </c>
      <c r="S25" s="139">
        <v>0</v>
      </c>
      <c r="T25" s="223">
        <f t="shared" si="6"/>
        <v>0</v>
      </c>
      <c r="U25" s="139">
        <v>0</v>
      </c>
      <c r="V25" s="139">
        <v>0</v>
      </c>
      <c r="W25" s="223">
        <f t="shared" si="7"/>
        <v>0</v>
      </c>
      <c r="X25" s="223">
        <f t="shared" ref="X25:Y25" si="37">O25+R25+U25</f>
        <v>0</v>
      </c>
      <c r="Y25" s="223">
        <f t="shared" si="37"/>
        <v>1</v>
      </c>
      <c r="Z25" s="223">
        <f t="shared" si="9"/>
        <v>1</v>
      </c>
      <c r="AA25" s="153"/>
      <c r="AB25" s="153"/>
      <c r="AC25" s="153"/>
      <c r="AD25" s="153"/>
      <c r="AE25" s="153"/>
      <c r="AF25" s="153"/>
    </row>
    <row r="26" spans="1:32" ht="15" customHeight="1">
      <c r="A26" s="240">
        <v>16</v>
      </c>
      <c r="B26" s="226" t="str">
        <f>'11'!C24</f>
        <v>Ronowijayan</v>
      </c>
      <c r="C26" s="139">
        <v>1</v>
      </c>
      <c r="D26" s="139">
        <v>2</v>
      </c>
      <c r="E26" s="223">
        <f t="shared" si="0"/>
        <v>3</v>
      </c>
      <c r="F26" s="139">
        <v>0</v>
      </c>
      <c r="G26" s="139">
        <v>0</v>
      </c>
      <c r="H26" s="223">
        <f t="shared" si="1"/>
        <v>0</v>
      </c>
      <c r="I26" s="139">
        <v>0</v>
      </c>
      <c r="J26" s="139">
        <v>0</v>
      </c>
      <c r="K26" s="223">
        <f t="shared" si="2"/>
        <v>0</v>
      </c>
      <c r="L26" s="223">
        <f t="shared" ref="L26:M26" si="38">C26+F26+I26</f>
        <v>1</v>
      </c>
      <c r="M26" s="223">
        <f t="shared" si="38"/>
        <v>2</v>
      </c>
      <c r="N26" s="223">
        <f t="shared" si="4"/>
        <v>3</v>
      </c>
      <c r="O26" s="139">
        <v>0</v>
      </c>
      <c r="P26" s="139">
        <v>1</v>
      </c>
      <c r="Q26" s="223">
        <f t="shared" si="5"/>
        <v>1</v>
      </c>
      <c r="R26" s="139">
        <v>0</v>
      </c>
      <c r="S26" s="139">
        <v>0</v>
      </c>
      <c r="T26" s="223">
        <f t="shared" si="6"/>
        <v>0</v>
      </c>
      <c r="U26" s="139">
        <v>0</v>
      </c>
      <c r="V26" s="139">
        <v>0</v>
      </c>
      <c r="W26" s="223">
        <f t="shared" si="7"/>
        <v>0</v>
      </c>
      <c r="X26" s="223">
        <f t="shared" ref="X26:Y26" si="39">O26+R26+U26</f>
        <v>0</v>
      </c>
      <c r="Y26" s="223">
        <f t="shared" si="39"/>
        <v>1</v>
      </c>
      <c r="Z26" s="223">
        <f t="shared" si="9"/>
        <v>1</v>
      </c>
      <c r="AA26" s="153"/>
      <c r="AB26" s="153"/>
      <c r="AC26" s="153"/>
      <c r="AD26" s="153"/>
      <c r="AE26" s="153"/>
      <c r="AF26" s="153"/>
    </row>
    <row r="27" spans="1:32" ht="15" customHeight="1">
      <c r="A27" s="240">
        <v>17</v>
      </c>
      <c r="B27" s="226" t="str">
        <f>'11'!C25</f>
        <v>Jetis</v>
      </c>
      <c r="C27" s="139">
        <v>1</v>
      </c>
      <c r="D27" s="139">
        <v>1</v>
      </c>
      <c r="E27" s="223">
        <f t="shared" si="0"/>
        <v>2</v>
      </c>
      <c r="F27" s="139">
        <v>0</v>
      </c>
      <c r="G27" s="139">
        <v>0</v>
      </c>
      <c r="H27" s="223">
        <f t="shared" si="1"/>
        <v>0</v>
      </c>
      <c r="I27" s="139">
        <v>0</v>
      </c>
      <c r="J27" s="139">
        <v>0</v>
      </c>
      <c r="K27" s="223">
        <f t="shared" si="2"/>
        <v>0</v>
      </c>
      <c r="L27" s="223">
        <f t="shared" ref="L27:M27" si="40">C27+F27+I27</f>
        <v>1</v>
      </c>
      <c r="M27" s="223">
        <f t="shared" si="40"/>
        <v>1</v>
      </c>
      <c r="N27" s="223">
        <f t="shared" si="4"/>
        <v>2</v>
      </c>
      <c r="O27" s="139">
        <v>0</v>
      </c>
      <c r="P27" s="139">
        <v>1</v>
      </c>
      <c r="Q27" s="223">
        <f t="shared" si="5"/>
        <v>1</v>
      </c>
      <c r="R27" s="139">
        <v>0</v>
      </c>
      <c r="S27" s="139">
        <v>0</v>
      </c>
      <c r="T27" s="223">
        <f t="shared" si="6"/>
        <v>0</v>
      </c>
      <c r="U27" s="139">
        <v>0</v>
      </c>
      <c r="V27" s="139">
        <v>0</v>
      </c>
      <c r="W27" s="223">
        <f t="shared" si="7"/>
        <v>0</v>
      </c>
      <c r="X27" s="223">
        <f t="shared" ref="X27:Y27" si="41">O27+R27+U27</f>
        <v>0</v>
      </c>
      <c r="Y27" s="223">
        <f t="shared" si="41"/>
        <v>1</v>
      </c>
      <c r="Z27" s="223">
        <f t="shared" si="9"/>
        <v>1</v>
      </c>
      <c r="AA27" s="153"/>
      <c r="AB27" s="153"/>
      <c r="AC27" s="153"/>
      <c r="AD27" s="153"/>
      <c r="AE27" s="153"/>
      <c r="AF27" s="153"/>
    </row>
    <row r="28" spans="1:32" ht="15" customHeight="1">
      <c r="A28" s="240">
        <v>18</v>
      </c>
      <c r="B28" s="226" t="str">
        <f>'11'!C26</f>
        <v>Balong</v>
      </c>
      <c r="C28" s="139">
        <v>1</v>
      </c>
      <c r="D28" s="139">
        <v>3</v>
      </c>
      <c r="E28" s="223">
        <f t="shared" si="0"/>
        <v>4</v>
      </c>
      <c r="F28" s="139">
        <v>0</v>
      </c>
      <c r="G28" s="139">
        <v>0</v>
      </c>
      <c r="H28" s="223">
        <f t="shared" si="1"/>
        <v>0</v>
      </c>
      <c r="I28" s="139">
        <v>0</v>
      </c>
      <c r="J28" s="139">
        <v>0</v>
      </c>
      <c r="K28" s="223">
        <f t="shared" si="2"/>
        <v>0</v>
      </c>
      <c r="L28" s="223">
        <f t="shared" ref="L28:M28" si="42">C28+F28+I28</f>
        <v>1</v>
      </c>
      <c r="M28" s="223">
        <f t="shared" si="42"/>
        <v>3</v>
      </c>
      <c r="N28" s="223">
        <f t="shared" si="4"/>
        <v>4</v>
      </c>
      <c r="O28" s="139">
        <v>0</v>
      </c>
      <c r="P28" s="139">
        <v>1</v>
      </c>
      <c r="Q28" s="223">
        <f t="shared" si="5"/>
        <v>1</v>
      </c>
      <c r="R28" s="139">
        <v>0</v>
      </c>
      <c r="S28" s="139">
        <v>0</v>
      </c>
      <c r="T28" s="223">
        <f t="shared" si="6"/>
        <v>0</v>
      </c>
      <c r="U28" s="139">
        <v>0</v>
      </c>
      <c r="V28" s="139">
        <v>0</v>
      </c>
      <c r="W28" s="223">
        <f t="shared" si="7"/>
        <v>0</v>
      </c>
      <c r="X28" s="223">
        <f t="shared" ref="X28:Y28" si="43">O28+R28+U28</f>
        <v>0</v>
      </c>
      <c r="Y28" s="223">
        <f t="shared" si="43"/>
        <v>1</v>
      </c>
      <c r="Z28" s="223">
        <f t="shared" si="9"/>
        <v>1</v>
      </c>
      <c r="AA28" s="153"/>
      <c r="AB28" s="153"/>
      <c r="AC28" s="153"/>
      <c r="AD28" s="153"/>
      <c r="AE28" s="153"/>
      <c r="AF28" s="153"/>
    </row>
    <row r="29" spans="1:32" ht="15" customHeight="1">
      <c r="A29" s="240">
        <v>19</v>
      </c>
      <c r="B29" s="226" t="str">
        <f>'11'!C27</f>
        <v>Kauman</v>
      </c>
      <c r="C29" s="139">
        <v>1</v>
      </c>
      <c r="D29" s="139">
        <v>1</v>
      </c>
      <c r="E29" s="223">
        <f t="shared" si="0"/>
        <v>2</v>
      </c>
      <c r="F29" s="139">
        <v>0</v>
      </c>
      <c r="G29" s="139">
        <v>0</v>
      </c>
      <c r="H29" s="223">
        <f t="shared" si="1"/>
        <v>0</v>
      </c>
      <c r="I29" s="139">
        <v>0</v>
      </c>
      <c r="J29" s="139">
        <v>0</v>
      </c>
      <c r="K29" s="223">
        <f t="shared" si="2"/>
        <v>0</v>
      </c>
      <c r="L29" s="223">
        <f t="shared" ref="L29:M29" si="44">C29+F29+I29</f>
        <v>1</v>
      </c>
      <c r="M29" s="223">
        <f t="shared" si="44"/>
        <v>1</v>
      </c>
      <c r="N29" s="223">
        <f t="shared" si="4"/>
        <v>2</v>
      </c>
      <c r="O29" s="139">
        <v>0</v>
      </c>
      <c r="P29" s="139">
        <v>1</v>
      </c>
      <c r="Q29" s="223">
        <f t="shared" si="5"/>
        <v>1</v>
      </c>
      <c r="R29" s="139">
        <v>0</v>
      </c>
      <c r="S29" s="139">
        <v>0</v>
      </c>
      <c r="T29" s="223">
        <f t="shared" si="6"/>
        <v>0</v>
      </c>
      <c r="U29" s="139">
        <v>0</v>
      </c>
      <c r="V29" s="139">
        <v>0</v>
      </c>
      <c r="W29" s="223">
        <f t="shared" si="7"/>
        <v>0</v>
      </c>
      <c r="X29" s="223">
        <f t="shared" ref="X29:Y29" si="45">O29+R29+U29</f>
        <v>0</v>
      </c>
      <c r="Y29" s="223">
        <f t="shared" si="45"/>
        <v>1</v>
      </c>
      <c r="Z29" s="223">
        <f t="shared" si="9"/>
        <v>1</v>
      </c>
      <c r="AA29" s="153"/>
      <c r="AB29" s="153"/>
      <c r="AC29" s="153"/>
      <c r="AD29" s="153"/>
      <c r="AE29" s="153"/>
      <c r="AF29" s="153"/>
    </row>
    <row r="30" spans="1:32" ht="15" customHeight="1">
      <c r="A30" s="240">
        <v>20</v>
      </c>
      <c r="B30" s="226" t="str">
        <f>'11'!C28</f>
        <v>Ngrandu</v>
      </c>
      <c r="C30" s="139">
        <v>3</v>
      </c>
      <c r="D30" s="139">
        <v>8</v>
      </c>
      <c r="E30" s="223">
        <f t="shared" si="0"/>
        <v>11</v>
      </c>
      <c r="F30" s="139">
        <v>0</v>
      </c>
      <c r="G30" s="139">
        <v>0</v>
      </c>
      <c r="H30" s="223">
        <f t="shared" si="1"/>
        <v>0</v>
      </c>
      <c r="I30" s="139">
        <v>0</v>
      </c>
      <c r="J30" s="139">
        <v>0</v>
      </c>
      <c r="K30" s="223">
        <f t="shared" si="2"/>
        <v>0</v>
      </c>
      <c r="L30" s="223">
        <f t="shared" ref="L30:M30" si="46">C30+F30+I30</f>
        <v>3</v>
      </c>
      <c r="M30" s="223">
        <f t="shared" si="46"/>
        <v>8</v>
      </c>
      <c r="N30" s="223">
        <f t="shared" si="4"/>
        <v>11</v>
      </c>
      <c r="O30" s="139">
        <v>0</v>
      </c>
      <c r="P30" s="139">
        <v>1</v>
      </c>
      <c r="Q30" s="223">
        <f t="shared" si="5"/>
        <v>1</v>
      </c>
      <c r="R30" s="139">
        <v>0</v>
      </c>
      <c r="S30" s="139">
        <v>0</v>
      </c>
      <c r="T30" s="223">
        <f t="shared" si="6"/>
        <v>0</v>
      </c>
      <c r="U30" s="139">
        <v>0</v>
      </c>
      <c r="V30" s="139">
        <v>0</v>
      </c>
      <c r="W30" s="223">
        <f t="shared" si="7"/>
        <v>0</v>
      </c>
      <c r="X30" s="223">
        <f t="shared" ref="X30:Y30" si="47">O30+R30+U30</f>
        <v>0</v>
      </c>
      <c r="Y30" s="223">
        <f t="shared" si="47"/>
        <v>1</v>
      </c>
      <c r="Z30" s="223">
        <f t="shared" si="9"/>
        <v>1</v>
      </c>
      <c r="AA30" s="153"/>
      <c r="AB30" s="153"/>
      <c r="AC30" s="153"/>
      <c r="AD30" s="153"/>
      <c r="AE30" s="153"/>
      <c r="AF30" s="153"/>
    </row>
    <row r="31" spans="1:32" ht="15" customHeight="1">
      <c r="A31" s="240">
        <v>21</v>
      </c>
      <c r="B31" s="226" t="str">
        <f>'11'!C29</f>
        <v>Jambon</v>
      </c>
      <c r="C31" s="139">
        <v>0</v>
      </c>
      <c r="D31" s="139">
        <v>2</v>
      </c>
      <c r="E31" s="223">
        <f t="shared" si="0"/>
        <v>2</v>
      </c>
      <c r="F31" s="139">
        <v>0</v>
      </c>
      <c r="G31" s="139">
        <v>0</v>
      </c>
      <c r="H31" s="223">
        <f t="shared" si="1"/>
        <v>0</v>
      </c>
      <c r="I31" s="139">
        <v>0</v>
      </c>
      <c r="J31" s="139">
        <v>0</v>
      </c>
      <c r="K31" s="223">
        <f t="shared" si="2"/>
        <v>0</v>
      </c>
      <c r="L31" s="223">
        <f t="shared" ref="L31:M31" si="48">C31+F31+I31</f>
        <v>0</v>
      </c>
      <c r="M31" s="223">
        <f t="shared" si="48"/>
        <v>2</v>
      </c>
      <c r="N31" s="223">
        <f t="shared" si="4"/>
        <v>2</v>
      </c>
      <c r="O31" s="139">
        <v>0</v>
      </c>
      <c r="P31" s="139">
        <v>1</v>
      </c>
      <c r="Q31" s="223">
        <f t="shared" si="5"/>
        <v>1</v>
      </c>
      <c r="R31" s="139">
        <v>0</v>
      </c>
      <c r="S31" s="139">
        <v>0</v>
      </c>
      <c r="T31" s="223">
        <f t="shared" si="6"/>
        <v>0</v>
      </c>
      <c r="U31" s="139">
        <v>0</v>
      </c>
      <c r="V31" s="139">
        <v>0</v>
      </c>
      <c r="W31" s="223">
        <f t="shared" si="7"/>
        <v>0</v>
      </c>
      <c r="X31" s="223">
        <f t="shared" ref="X31:Y31" si="49">O31+R31+U31</f>
        <v>0</v>
      </c>
      <c r="Y31" s="223">
        <f t="shared" si="49"/>
        <v>1</v>
      </c>
      <c r="Z31" s="223">
        <f t="shared" si="9"/>
        <v>1</v>
      </c>
      <c r="AA31" s="153"/>
      <c r="AB31" s="153"/>
      <c r="AC31" s="153"/>
      <c r="AD31" s="153"/>
      <c r="AE31" s="153"/>
      <c r="AF31" s="153"/>
    </row>
    <row r="32" spans="1:32" ht="15" customHeight="1">
      <c r="A32" s="240">
        <v>22</v>
      </c>
      <c r="B32" s="226" t="str">
        <f>'11'!C30</f>
        <v>Badegan</v>
      </c>
      <c r="C32" s="139">
        <v>3</v>
      </c>
      <c r="D32" s="139">
        <v>7</v>
      </c>
      <c r="E32" s="223">
        <f t="shared" si="0"/>
        <v>10</v>
      </c>
      <c r="F32" s="139">
        <v>0</v>
      </c>
      <c r="G32" s="139">
        <v>0</v>
      </c>
      <c r="H32" s="223">
        <f t="shared" si="1"/>
        <v>0</v>
      </c>
      <c r="I32" s="139">
        <v>0</v>
      </c>
      <c r="J32" s="139">
        <v>0</v>
      </c>
      <c r="K32" s="223">
        <f t="shared" si="2"/>
        <v>0</v>
      </c>
      <c r="L32" s="223">
        <f t="shared" ref="L32:M32" si="50">C32+F32+I32</f>
        <v>3</v>
      </c>
      <c r="M32" s="223">
        <f t="shared" si="50"/>
        <v>7</v>
      </c>
      <c r="N32" s="223">
        <f t="shared" si="4"/>
        <v>10</v>
      </c>
      <c r="O32" s="139">
        <v>0</v>
      </c>
      <c r="P32" s="139">
        <v>1</v>
      </c>
      <c r="Q32" s="223">
        <f t="shared" si="5"/>
        <v>1</v>
      </c>
      <c r="R32" s="139">
        <v>0</v>
      </c>
      <c r="S32" s="139">
        <v>0</v>
      </c>
      <c r="T32" s="223">
        <f t="shared" si="6"/>
        <v>0</v>
      </c>
      <c r="U32" s="139">
        <v>0</v>
      </c>
      <c r="V32" s="139">
        <v>0</v>
      </c>
      <c r="W32" s="223">
        <f t="shared" si="7"/>
        <v>0</v>
      </c>
      <c r="X32" s="223">
        <f t="shared" ref="X32:Y32" si="51">O32+R32+U32</f>
        <v>0</v>
      </c>
      <c r="Y32" s="223">
        <f t="shared" si="51"/>
        <v>1</v>
      </c>
      <c r="Z32" s="223">
        <f t="shared" si="9"/>
        <v>1</v>
      </c>
      <c r="AA32" s="153"/>
      <c r="AB32" s="153"/>
      <c r="AC32" s="153"/>
      <c r="AD32" s="153"/>
      <c r="AE32" s="153"/>
      <c r="AF32" s="153"/>
    </row>
    <row r="33" spans="1:32" ht="15" customHeight="1">
      <c r="A33" s="240">
        <v>23</v>
      </c>
      <c r="B33" s="226" t="str">
        <f>'11'!C31</f>
        <v>Sampung</v>
      </c>
      <c r="C33" s="139">
        <v>1</v>
      </c>
      <c r="D33" s="139">
        <v>1</v>
      </c>
      <c r="E33" s="223">
        <f t="shared" si="0"/>
        <v>2</v>
      </c>
      <c r="F33" s="139">
        <v>0</v>
      </c>
      <c r="G33" s="139">
        <v>0</v>
      </c>
      <c r="H33" s="223">
        <f t="shared" si="1"/>
        <v>0</v>
      </c>
      <c r="I33" s="139">
        <v>0</v>
      </c>
      <c r="J33" s="139">
        <v>0</v>
      </c>
      <c r="K33" s="223">
        <f t="shared" si="2"/>
        <v>0</v>
      </c>
      <c r="L33" s="223">
        <f t="shared" ref="L33:M33" si="52">C33+F33+I33</f>
        <v>1</v>
      </c>
      <c r="M33" s="223">
        <f t="shared" si="52"/>
        <v>1</v>
      </c>
      <c r="N33" s="223">
        <f t="shared" si="4"/>
        <v>2</v>
      </c>
      <c r="O33" s="139">
        <v>0</v>
      </c>
      <c r="P33" s="139">
        <v>1</v>
      </c>
      <c r="Q33" s="223">
        <f t="shared" si="5"/>
        <v>1</v>
      </c>
      <c r="R33" s="139">
        <v>0</v>
      </c>
      <c r="S33" s="139">
        <v>0</v>
      </c>
      <c r="T33" s="223">
        <f t="shared" si="6"/>
        <v>0</v>
      </c>
      <c r="U33" s="139">
        <v>0</v>
      </c>
      <c r="V33" s="139">
        <v>0</v>
      </c>
      <c r="W33" s="223">
        <f t="shared" si="7"/>
        <v>0</v>
      </c>
      <c r="X33" s="223">
        <f t="shared" ref="X33:Y33" si="53">O33+R33+U33</f>
        <v>0</v>
      </c>
      <c r="Y33" s="223">
        <f t="shared" si="53"/>
        <v>1</v>
      </c>
      <c r="Z33" s="223">
        <f t="shared" si="9"/>
        <v>1</v>
      </c>
      <c r="AA33" s="153"/>
      <c r="AB33" s="153"/>
      <c r="AC33" s="153"/>
      <c r="AD33" s="153"/>
      <c r="AE33" s="153"/>
      <c r="AF33" s="153"/>
    </row>
    <row r="34" spans="1:32" ht="15" customHeight="1">
      <c r="A34" s="240">
        <v>24</v>
      </c>
      <c r="B34" s="226" t="str">
        <f>'11'!C32</f>
        <v>Kunti</v>
      </c>
      <c r="C34" s="139">
        <v>0</v>
      </c>
      <c r="D34" s="139">
        <v>1</v>
      </c>
      <c r="E34" s="223">
        <f t="shared" si="0"/>
        <v>1</v>
      </c>
      <c r="F34" s="139">
        <v>0</v>
      </c>
      <c r="G34" s="139">
        <v>0</v>
      </c>
      <c r="H34" s="223">
        <f t="shared" si="1"/>
        <v>0</v>
      </c>
      <c r="I34" s="139">
        <v>0</v>
      </c>
      <c r="J34" s="139">
        <v>0</v>
      </c>
      <c r="K34" s="223">
        <f t="shared" si="2"/>
        <v>0</v>
      </c>
      <c r="L34" s="223">
        <f t="shared" ref="L34:M34" si="54">C34+F34+I34</f>
        <v>0</v>
      </c>
      <c r="M34" s="223">
        <f t="shared" si="54"/>
        <v>1</v>
      </c>
      <c r="N34" s="223">
        <f t="shared" si="4"/>
        <v>1</v>
      </c>
      <c r="O34" s="139">
        <v>1</v>
      </c>
      <c r="P34" s="139">
        <v>0</v>
      </c>
      <c r="Q34" s="223">
        <f t="shared" si="5"/>
        <v>1</v>
      </c>
      <c r="R34" s="139">
        <v>0</v>
      </c>
      <c r="S34" s="139">
        <v>0</v>
      </c>
      <c r="T34" s="223">
        <f t="shared" si="6"/>
        <v>0</v>
      </c>
      <c r="U34" s="139">
        <v>0</v>
      </c>
      <c r="V34" s="139">
        <v>0</v>
      </c>
      <c r="W34" s="223">
        <f t="shared" si="7"/>
        <v>0</v>
      </c>
      <c r="X34" s="223">
        <f t="shared" ref="X34:Y34" si="55">O34+R34+U34</f>
        <v>1</v>
      </c>
      <c r="Y34" s="223">
        <f t="shared" si="55"/>
        <v>0</v>
      </c>
      <c r="Z34" s="223">
        <f t="shared" si="9"/>
        <v>1</v>
      </c>
      <c r="AA34" s="153"/>
      <c r="AB34" s="153"/>
      <c r="AC34" s="153"/>
      <c r="AD34" s="153"/>
      <c r="AE34" s="153"/>
      <c r="AF34" s="153"/>
    </row>
    <row r="35" spans="1:32" ht="15" customHeight="1">
      <c r="A35" s="240">
        <v>25</v>
      </c>
      <c r="B35" s="226" t="str">
        <f>'11'!C33</f>
        <v>Sukorejo</v>
      </c>
      <c r="C35" s="139">
        <v>0</v>
      </c>
      <c r="D35" s="139">
        <v>2</v>
      </c>
      <c r="E35" s="223">
        <f t="shared" si="0"/>
        <v>2</v>
      </c>
      <c r="F35" s="139">
        <v>0</v>
      </c>
      <c r="G35" s="139">
        <v>0</v>
      </c>
      <c r="H35" s="223">
        <f t="shared" si="1"/>
        <v>0</v>
      </c>
      <c r="I35" s="139">
        <v>0</v>
      </c>
      <c r="J35" s="139">
        <v>0</v>
      </c>
      <c r="K35" s="223">
        <f t="shared" si="2"/>
        <v>0</v>
      </c>
      <c r="L35" s="223">
        <f t="shared" ref="L35:M35" si="56">C35+F35+I35</f>
        <v>0</v>
      </c>
      <c r="M35" s="223">
        <f t="shared" si="56"/>
        <v>2</v>
      </c>
      <c r="N35" s="223">
        <f t="shared" si="4"/>
        <v>2</v>
      </c>
      <c r="O35" s="139">
        <v>0</v>
      </c>
      <c r="P35" s="139">
        <v>1</v>
      </c>
      <c r="Q35" s="223">
        <f t="shared" si="5"/>
        <v>1</v>
      </c>
      <c r="R35" s="139">
        <v>0</v>
      </c>
      <c r="S35" s="139">
        <v>0</v>
      </c>
      <c r="T35" s="223">
        <f t="shared" si="6"/>
        <v>0</v>
      </c>
      <c r="U35" s="139">
        <v>0</v>
      </c>
      <c r="V35" s="139">
        <v>0</v>
      </c>
      <c r="W35" s="223">
        <f t="shared" si="7"/>
        <v>0</v>
      </c>
      <c r="X35" s="223">
        <f t="shared" ref="X35:Y35" si="57">O35+R35+U35</f>
        <v>0</v>
      </c>
      <c r="Y35" s="223">
        <f t="shared" si="57"/>
        <v>1</v>
      </c>
      <c r="Z35" s="223">
        <f t="shared" si="9"/>
        <v>1</v>
      </c>
      <c r="AA35" s="153"/>
      <c r="AB35" s="153"/>
      <c r="AC35" s="153"/>
      <c r="AD35" s="153"/>
      <c r="AE35" s="153"/>
      <c r="AF35" s="153"/>
    </row>
    <row r="36" spans="1:32" ht="15" customHeight="1">
      <c r="A36" s="240">
        <v>26</v>
      </c>
      <c r="B36" s="226" t="str">
        <f>'11'!C34</f>
        <v>Po. Utara</v>
      </c>
      <c r="C36" s="139">
        <v>2</v>
      </c>
      <c r="D36" s="139">
        <v>2</v>
      </c>
      <c r="E36" s="223">
        <f t="shared" si="0"/>
        <v>4</v>
      </c>
      <c r="F36" s="139">
        <v>0</v>
      </c>
      <c r="G36" s="139">
        <v>0</v>
      </c>
      <c r="H36" s="223">
        <f t="shared" si="1"/>
        <v>0</v>
      </c>
      <c r="I36" s="139">
        <v>0</v>
      </c>
      <c r="J36" s="139">
        <v>0</v>
      </c>
      <c r="K36" s="223">
        <f t="shared" si="2"/>
        <v>0</v>
      </c>
      <c r="L36" s="223">
        <f t="shared" ref="L36:M36" si="58">C36+F36+I36</f>
        <v>2</v>
      </c>
      <c r="M36" s="223">
        <f t="shared" si="58"/>
        <v>2</v>
      </c>
      <c r="N36" s="223">
        <f t="shared" si="4"/>
        <v>4</v>
      </c>
      <c r="O36" s="139">
        <v>0</v>
      </c>
      <c r="P36" s="139">
        <v>1</v>
      </c>
      <c r="Q36" s="223">
        <f t="shared" si="5"/>
        <v>1</v>
      </c>
      <c r="R36" s="139">
        <v>0</v>
      </c>
      <c r="S36" s="139">
        <v>0</v>
      </c>
      <c r="T36" s="223">
        <f t="shared" si="6"/>
        <v>0</v>
      </c>
      <c r="U36" s="139">
        <v>0</v>
      </c>
      <c r="V36" s="139">
        <v>0</v>
      </c>
      <c r="W36" s="223">
        <f t="shared" si="7"/>
        <v>0</v>
      </c>
      <c r="X36" s="223">
        <f t="shared" ref="X36:Y36" si="59">O36+R36+U36</f>
        <v>0</v>
      </c>
      <c r="Y36" s="223">
        <f t="shared" si="59"/>
        <v>1</v>
      </c>
      <c r="Z36" s="223">
        <f t="shared" si="9"/>
        <v>1</v>
      </c>
      <c r="AA36" s="153"/>
      <c r="AB36" s="153"/>
      <c r="AC36" s="153"/>
      <c r="AD36" s="153"/>
      <c r="AE36" s="153"/>
      <c r="AF36" s="153"/>
    </row>
    <row r="37" spans="1:32" ht="15" customHeight="1">
      <c r="A37" s="240">
        <v>27</v>
      </c>
      <c r="B37" s="226" t="str">
        <f>'11'!C35</f>
        <v>Po. Selatan</v>
      </c>
      <c r="C37" s="139">
        <v>1</v>
      </c>
      <c r="D37" s="139">
        <v>3</v>
      </c>
      <c r="E37" s="223">
        <f t="shared" si="0"/>
        <v>4</v>
      </c>
      <c r="F37" s="139">
        <v>0</v>
      </c>
      <c r="G37" s="139">
        <v>0</v>
      </c>
      <c r="H37" s="223">
        <f t="shared" si="1"/>
        <v>0</v>
      </c>
      <c r="I37" s="139">
        <v>0</v>
      </c>
      <c r="J37" s="139">
        <v>0</v>
      </c>
      <c r="K37" s="223">
        <f t="shared" si="2"/>
        <v>0</v>
      </c>
      <c r="L37" s="223">
        <f t="shared" ref="L37:M37" si="60">C37+F37+I37</f>
        <v>1</v>
      </c>
      <c r="M37" s="223">
        <f t="shared" si="60"/>
        <v>3</v>
      </c>
      <c r="N37" s="223">
        <f t="shared" si="4"/>
        <v>4</v>
      </c>
      <c r="O37" s="139">
        <v>0</v>
      </c>
      <c r="P37" s="139">
        <v>1</v>
      </c>
      <c r="Q37" s="223">
        <f t="shared" si="5"/>
        <v>1</v>
      </c>
      <c r="R37" s="139">
        <v>0</v>
      </c>
      <c r="S37" s="139">
        <v>0</v>
      </c>
      <c r="T37" s="223">
        <f t="shared" si="6"/>
        <v>0</v>
      </c>
      <c r="U37" s="139">
        <v>0</v>
      </c>
      <c r="V37" s="139">
        <v>0</v>
      </c>
      <c r="W37" s="223">
        <f t="shared" si="7"/>
        <v>0</v>
      </c>
      <c r="X37" s="223">
        <f t="shared" ref="X37:Y37" si="61">O37+R37+U37</f>
        <v>0</v>
      </c>
      <c r="Y37" s="223">
        <f t="shared" si="61"/>
        <v>1</v>
      </c>
      <c r="Z37" s="223">
        <f t="shared" si="9"/>
        <v>1</v>
      </c>
      <c r="AA37" s="153"/>
      <c r="AB37" s="153"/>
      <c r="AC37" s="153"/>
      <c r="AD37" s="153"/>
      <c r="AE37" s="153"/>
      <c r="AF37" s="153"/>
    </row>
    <row r="38" spans="1:32" ht="15" customHeight="1">
      <c r="A38" s="240">
        <v>28</v>
      </c>
      <c r="B38" s="226" t="str">
        <f>'11'!C36</f>
        <v>Babadan</v>
      </c>
      <c r="C38" s="139">
        <v>1</v>
      </c>
      <c r="D38" s="139">
        <v>1</v>
      </c>
      <c r="E38" s="223">
        <f t="shared" si="0"/>
        <v>2</v>
      </c>
      <c r="F38" s="139">
        <v>0</v>
      </c>
      <c r="G38" s="139">
        <v>0</v>
      </c>
      <c r="H38" s="223">
        <f t="shared" si="1"/>
        <v>0</v>
      </c>
      <c r="I38" s="139">
        <v>0</v>
      </c>
      <c r="J38" s="139">
        <v>0</v>
      </c>
      <c r="K38" s="223">
        <f t="shared" si="2"/>
        <v>0</v>
      </c>
      <c r="L38" s="223">
        <f t="shared" ref="L38:M38" si="62">C38+F38+I38</f>
        <v>1</v>
      </c>
      <c r="M38" s="223">
        <f t="shared" si="62"/>
        <v>1</v>
      </c>
      <c r="N38" s="223">
        <f t="shared" si="4"/>
        <v>2</v>
      </c>
      <c r="O38" s="139">
        <v>0</v>
      </c>
      <c r="P38" s="139">
        <v>1</v>
      </c>
      <c r="Q38" s="223">
        <f t="shared" si="5"/>
        <v>1</v>
      </c>
      <c r="R38" s="139">
        <v>0</v>
      </c>
      <c r="S38" s="139">
        <v>0</v>
      </c>
      <c r="T38" s="223">
        <f t="shared" si="6"/>
        <v>0</v>
      </c>
      <c r="U38" s="139">
        <v>0</v>
      </c>
      <c r="V38" s="139">
        <v>0</v>
      </c>
      <c r="W38" s="223">
        <f t="shared" si="7"/>
        <v>0</v>
      </c>
      <c r="X38" s="223">
        <f t="shared" ref="X38:Y38" si="63">O38+R38+U38</f>
        <v>0</v>
      </c>
      <c r="Y38" s="223">
        <f t="shared" si="63"/>
        <v>1</v>
      </c>
      <c r="Z38" s="223">
        <f t="shared" si="9"/>
        <v>1</v>
      </c>
      <c r="AA38" s="153"/>
      <c r="AB38" s="153"/>
      <c r="AC38" s="153"/>
      <c r="AD38" s="153"/>
      <c r="AE38" s="153"/>
      <c r="AF38" s="153"/>
    </row>
    <row r="39" spans="1:32" ht="15" customHeight="1">
      <c r="A39" s="240">
        <v>29</v>
      </c>
      <c r="B39" s="226" t="str">
        <f>'11'!C37</f>
        <v>Sukosari</v>
      </c>
      <c r="C39" s="139">
        <v>0</v>
      </c>
      <c r="D39" s="139">
        <v>3</v>
      </c>
      <c r="E39" s="223">
        <f t="shared" si="0"/>
        <v>3</v>
      </c>
      <c r="F39" s="139">
        <v>0</v>
      </c>
      <c r="G39" s="139">
        <v>0</v>
      </c>
      <c r="H39" s="223">
        <f t="shared" si="1"/>
        <v>0</v>
      </c>
      <c r="I39" s="139">
        <v>0</v>
      </c>
      <c r="J39" s="139">
        <v>0</v>
      </c>
      <c r="K39" s="223">
        <f t="shared" si="2"/>
        <v>0</v>
      </c>
      <c r="L39" s="223">
        <f t="shared" ref="L39:M39" si="64">C39+F39+I39</f>
        <v>0</v>
      </c>
      <c r="M39" s="223">
        <f t="shared" si="64"/>
        <v>3</v>
      </c>
      <c r="N39" s="223">
        <f t="shared" si="4"/>
        <v>3</v>
      </c>
      <c r="O39" s="139">
        <v>0</v>
      </c>
      <c r="P39" s="139">
        <v>1</v>
      </c>
      <c r="Q39" s="223">
        <f t="shared" si="5"/>
        <v>1</v>
      </c>
      <c r="R39" s="139">
        <v>0</v>
      </c>
      <c r="S39" s="139">
        <v>0</v>
      </c>
      <c r="T39" s="223">
        <f t="shared" si="6"/>
        <v>0</v>
      </c>
      <c r="U39" s="139">
        <v>0</v>
      </c>
      <c r="V39" s="139">
        <v>0</v>
      </c>
      <c r="W39" s="223">
        <f t="shared" si="7"/>
        <v>0</v>
      </c>
      <c r="X39" s="223">
        <f t="shared" ref="X39:Y39" si="65">O39+R39+U39</f>
        <v>0</v>
      </c>
      <c r="Y39" s="223">
        <f t="shared" si="65"/>
        <v>1</v>
      </c>
      <c r="Z39" s="223">
        <f t="shared" si="9"/>
        <v>1</v>
      </c>
      <c r="AA39" s="153"/>
      <c r="AB39" s="153"/>
      <c r="AC39" s="153"/>
      <c r="AD39" s="153"/>
      <c r="AE39" s="153"/>
      <c r="AF39" s="153"/>
    </row>
    <row r="40" spans="1:32" ht="15" customHeight="1">
      <c r="A40" s="240">
        <v>30</v>
      </c>
      <c r="B40" s="226" t="str">
        <f>'11'!C38</f>
        <v>Jenangan</v>
      </c>
      <c r="C40" s="139">
        <v>2</v>
      </c>
      <c r="D40" s="139">
        <v>4</v>
      </c>
      <c r="E40" s="223">
        <f t="shared" si="0"/>
        <v>6</v>
      </c>
      <c r="F40" s="139">
        <v>0</v>
      </c>
      <c r="G40" s="139">
        <v>0</v>
      </c>
      <c r="H40" s="223">
        <f t="shared" si="1"/>
        <v>0</v>
      </c>
      <c r="I40" s="139">
        <v>0</v>
      </c>
      <c r="J40" s="139">
        <v>0</v>
      </c>
      <c r="K40" s="223">
        <f t="shared" si="2"/>
        <v>0</v>
      </c>
      <c r="L40" s="223">
        <f t="shared" ref="L40:M40" si="66">C40+F40+I40</f>
        <v>2</v>
      </c>
      <c r="M40" s="223">
        <f t="shared" si="66"/>
        <v>4</v>
      </c>
      <c r="N40" s="223">
        <f t="shared" si="4"/>
        <v>6</v>
      </c>
      <c r="O40" s="139">
        <v>0</v>
      </c>
      <c r="P40" s="139">
        <v>1</v>
      </c>
      <c r="Q40" s="223">
        <f t="shared" si="5"/>
        <v>1</v>
      </c>
      <c r="R40" s="139">
        <v>0</v>
      </c>
      <c r="S40" s="139">
        <v>0</v>
      </c>
      <c r="T40" s="223">
        <f t="shared" si="6"/>
        <v>0</v>
      </c>
      <c r="U40" s="139">
        <v>0</v>
      </c>
      <c r="V40" s="139">
        <v>0</v>
      </c>
      <c r="W40" s="223">
        <f t="shared" si="7"/>
        <v>0</v>
      </c>
      <c r="X40" s="223">
        <f t="shared" ref="X40:Y40" si="67">O40+R40+U40</f>
        <v>0</v>
      </c>
      <c r="Y40" s="223">
        <f t="shared" si="67"/>
        <v>1</v>
      </c>
      <c r="Z40" s="223">
        <f t="shared" si="9"/>
        <v>1</v>
      </c>
      <c r="AA40" s="153"/>
      <c r="AB40" s="153"/>
      <c r="AC40" s="153"/>
      <c r="AD40" s="153"/>
      <c r="AE40" s="153"/>
      <c r="AF40" s="153"/>
    </row>
    <row r="41" spans="1:32" ht="15" customHeight="1">
      <c r="A41" s="240">
        <v>31</v>
      </c>
      <c r="B41" s="226" t="str">
        <f>'11'!C39</f>
        <v>Setono</v>
      </c>
      <c r="C41" s="139">
        <v>1</v>
      </c>
      <c r="D41" s="139">
        <v>1</v>
      </c>
      <c r="E41" s="223">
        <f t="shared" si="0"/>
        <v>2</v>
      </c>
      <c r="F41" s="139">
        <v>0</v>
      </c>
      <c r="G41" s="139">
        <v>0</v>
      </c>
      <c r="H41" s="223">
        <f t="shared" si="1"/>
        <v>0</v>
      </c>
      <c r="I41" s="139">
        <v>0</v>
      </c>
      <c r="J41" s="139">
        <v>0</v>
      </c>
      <c r="K41" s="223">
        <f t="shared" si="2"/>
        <v>0</v>
      </c>
      <c r="L41" s="223">
        <f t="shared" ref="L41:M41" si="68">C41+F41+I41</f>
        <v>1</v>
      </c>
      <c r="M41" s="223">
        <f t="shared" si="68"/>
        <v>1</v>
      </c>
      <c r="N41" s="223">
        <f t="shared" si="4"/>
        <v>2</v>
      </c>
      <c r="O41" s="139">
        <v>0</v>
      </c>
      <c r="P41" s="139">
        <v>1</v>
      </c>
      <c r="Q41" s="223">
        <f t="shared" si="5"/>
        <v>1</v>
      </c>
      <c r="R41" s="139">
        <v>0</v>
      </c>
      <c r="S41" s="139">
        <v>0</v>
      </c>
      <c r="T41" s="223">
        <f t="shared" si="6"/>
        <v>0</v>
      </c>
      <c r="U41" s="139">
        <v>0</v>
      </c>
      <c r="V41" s="139">
        <v>0</v>
      </c>
      <c r="W41" s="223">
        <f t="shared" si="7"/>
        <v>0</v>
      </c>
      <c r="X41" s="223">
        <f t="shared" ref="X41:Y41" si="69">O41+R41+U41</f>
        <v>0</v>
      </c>
      <c r="Y41" s="223">
        <f t="shared" si="69"/>
        <v>1</v>
      </c>
      <c r="Z41" s="223">
        <f t="shared" si="9"/>
        <v>1</v>
      </c>
      <c r="AA41" s="153"/>
      <c r="AB41" s="153"/>
      <c r="AC41" s="153"/>
      <c r="AD41" s="153"/>
      <c r="AE41" s="153"/>
      <c r="AF41" s="153"/>
    </row>
    <row r="42" spans="1:32" ht="15" customHeight="1">
      <c r="A42" s="240">
        <v>32</v>
      </c>
      <c r="B42" s="226" t="str">
        <f>'11'!C40</f>
        <v>Ngebel</v>
      </c>
      <c r="C42" s="139">
        <v>0</v>
      </c>
      <c r="D42" s="139">
        <v>1</v>
      </c>
      <c r="E42" s="223">
        <f t="shared" si="0"/>
        <v>1</v>
      </c>
      <c r="F42" s="139">
        <v>0</v>
      </c>
      <c r="G42" s="139">
        <v>0</v>
      </c>
      <c r="H42" s="223">
        <f t="shared" si="1"/>
        <v>0</v>
      </c>
      <c r="I42" s="139">
        <v>0</v>
      </c>
      <c r="J42" s="139">
        <v>0</v>
      </c>
      <c r="K42" s="223">
        <f t="shared" si="2"/>
        <v>0</v>
      </c>
      <c r="L42" s="223">
        <f t="shared" ref="L42:M42" si="70">C42+F42+I42</f>
        <v>0</v>
      </c>
      <c r="M42" s="223">
        <f t="shared" si="70"/>
        <v>1</v>
      </c>
      <c r="N42" s="223">
        <f t="shared" si="4"/>
        <v>1</v>
      </c>
      <c r="O42" s="139">
        <v>0</v>
      </c>
      <c r="P42" s="139">
        <v>1</v>
      </c>
      <c r="Q42" s="223">
        <f t="shared" si="5"/>
        <v>1</v>
      </c>
      <c r="R42" s="139">
        <v>0</v>
      </c>
      <c r="S42" s="139">
        <v>0</v>
      </c>
      <c r="T42" s="223">
        <f t="shared" si="6"/>
        <v>0</v>
      </c>
      <c r="U42" s="139">
        <v>0</v>
      </c>
      <c r="V42" s="139">
        <v>0</v>
      </c>
      <c r="W42" s="223">
        <f t="shared" si="7"/>
        <v>0</v>
      </c>
      <c r="X42" s="223">
        <f t="shared" ref="X42:Y42" si="71">O42+R42+U42</f>
        <v>0</v>
      </c>
      <c r="Y42" s="223">
        <f t="shared" si="71"/>
        <v>1</v>
      </c>
      <c r="Z42" s="223">
        <f t="shared" si="9"/>
        <v>1</v>
      </c>
      <c r="AA42" s="153"/>
      <c r="AB42" s="153"/>
      <c r="AC42" s="153"/>
      <c r="AD42" s="153"/>
      <c r="AE42" s="153"/>
      <c r="AF42" s="153"/>
    </row>
    <row r="43" spans="1:32" ht="15" customHeight="1">
      <c r="A43" s="226"/>
      <c r="B43" s="226"/>
      <c r="C43" s="223">
        <f t="shared" ref="C43:Z43" si="72">SUM(C11:C42)</f>
        <v>27</v>
      </c>
      <c r="D43" s="223">
        <f t="shared" si="72"/>
        <v>63</v>
      </c>
      <c r="E43" s="223">
        <f t="shared" si="72"/>
        <v>90</v>
      </c>
      <c r="F43" s="223">
        <f t="shared" si="72"/>
        <v>0</v>
      </c>
      <c r="G43" s="223">
        <f t="shared" si="72"/>
        <v>0</v>
      </c>
      <c r="H43" s="223">
        <f t="shared" si="72"/>
        <v>0</v>
      </c>
      <c r="I43" s="223">
        <f t="shared" si="72"/>
        <v>0</v>
      </c>
      <c r="J43" s="223">
        <f t="shared" si="72"/>
        <v>0</v>
      </c>
      <c r="K43" s="223">
        <f t="shared" si="72"/>
        <v>0</v>
      </c>
      <c r="L43" s="223">
        <f t="shared" si="72"/>
        <v>27</v>
      </c>
      <c r="M43" s="223">
        <f t="shared" si="72"/>
        <v>63</v>
      </c>
      <c r="N43" s="223">
        <f t="shared" si="72"/>
        <v>90</v>
      </c>
      <c r="O43" s="223">
        <f t="shared" si="72"/>
        <v>4</v>
      </c>
      <c r="P43" s="223">
        <f t="shared" si="72"/>
        <v>29</v>
      </c>
      <c r="Q43" s="223">
        <f t="shared" si="72"/>
        <v>33</v>
      </c>
      <c r="R43" s="223">
        <f t="shared" si="72"/>
        <v>0</v>
      </c>
      <c r="S43" s="223">
        <f t="shared" si="72"/>
        <v>0</v>
      </c>
      <c r="T43" s="223">
        <f t="shared" si="72"/>
        <v>0</v>
      </c>
      <c r="U43" s="223">
        <f t="shared" si="72"/>
        <v>0</v>
      </c>
      <c r="V43" s="223">
        <f t="shared" si="72"/>
        <v>0</v>
      </c>
      <c r="W43" s="223">
        <f t="shared" si="72"/>
        <v>0</v>
      </c>
      <c r="X43" s="223">
        <f t="shared" si="72"/>
        <v>4</v>
      </c>
      <c r="Y43" s="223">
        <f t="shared" si="72"/>
        <v>29</v>
      </c>
      <c r="Z43" s="223">
        <f t="shared" si="72"/>
        <v>33</v>
      </c>
      <c r="AA43" s="153"/>
      <c r="AB43" s="153"/>
      <c r="AC43" s="153"/>
      <c r="AD43" s="153"/>
      <c r="AE43" s="153"/>
      <c r="AF43" s="153"/>
    </row>
    <row r="44" spans="1:32" ht="19.5" customHeight="1">
      <c r="A44" s="768" t="s">
        <v>343</v>
      </c>
      <c r="B44" s="724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153"/>
      <c r="AB44" s="153"/>
      <c r="AC44" s="153"/>
      <c r="AD44" s="153"/>
      <c r="AE44" s="153"/>
      <c r="AF44" s="153"/>
    </row>
    <row r="45" spans="1:32" ht="19.5" customHeight="1">
      <c r="A45" s="240">
        <v>1</v>
      </c>
      <c r="B45" s="226" t="s">
        <v>1027</v>
      </c>
      <c r="C45" s="223">
        <v>8</v>
      </c>
      <c r="D45" s="223">
        <v>23</v>
      </c>
      <c r="E45" s="223">
        <f t="shared" ref="E45:E51" si="73">SUM(C45:D45)</f>
        <v>31</v>
      </c>
      <c r="F45" s="223">
        <v>24</v>
      </c>
      <c r="G45" s="223">
        <v>15</v>
      </c>
      <c r="H45" s="223">
        <f t="shared" ref="H45:H51" si="74">SUM(F45:G45)</f>
        <v>39</v>
      </c>
      <c r="I45" s="223">
        <v>2</v>
      </c>
      <c r="J45" s="223">
        <v>0</v>
      </c>
      <c r="K45" s="223">
        <f t="shared" ref="K45:K51" si="75">SUM(I45:J45)</f>
        <v>2</v>
      </c>
      <c r="L45" s="223">
        <f t="shared" ref="L45:M45" si="76">C45+F45+I45</f>
        <v>34</v>
      </c>
      <c r="M45" s="223">
        <f t="shared" si="76"/>
        <v>38</v>
      </c>
      <c r="N45" s="223">
        <f t="shared" ref="N45:N51" si="77">SUM(L45:M45)</f>
        <v>72</v>
      </c>
      <c r="O45" s="223">
        <v>0</v>
      </c>
      <c r="P45" s="223">
        <v>1</v>
      </c>
      <c r="Q45" s="223">
        <f t="shared" ref="Q45:Q51" si="78">SUM(O45:P45)</f>
        <v>1</v>
      </c>
      <c r="R45" s="223">
        <v>2</v>
      </c>
      <c r="S45" s="223">
        <v>1</v>
      </c>
      <c r="T45" s="223">
        <f t="shared" ref="T45:T51" si="79">SUM(R45:S45)</f>
        <v>3</v>
      </c>
      <c r="U45" s="223">
        <v>0</v>
      </c>
      <c r="V45" s="223">
        <v>0</v>
      </c>
      <c r="W45" s="223">
        <f t="shared" ref="W45:W51" si="80">SUM(U45:V45)</f>
        <v>0</v>
      </c>
      <c r="X45" s="223">
        <f t="shared" ref="X45:Y45" si="81">O45+R45+U45</f>
        <v>2</v>
      </c>
      <c r="Y45" s="223">
        <f t="shared" si="81"/>
        <v>2</v>
      </c>
      <c r="Z45" s="223">
        <f t="shared" ref="Z45:Z51" si="82">SUM(X45:Y45)</f>
        <v>4</v>
      </c>
      <c r="AA45" s="153"/>
      <c r="AB45" s="153"/>
      <c r="AC45" s="153"/>
      <c r="AD45" s="153"/>
      <c r="AE45" s="153"/>
      <c r="AF45" s="153"/>
    </row>
    <row r="46" spans="1:32" ht="19.5" customHeight="1">
      <c r="A46" s="240">
        <v>2</v>
      </c>
      <c r="B46" s="226" t="s">
        <v>1028</v>
      </c>
      <c r="C46" s="223">
        <v>2</v>
      </c>
      <c r="D46" s="223">
        <v>5</v>
      </c>
      <c r="E46" s="223">
        <f t="shared" si="73"/>
        <v>7</v>
      </c>
      <c r="F46" s="223">
        <v>7</v>
      </c>
      <c r="G46" s="223">
        <v>0</v>
      </c>
      <c r="H46" s="223">
        <f t="shared" si="74"/>
        <v>7</v>
      </c>
      <c r="I46" s="223">
        <v>0</v>
      </c>
      <c r="J46" s="223">
        <v>0</v>
      </c>
      <c r="K46" s="223">
        <f t="shared" si="75"/>
        <v>0</v>
      </c>
      <c r="L46" s="223">
        <f t="shared" ref="L46:M46" si="83">C46+F46+I46</f>
        <v>9</v>
      </c>
      <c r="M46" s="223">
        <f t="shared" si="83"/>
        <v>5</v>
      </c>
      <c r="N46" s="223">
        <f t="shared" si="77"/>
        <v>14</v>
      </c>
      <c r="O46" s="223">
        <v>0</v>
      </c>
      <c r="P46" s="223">
        <v>2</v>
      </c>
      <c r="Q46" s="223">
        <f t="shared" si="78"/>
        <v>2</v>
      </c>
      <c r="R46" s="223">
        <v>0</v>
      </c>
      <c r="S46" s="223">
        <v>0</v>
      </c>
      <c r="T46" s="223">
        <f t="shared" si="79"/>
        <v>0</v>
      </c>
      <c r="U46" s="223">
        <v>0</v>
      </c>
      <c r="V46" s="223">
        <v>0</v>
      </c>
      <c r="W46" s="223">
        <f t="shared" si="80"/>
        <v>0</v>
      </c>
      <c r="X46" s="223">
        <f t="shared" ref="X46:Y46" si="84">O46+R46+U46</f>
        <v>0</v>
      </c>
      <c r="Y46" s="223">
        <f t="shared" si="84"/>
        <v>2</v>
      </c>
      <c r="Z46" s="223">
        <f t="shared" si="82"/>
        <v>2</v>
      </c>
      <c r="AA46" s="153"/>
      <c r="AB46" s="153"/>
      <c r="AC46" s="153"/>
      <c r="AD46" s="153"/>
      <c r="AE46" s="153"/>
      <c r="AF46" s="153"/>
    </row>
    <row r="47" spans="1:32" ht="19.5" customHeight="1">
      <c r="A47" s="240">
        <v>3</v>
      </c>
      <c r="B47" s="226" t="s">
        <v>1180</v>
      </c>
      <c r="C47" s="223">
        <v>14</v>
      </c>
      <c r="D47" s="223">
        <v>18</v>
      </c>
      <c r="E47" s="223">
        <f t="shared" si="73"/>
        <v>32</v>
      </c>
      <c r="F47" s="223">
        <v>25</v>
      </c>
      <c r="G47" s="223">
        <v>12</v>
      </c>
      <c r="H47" s="223">
        <f t="shared" si="74"/>
        <v>37</v>
      </c>
      <c r="I47" s="223">
        <v>1</v>
      </c>
      <c r="J47" s="223">
        <v>0</v>
      </c>
      <c r="K47" s="223">
        <f t="shared" si="75"/>
        <v>1</v>
      </c>
      <c r="L47" s="223">
        <f t="shared" ref="L47:M47" si="85">C47+F47+I47</f>
        <v>40</v>
      </c>
      <c r="M47" s="223">
        <f t="shared" si="85"/>
        <v>30</v>
      </c>
      <c r="N47" s="223">
        <f t="shared" si="77"/>
        <v>70</v>
      </c>
      <c r="O47" s="223">
        <v>1</v>
      </c>
      <c r="P47" s="223">
        <v>2</v>
      </c>
      <c r="Q47" s="223">
        <f t="shared" si="78"/>
        <v>3</v>
      </c>
      <c r="R47" s="223">
        <v>1</v>
      </c>
      <c r="S47" s="223">
        <v>1</v>
      </c>
      <c r="T47" s="223">
        <f t="shared" si="79"/>
        <v>2</v>
      </c>
      <c r="U47" s="223">
        <v>0</v>
      </c>
      <c r="V47" s="223">
        <v>0</v>
      </c>
      <c r="W47" s="223">
        <f t="shared" si="80"/>
        <v>0</v>
      </c>
      <c r="X47" s="223">
        <f t="shared" ref="X47:Y47" si="86">O47+R47+U47</f>
        <v>2</v>
      </c>
      <c r="Y47" s="223">
        <f t="shared" si="86"/>
        <v>3</v>
      </c>
      <c r="Z47" s="223">
        <f t="shared" si="82"/>
        <v>5</v>
      </c>
      <c r="AA47" s="153"/>
      <c r="AB47" s="153"/>
      <c r="AC47" s="153"/>
      <c r="AD47" s="153"/>
      <c r="AE47" s="153"/>
      <c r="AF47" s="153"/>
    </row>
    <row r="48" spans="1:32" ht="19.5" customHeight="1">
      <c r="A48" s="240">
        <v>4</v>
      </c>
      <c r="B48" s="226" t="s">
        <v>1181</v>
      </c>
      <c r="C48" s="223">
        <v>9</v>
      </c>
      <c r="D48" s="223">
        <v>18</v>
      </c>
      <c r="E48" s="223">
        <f t="shared" si="73"/>
        <v>27</v>
      </c>
      <c r="F48" s="223">
        <v>22</v>
      </c>
      <c r="G48" s="223">
        <v>10</v>
      </c>
      <c r="H48" s="223">
        <f t="shared" si="74"/>
        <v>32</v>
      </c>
      <c r="I48" s="223">
        <v>1</v>
      </c>
      <c r="J48" s="223">
        <v>0</v>
      </c>
      <c r="K48" s="223">
        <f t="shared" si="75"/>
        <v>1</v>
      </c>
      <c r="L48" s="223">
        <f t="shared" ref="L48:M48" si="87">C48+F48+I48</f>
        <v>32</v>
      </c>
      <c r="M48" s="223">
        <f t="shared" si="87"/>
        <v>28</v>
      </c>
      <c r="N48" s="223">
        <f t="shared" si="77"/>
        <v>60</v>
      </c>
      <c r="O48" s="223">
        <v>0</v>
      </c>
      <c r="P48" s="223">
        <v>2</v>
      </c>
      <c r="Q48" s="223">
        <f t="shared" si="78"/>
        <v>2</v>
      </c>
      <c r="R48" s="223">
        <v>0</v>
      </c>
      <c r="S48" s="223">
        <v>0</v>
      </c>
      <c r="T48" s="223">
        <f t="shared" si="79"/>
        <v>0</v>
      </c>
      <c r="U48" s="223">
        <v>0</v>
      </c>
      <c r="V48" s="223">
        <v>0</v>
      </c>
      <c r="W48" s="223">
        <f t="shared" si="80"/>
        <v>0</v>
      </c>
      <c r="X48" s="223">
        <f t="shared" ref="X48:Y48" si="88">O48+R48+U48</f>
        <v>0</v>
      </c>
      <c r="Y48" s="223">
        <f t="shared" si="88"/>
        <v>2</v>
      </c>
      <c r="Z48" s="223">
        <f t="shared" si="82"/>
        <v>2</v>
      </c>
      <c r="AA48" s="153"/>
      <c r="AB48" s="153"/>
      <c r="AC48" s="153"/>
      <c r="AD48" s="153"/>
      <c r="AE48" s="153"/>
      <c r="AF48" s="153"/>
    </row>
    <row r="49" spans="1:32" ht="19.5" customHeight="1">
      <c r="A49" s="240">
        <v>5</v>
      </c>
      <c r="B49" s="226" t="s">
        <v>1182</v>
      </c>
      <c r="C49" s="223">
        <v>4</v>
      </c>
      <c r="D49" s="223">
        <v>6</v>
      </c>
      <c r="E49" s="223">
        <f t="shared" si="73"/>
        <v>10</v>
      </c>
      <c r="F49" s="223">
        <v>19</v>
      </c>
      <c r="G49" s="223">
        <v>8</v>
      </c>
      <c r="H49" s="223">
        <f t="shared" si="74"/>
        <v>27</v>
      </c>
      <c r="I49" s="223">
        <v>1</v>
      </c>
      <c r="J49" s="223">
        <v>0</v>
      </c>
      <c r="K49" s="223">
        <f t="shared" si="75"/>
        <v>1</v>
      </c>
      <c r="L49" s="223">
        <f t="shared" ref="L49:M49" si="89">C49+F49+I49</f>
        <v>24</v>
      </c>
      <c r="M49" s="223">
        <f t="shared" si="89"/>
        <v>14</v>
      </c>
      <c r="N49" s="223">
        <f t="shared" si="77"/>
        <v>38</v>
      </c>
      <c r="O49" s="223">
        <v>2</v>
      </c>
      <c r="P49" s="223">
        <v>1</v>
      </c>
      <c r="Q49" s="223">
        <f t="shared" si="78"/>
        <v>3</v>
      </c>
      <c r="R49" s="223">
        <v>1</v>
      </c>
      <c r="S49" s="223">
        <v>1</v>
      </c>
      <c r="T49" s="223">
        <f t="shared" si="79"/>
        <v>2</v>
      </c>
      <c r="U49" s="223">
        <v>0</v>
      </c>
      <c r="V49" s="223">
        <v>0</v>
      </c>
      <c r="W49" s="223">
        <f t="shared" si="80"/>
        <v>0</v>
      </c>
      <c r="X49" s="223">
        <f t="shared" ref="X49:Y49" si="90">O49+R49+U49</f>
        <v>3</v>
      </c>
      <c r="Y49" s="223">
        <f t="shared" si="90"/>
        <v>2</v>
      </c>
      <c r="Z49" s="223">
        <f t="shared" si="82"/>
        <v>5</v>
      </c>
      <c r="AA49" s="153"/>
      <c r="AB49" s="153"/>
      <c r="AC49" s="153"/>
      <c r="AD49" s="153"/>
      <c r="AE49" s="153"/>
      <c r="AF49" s="153"/>
    </row>
    <row r="50" spans="1:32" ht="15" customHeight="1">
      <c r="A50" s="240">
        <v>6</v>
      </c>
      <c r="B50" s="226" t="s">
        <v>1183</v>
      </c>
      <c r="C50" s="223">
        <v>8</v>
      </c>
      <c r="D50" s="223">
        <v>6</v>
      </c>
      <c r="E50" s="223">
        <f t="shared" si="73"/>
        <v>14</v>
      </c>
      <c r="F50" s="223">
        <v>20</v>
      </c>
      <c r="G50" s="223">
        <v>12</v>
      </c>
      <c r="H50" s="223">
        <f t="shared" si="74"/>
        <v>32</v>
      </c>
      <c r="I50" s="223">
        <v>0</v>
      </c>
      <c r="J50" s="223">
        <v>0</v>
      </c>
      <c r="K50" s="223">
        <f t="shared" si="75"/>
        <v>0</v>
      </c>
      <c r="L50" s="223">
        <f t="shared" ref="L50:M50" si="91">C50+F50+I50</f>
        <v>28</v>
      </c>
      <c r="M50" s="223">
        <f t="shared" si="91"/>
        <v>18</v>
      </c>
      <c r="N50" s="223">
        <f t="shared" si="77"/>
        <v>46</v>
      </c>
      <c r="O50" s="223">
        <v>0</v>
      </c>
      <c r="P50" s="223">
        <v>2</v>
      </c>
      <c r="Q50" s="223">
        <f t="shared" si="78"/>
        <v>2</v>
      </c>
      <c r="R50" s="223">
        <v>0</v>
      </c>
      <c r="S50" s="223">
        <v>2</v>
      </c>
      <c r="T50" s="223">
        <f t="shared" si="79"/>
        <v>2</v>
      </c>
      <c r="U50" s="223">
        <v>0</v>
      </c>
      <c r="V50" s="223">
        <v>0</v>
      </c>
      <c r="W50" s="223">
        <f t="shared" si="80"/>
        <v>0</v>
      </c>
      <c r="X50" s="223">
        <f t="shared" ref="X50:Y50" si="92">O50+R50+U50</f>
        <v>0</v>
      </c>
      <c r="Y50" s="223">
        <f t="shared" si="92"/>
        <v>4</v>
      </c>
      <c r="Z50" s="223">
        <f t="shared" si="82"/>
        <v>4</v>
      </c>
      <c r="AA50" s="153"/>
      <c r="AB50" s="153"/>
      <c r="AC50" s="153"/>
      <c r="AD50" s="153"/>
      <c r="AE50" s="153"/>
      <c r="AF50" s="153"/>
    </row>
    <row r="51" spans="1:32" ht="15" customHeight="1">
      <c r="A51" s="240">
        <v>7</v>
      </c>
      <c r="B51" s="226" t="s">
        <v>1184</v>
      </c>
      <c r="C51" s="223">
        <v>5</v>
      </c>
      <c r="D51" s="223">
        <v>10</v>
      </c>
      <c r="E51" s="223">
        <f t="shared" si="73"/>
        <v>15</v>
      </c>
      <c r="F51" s="223">
        <v>11</v>
      </c>
      <c r="G51" s="223">
        <v>4</v>
      </c>
      <c r="H51" s="223">
        <f t="shared" si="74"/>
        <v>15</v>
      </c>
      <c r="I51" s="223">
        <v>0</v>
      </c>
      <c r="J51" s="223">
        <v>0</v>
      </c>
      <c r="K51" s="223">
        <f t="shared" si="75"/>
        <v>0</v>
      </c>
      <c r="L51" s="223">
        <f t="shared" ref="L51:M51" si="93">C51+F51+I51</f>
        <v>16</v>
      </c>
      <c r="M51" s="223">
        <f t="shared" si="93"/>
        <v>14</v>
      </c>
      <c r="N51" s="223">
        <f t="shared" si="77"/>
        <v>30</v>
      </c>
      <c r="O51" s="223">
        <v>0</v>
      </c>
      <c r="P51" s="223">
        <v>3</v>
      </c>
      <c r="Q51" s="223">
        <f t="shared" si="78"/>
        <v>3</v>
      </c>
      <c r="R51" s="223">
        <v>0</v>
      </c>
      <c r="S51" s="223">
        <v>1</v>
      </c>
      <c r="T51" s="223">
        <f t="shared" si="79"/>
        <v>1</v>
      </c>
      <c r="U51" s="223">
        <v>0</v>
      </c>
      <c r="V51" s="223">
        <v>0</v>
      </c>
      <c r="W51" s="223">
        <f t="shared" si="80"/>
        <v>0</v>
      </c>
      <c r="X51" s="223">
        <f t="shared" ref="X51:Y51" si="94">O51+R51+U51</f>
        <v>0</v>
      </c>
      <c r="Y51" s="223">
        <f t="shared" si="94"/>
        <v>4</v>
      </c>
      <c r="Z51" s="223">
        <f t="shared" si="82"/>
        <v>4</v>
      </c>
      <c r="AA51" s="153"/>
      <c r="AB51" s="153"/>
      <c r="AC51" s="153"/>
      <c r="AD51" s="153"/>
      <c r="AE51" s="153"/>
      <c r="AF51" s="153"/>
    </row>
    <row r="52" spans="1:32" ht="15" customHeight="1">
      <c r="A52" s="226"/>
      <c r="B52" s="226"/>
      <c r="C52" s="223">
        <f t="shared" ref="C52:Z52" si="95">SUM(C45:C51)</f>
        <v>50</v>
      </c>
      <c r="D52" s="223">
        <f t="shared" si="95"/>
        <v>86</v>
      </c>
      <c r="E52" s="223">
        <f t="shared" si="95"/>
        <v>136</v>
      </c>
      <c r="F52" s="223">
        <f t="shared" si="95"/>
        <v>128</v>
      </c>
      <c r="G52" s="223">
        <f t="shared" si="95"/>
        <v>61</v>
      </c>
      <c r="H52" s="223">
        <f t="shared" si="95"/>
        <v>189</v>
      </c>
      <c r="I52" s="223">
        <f t="shared" si="95"/>
        <v>5</v>
      </c>
      <c r="J52" s="223">
        <f t="shared" si="95"/>
        <v>0</v>
      </c>
      <c r="K52" s="223">
        <f t="shared" si="95"/>
        <v>5</v>
      </c>
      <c r="L52" s="223">
        <f t="shared" si="95"/>
        <v>183</v>
      </c>
      <c r="M52" s="223">
        <f t="shared" si="95"/>
        <v>147</v>
      </c>
      <c r="N52" s="223">
        <f t="shared" si="95"/>
        <v>330</v>
      </c>
      <c r="O52" s="223">
        <f t="shared" si="95"/>
        <v>3</v>
      </c>
      <c r="P52" s="223">
        <f t="shared" si="95"/>
        <v>13</v>
      </c>
      <c r="Q52" s="223">
        <f t="shared" si="95"/>
        <v>16</v>
      </c>
      <c r="R52" s="223">
        <f t="shared" si="95"/>
        <v>4</v>
      </c>
      <c r="S52" s="223">
        <f t="shared" si="95"/>
        <v>6</v>
      </c>
      <c r="T52" s="223">
        <f t="shared" si="95"/>
        <v>10</v>
      </c>
      <c r="U52" s="223">
        <f t="shared" si="95"/>
        <v>0</v>
      </c>
      <c r="V52" s="223">
        <f t="shared" si="95"/>
        <v>0</v>
      </c>
      <c r="W52" s="223">
        <f t="shared" si="95"/>
        <v>0</v>
      </c>
      <c r="X52" s="223">
        <f t="shared" si="95"/>
        <v>7</v>
      </c>
      <c r="Y52" s="223">
        <f t="shared" si="95"/>
        <v>19</v>
      </c>
      <c r="Z52" s="223">
        <f t="shared" si="95"/>
        <v>26</v>
      </c>
      <c r="AA52" s="153"/>
      <c r="AB52" s="153"/>
      <c r="AC52" s="153"/>
      <c r="AD52" s="153"/>
      <c r="AE52" s="153"/>
      <c r="AF52" s="153"/>
    </row>
    <row r="53" spans="1:32" ht="18.75" customHeight="1">
      <c r="A53" s="226" t="s">
        <v>1185</v>
      </c>
      <c r="B53" s="226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153"/>
      <c r="AB53" s="153"/>
      <c r="AC53" s="153"/>
      <c r="AD53" s="153"/>
      <c r="AE53" s="153"/>
      <c r="AF53" s="153"/>
    </row>
    <row r="54" spans="1:32" ht="18.75" customHeight="1">
      <c r="A54" s="240">
        <v>1</v>
      </c>
      <c r="B54" s="206" t="s">
        <v>1186</v>
      </c>
      <c r="C54" s="223">
        <v>40</v>
      </c>
      <c r="D54" s="223">
        <v>79</v>
      </c>
      <c r="E54" s="223">
        <f t="shared" ref="E54:E69" si="96">SUM(C54:D54)</f>
        <v>119</v>
      </c>
      <c r="F54" s="139">
        <v>10</v>
      </c>
      <c r="G54" s="139">
        <v>2</v>
      </c>
      <c r="H54" s="223">
        <f t="shared" ref="H54:H69" si="97">SUM(F54:G54)</f>
        <v>12</v>
      </c>
      <c r="I54" s="139">
        <v>0</v>
      </c>
      <c r="J54" s="139">
        <v>0</v>
      </c>
      <c r="K54" s="223">
        <f t="shared" ref="K54:K69" si="98">SUM(I54:J54)</f>
        <v>0</v>
      </c>
      <c r="L54" s="223">
        <f t="shared" ref="L54:N54" si="99">C54+F54+I54</f>
        <v>50</v>
      </c>
      <c r="M54" s="223">
        <f t="shared" si="99"/>
        <v>81</v>
      </c>
      <c r="N54" s="223">
        <f t="shared" si="99"/>
        <v>131</v>
      </c>
      <c r="O54" s="223">
        <v>3</v>
      </c>
      <c r="P54" s="223">
        <v>37</v>
      </c>
      <c r="Q54" s="223">
        <f t="shared" ref="Q54:Q69" si="100">SUM(O54:P54)</f>
        <v>40</v>
      </c>
      <c r="R54" s="139">
        <v>0</v>
      </c>
      <c r="S54" s="139">
        <v>0</v>
      </c>
      <c r="T54" s="223">
        <f t="shared" ref="T54:T69" si="101">SUM(R54:S54)</f>
        <v>0</v>
      </c>
      <c r="U54" s="139">
        <v>0</v>
      </c>
      <c r="V54" s="139">
        <v>0</v>
      </c>
      <c r="W54" s="223">
        <f t="shared" ref="W54:W69" si="102">SUM(U54:V54)</f>
        <v>0</v>
      </c>
      <c r="X54" s="223">
        <f t="shared" ref="X54:Y54" si="103">O54+R54+U54</f>
        <v>3</v>
      </c>
      <c r="Y54" s="223">
        <f t="shared" si="103"/>
        <v>37</v>
      </c>
      <c r="Z54" s="223">
        <f t="shared" ref="Z54:Z69" si="104">SUM(X54:Y54)</f>
        <v>40</v>
      </c>
      <c r="AA54" s="153"/>
      <c r="AB54" s="153"/>
      <c r="AC54" s="153"/>
      <c r="AD54" s="153"/>
      <c r="AE54" s="153"/>
      <c r="AF54" s="153"/>
    </row>
    <row r="55" spans="1:32" ht="18.75" customHeight="1">
      <c r="A55" s="240">
        <v>2</v>
      </c>
      <c r="B55" s="206" t="s">
        <v>1187</v>
      </c>
      <c r="C55" s="223">
        <v>15</v>
      </c>
      <c r="D55" s="223">
        <v>39</v>
      </c>
      <c r="E55" s="223">
        <f t="shared" si="96"/>
        <v>54</v>
      </c>
      <c r="F55" s="139">
        <v>9</v>
      </c>
      <c r="G55" s="139">
        <v>2</v>
      </c>
      <c r="H55" s="223">
        <f t="shared" si="97"/>
        <v>11</v>
      </c>
      <c r="I55" s="139">
        <v>0</v>
      </c>
      <c r="J55" s="139">
        <v>0</v>
      </c>
      <c r="K55" s="223">
        <f t="shared" si="98"/>
        <v>0</v>
      </c>
      <c r="L55" s="223">
        <f t="shared" ref="L55:N55" si="105">C55+F55+I55</f>
        <v>24</v>
      </c>
      <c r="M55" s="223">
        <f t="shared" si="105"/>
        <v>41</v>
      </c>
      <c r="N55" s="223">
        <f t="shared" si="105"/>
        <v>65</v>
      </c>
      <c r="O55" s="223">
        <v>9</v>
      </c>
      <c r="P55" s="223">
        <v>40</v>
      </c>
      <c r="Q55" s="223">
        <f t="shared" si="100"/>
        <v>49</v>
      </c>
      <c r="R55" s="139">
        <v>1</v>
      </c>
      <c r="S55" s="139">
        <v>0</v>
      </c>
      <c r="T55" s="223">
        <f t="shared" si="101"/>
        <v>1</v>
      </c>
      <c r="U55" s="139">
        <v>0</v>
      </c>
      <c r="V55" s="139">
        <v>0</v>
      </c>
      <c r="W55" s="223">
        <f t="shared" si="102"/>
        <v>0</v>
      </c>
      <c r="X55" s="223">
        <f t="shared" ref="X55:Y55" si="106">O55+R55+U55</f>
        <v>10</v>
      </c>
      <c r="Y55" s="223">
        <f t="shared" si="106"/>
        <v>40</v>
      </c>
      <c r="Z55" s="223">
        <f t="shared" si="104"/>
        <v>50</v>
      </c>
      <c r="AA55" s="153"/>
      <c r="AB55" s="153"/>
      <c r="AC55" s="153"/>
      <c r="AD55" s="153"/>
      <c r="AE55" s="153"/>
      <c r="AF55" s="153"/>
    </row>
    <row r="56" spans="1:32" ht="18.75" customHeight="1">
      <c r="A56" s="240">
        <v>3</v>
      </c>
      <c r="B56" s="206" t="s">
        <v>1188</v>
      </c>
      <c r="C56" s="223">
        <v>0</v>
      </c>
      <c r="D56" s="223">
        <v>2</v>
      </c>
      <c r="E56" s="223">
        <f t="shared" si="96"/>
        <v>2</v>
      </c>
      <c r="F56" s="139">
        <v>1</v>
      </c>
      <c r="G56" s="139">
        <v>0</v>
      </c>
      <c r="H56" s="223">
        <f t="shared" si="97"/>
        <v>1</v>
      </c>
      <c r="I56" s="139">
        <v>0</v>
      </c>
      <c r="J56" s="139">
        <v>0</v>
      </c>
      <c r="K56" s="223">
        <f t="shared" si="98"/>
        <v>0</v>
      </c>
      <c r="L56" s="223">
        <f t="shared" ref="L56:N56" si="107">C56+F56+I56</f>
        <v>1</v>
      </c>
      <c r="M56" s="223">
        <f t="shared" si="107"/>
        <v>2</v>
      </c>
      <c r="N56" s="223">
        <f t="shared" si="107"/>
        <v>3</v>
      </c>
      <c r="O56" s="223">
        <v>0</v>
      </c>
      <c r="P56" s="223">
        <v>0</v>
      </c>
      <c r="Q56" s="223">
        <f t="shared" si="100"/>
        <v>0</v>
      </c>
      <c r="R56" s="139">
        <v>0</v>
      </c>
      <c r="S56" s="139">
        <v>0</v>
      </c>
      <c r="T56" s="223">
        <f t="shared" si="101"/>
        <v>0</v>
      </c>
      <c r="U56" s="139">
        <v>0</v>
      </c>
      <c r="V56" s="139">
        <v>0</v>
      </c>
      <c r="W56" s="223">
        <f t="shared" si="102"/>
        <v>0</v>
      </c>
      <c r="X56" s="223">
        <f t="shared" ref="X56:Y56" si="108">O56+R56+U56</f>
        <v>0</v>
      </c>
      <c r="Y56" s="223">
        <f t="shared" si="108"/>
        <v>0</v>
      </c>
      <c r="Z56" s="223">
        <f t="shared" si="104"/>
        <v>0</v>
      </c>
      <c r="AA56" s="153"/>
      <c r="AB56" s="153"/>
      <c r="AC56" s="153"/>
      <c r="AD56" s="153"/>
      <c r="AE56" s="153"/>
      <c r="AF56" s="153"/>
    </row>
    <row r="57" spans="1:32" ht="18.75" customHeight="1">
      <c r="A57" s="240">
        <v>4</v>
      </c>
      <c r="B57" s="206" t="s">
        <v>1189</v>
      </c>
      <c r="C57" s="223">
        <v>0</v>
      </c>
      <c r="D57" s="223">
        <v>0</v>
      </c>
      <c r="E57" s="223">
        <f t="shared" si="96"/>
        <v>0</v>
      </c>
      <c r="F57" s="139">
        <v>0</v>
      </c>
      <c r="G57" s="139">
        <v>0</v>
      </c>
      <c r="H57" s="223">
        <f t="shared" si="97"/>
        <v>0</v>
      </c>
      <c r="I57" s="139">
        <v>0</v>
      </c>
      <c r="J57" s="139">
        <v>0</v>
      </c>
      <c r="K57" s="223">
        <f t="shared" si="98"/>
        <v>0</v>
      </c>
      <c r="L57" s="223">
        <f t="shared" ref="L57:N57" si="109">C57+F57+I57</f>
        <v>0</v>
      </c>
      <c r="M57" s="223">
        <f t="shared" si="109"/>
        <v>0</v>
      </c>
      <c r="N57" s="223">
        <f t="shared" si="109"/>
        <v>0</v>
      </c>
      <c r="O57" s="223">
        <v>0</v>
      </c>
      <c r="P57" s="223">
        <v>0</v>
      </c>
      <c r="Q57" s="223">
        <f t="shared" si="100"/>
        <v>0</v>
      </c>
      <c r="R57" s="139">
        <v>0</v>
      </c>
      <c r="S57" s="139">
        <v>0</v>
      </c>
      <c r="T57" s="223">
        <f t="shared" si="101"/>
        <v>0</v>
      </c>
      <c r="U57" s="139">
        <v>0</v>
      </c>
      <c r="V57" s="139">
        <v>0</v>
      </c>
      <c r="W57" s="223">
        <f t="shared" si="102"/>
        <v>0</v>
      </c>
      <c r="X57" s="223">
        <f t="shared" ref="X57:Y57" si="110">O57+R57+U57</f>
        <v>0</v>
      </c>
      <c r="Y57" s="223">
        <f t="shared" si="110"/>
        <v>0</v>
      </c>
      <c r="Z57" s="223">
        <f t="shared" si="104"/>
        <v>0</v>
      </c>
      <c r="AA57" s="153"/>
      <c r="AB57" s="153"/>
      <c r="AC57" s="153"/>
      <c r="AD57" s="153"/>
      <c r="AE57" s="153"/>
      <c r="AF57" s="153"/>
    </row>
    <row r="58" spans="1:32" ht="18.75" customHeight="1">
      <c r="A58" s="240">
        <v>5</v>
      </c>
      <c r="B58" s="206" t="s">
        <v>1190</v>
      </c>
      <c r="C58" s="223">
        <v>1</v>
      </c>
      <c r="D58" s="223">
        <v>1</v>
      </c>
      <c r="E58" s="223">
        <f t="shared" si="96"/>
        <v>2</v>
      </c>
      <c r="F58" s="139">
        <v>1</v>
      </c>
      <c r="G58" s="139">
        <v>0</v>
      </c>
      <c r="H58" s="223">
        <f t="shared" si="97"/>
        <v>1</v>
      </c>
      <c r="I58" s="139">
        <v>0</v>
      </c>
      <c r="J58" s="139">
        <v>0</v>
      </c>
      <c r="K58" s="223">
        <f t="shared" si="98"/>
        <v>0</v>
      </c>
      <c r="L58" s="223">
        <f t="shared" ref="L58:N58" si="111">C58+F58+I58</f>
        <v>2</v>
      </c>
      <c r="M58" s="223">
        <f t="shared" si="111"/>
        <v>1</v>
      </c>
      <c r="N58" s="223">
        <f t="shared" si="111"/>
        <v>3</v>
      </c>
      <c r="O58" s="223">
        <v>0</v>
      </c>
      <c r="P58" s="223">
        <v>0</v>
      </c>
      <c r="Q58" s="223">
        <f t="shared" si="100"/>
        <v>0</v>
      </c>
      <c r="R58" s="139">
        <v>0</v>
      </c>
      <c r="S58" s="139">
        <v>0</v>
      </c>
      <c r="T58" s="223">
        <f t="shared" si="101"/>
        <v>0</v>
      </c>
      <c r="U58" s="139">
        <v>0</v>
      </c>
      <c r="V58" s="139">
        <v>0</v>
      </c>
      <c r="W58" s="223">
        <f t="shared" si="102"/>
        <v>0</v>
      </c>
      <c r="X58" s="223">
        <f t="shared" ref="X58:Y58" si="112">O58+R58+U58</f>
        <v>0</v>
      </c>
      <c r="Y58" s="223">
        <f t="shared" si="112"/>
        <v>0</v>
      </c>
      <c r="Z58" s="223">
        <f t="shared" si="104"/>
        <v>0</v>
      </c>
      <c r="AA58" s="153"/>
      <c r="AB58" s="153"/>
      <c r="AC58" s="153"/>
      <c r="AD58" s="153"/>
      <c r="AE58" s="153"/>
      <c r="AF58" s="153"/>
    </row>
    <row r="59" spans="1:32" ht="18.75" customHeight="1">
      <c r="A59" s="240">
        <v>6</v>
      </c>
      <c r="B59" s="206" t="s">
        <v>1191</v>
      </c>
      <c r="C59" s="223">
        <v>0</v>
      </c>
      <c r="D59" s="223">
        <v>0</v>
      </c>
      <c r="E59" s="223">
        <f t="shared" si="96"/>
        <v>0</v>
      </c>
      <c r="F59" s="139">
        <v>0</v>
      </c>
      <c r="G59" s="139">
        <v>0</v>
      </c>
      <c r="H59" s="223">
        <f t="shared" si="97"/>
        <v>0</v>
      </c>
      <c r="I59" s="139">
        <v>0</v>
      </c>
      <c r="J59" s="139">
        <v>0</v>
      </c>
      <c r="K59" s="223">
        <f t="shared" si="98"/>
        <v>0</v>
      </c>
      <c r="L59" s="223">
        <f t="shared" ref="L59:N59" si="113">C59+F59+I59</f>
        <v>0</v>
      </c>
      <c r="M59" s="223">
        <f t="shared" si="113"/>
        <v>0</v>
      </c>
      <c r="N59" s="223">
        <f t="shared" si="113"/>
        <v>0</v>
      </c>
      <c r="O59" s="223">
        <v>0</v>
      </c>
      <c r="P59" s="223">
        <v>0</v>
      </c>
      <c r="Q59" s="223">
        <f t="shared" si="100"/>
        <v>0</v>
      </c>
      <c r="R59" s="139">
        <v>0</v>
      </c>
      <c r="S59" s="139">
        <v>0</v>
      </c>
      <c r="T59" s="223">
        <f t="shared" si="101"/>
        <v>0</v>
      </c>
      <c r="U59" s="139">
        <v>0</v>
      </c>
      <c r="V59" s="139">
        <v>0</v>
      </c>
      <c r="W59" s="223">
        <f t="shared" si="102"/>
        <v>0</v>
      </c>
      <c r="X59" s="223">
        <f t="shared" ref="X59:Y59" si="114">O59+R59+U59</f>
        <v>0</v>
      </c>
      <c r="Y59" s="223">
        <f t="shared" si="114"/>
        <v>0</v>
      </c>
      <c r="Z59" s="223">
        <f t="shared" si="104"/>
        <v>0</v>
      </c>
      <c r="AA59" s="153"/>
      <c r="AB59" s="153"/>
      <c r="AC59" s="153"/>
      <c r="AD59" s="153"/>
      <c r="AE59" s="153"/>
      <c r="AF59" s="153"/>
    </row>
    <row r="60" spans="1:32" ht="18.75" customHeight="1">
      <c r="A60" s="240">
        <v>7</v>
      </c>
      <c r="B60" s="206" t="s">
        <v>1192</v>
      </c>
      <c r="C60" s="223">
        <v>0</v>
      </c>
      <c r="D60" s="223">
        <v>0</v>
      </c>
      <c r="E60" s="223">
        <f t="shared" si="96"/>
        <v>0</v>
      </c>
      <c r="F60" s="139">
        <v>0</v>
      </c>
      <c r="G60" s="139">
        <v>0</v>
      </c>
      <c r="H60" s="223">
        <f t="shared" si="97"/>
        <v>0</v>
      </c>
      <c r="I60" s="139">
        <v>0</v>
      </c>
      <c r="J60" s="139">
        <v>0</v>
      </c>
      <c r="K60" s="223">
        <f t="shared" si="98"/>
        <v>0</v>
      </c>
      <c r="L60" s="223">
        <f t="shared" ref="L60:N60" si="115">C60+F60+I60</f>
        <v>0</v>
      </c>
      <c r="M60" s="223">
        <f t="shared" si="115"/>
        <v>0</v>
      </c>
      <c r="N60" s="223">
        <f t="shared" si="115"/>
        <v>0</v>
      </c>
      <c r="O60" s="223">
        <v>0</v>
      </c>
      <c r="P60" s="223">
        <v>0</v>
      </c>
      <c r="Q60" s="223">
        <f t="shared" si="100"/>
        <v>0</v>
      </c>
      <c r="R60" s="139">
        <v>0</v>
      </c>
      <c r="S60" s="139">
        <v>0</v>
      </c>
      <c r="T60" s="223">
        <f t="shared" si="101"/>
        <v>0</v>
      </c>
      <c r="U60" s="139">
        <v>0</v>
      </c>
      <c r="V60" s="139">
        <v>0</v>
      </c>
      <c r="W60" s="223">
        <f t="shared" si="102"/>
        <v>0</v>
      </c>
      <c r="X60" s="223">
        <f t="shared" ref="X60:Y60" si="116">O60+R60+U60</f>
        <v>0</v>
      </c>
      <c r="Y60" s="223">
        <f t="shared" si="116"/>
        <v>0</v>
      </c>
      <c r="Z60" s="223">
        <f t="shared" si="104"/>
        <v>0</v>
      </c>
      <c r="AA60" s="153"/>
      <c r="AB60" s="153"/>
      <c r="AC60" s="153"/>
      <c r="AD60" s="153"/>
      <c r="AE60" s="153"/>
      <c r="AF60" s="153"/>
    </row>
    <row r="61" spans="1:32" ht="18.75" customHeight="1">
      <c r="A61" s="240">
        <v>8</v>
      </c>
      <c r="B61" s="206" t="s">
        <v>1193</v>
      </c>
      <c r="C61" s="223">
        <v>0</v>
      </c>
      <c r="D61" s="223">
        <v>0</v>
      </c>
      <c r="E61" s="223">
        <f t="shared" si="96"/>
        <v>0</v>
      </c>
      <c r="F61" s="139">
        <v>0</v>
      </c>
      <c r="G61" s="139">
        <v>0</v>
      </c>
      <c r="H61" s="223">
        <f t="shared" si="97"/>
        <v>0</v>
      </c>
      <c r="I61" s="139">
        <v>0</v>
      </c>
      <c r="J61" s="139">
        <v>0</v>
      </c>
      <c r="K61" s="223">
        <f t="shared" si="98"/>
        <v>0</v>
      </c>
      <c r="L61" s="223">
        <f t="shared" ref="L61:N61" si="117">C61+F61+I61</f>
        <v>0</v>
      </c>
      <c r="M61" s="223">
        <f t="shared" si="117"/>
        <v>0</v>
      </c>
      <c r="N61" s="223">
        <f t="shared" si="117"/>
        <v>0</v>
      </c>
      <c r="O61" s="223">
        <v>0</v>
      </c>
      <c r="P61" s="223">
        <v>0</v>
      </c>
      <c r="Q61" s="223">
        <f t="shared" si="100"/>
        <v>0</v>
      </c>
      <c r="R61" s="139">
        <v>0</v>
      </c>
      <c r="S61" s="139">
        <v>0</v>
      </c>
      <c r="T61" s="223">
        <f t="shared" si="101"/>
        <v>0</v>
      </c>
      <c r="U61" s="139">
        <v>0</v>
      </c>
      <c r="V61" s="139">
        <v>0</v>
      </c>
      <c r="W61" s="223">
        <f t="shared" si="102"/>
        <v>0</v>
      </c>
      <c r="X61" s="223">
        <f t="shared" ref="X61:Y61" si="118">O61+R61+U61</f>
        <v>0</v>
      </c>
      <c r="Y61" s="223">
        <f t="shared" si="118"/>
        <v>0</v>
      </c>
      <c r="Z61" s="223">
        <f t="shared" si="104"/>
        <v>0</v>
      </c>
      <c r="AA61" s="153"/>
      <c r="AB61" s="153"/>
      <c r="AC61" s="153"/>
      <c r="AD61" s="153"/>
      <c r="AE61" s="153"/>
      <c r="AF61" s="153"/>
    </row>
    <row r="62" spans="1:32" ht="18.75" customHeight="1">
      <c r="A62" s="240">
        <v>9</v>
      </c>
      <c r="B62" s="206" t="s">
        <v>1194</v>
      </c>
      <c r="C62" s="223">
        <v>0</v>
      </c>
      <c r="D62" s="223">
        <v>0</v>
      </c>
      <c r="E62" s="223">
        <f t="shared" si="96"/>
        <v>0</v>
      </c>
      <c r="F62" s="139">
        <v>0</v>
      </c>
      <c r="G62" s="139">
        <v>0</v>
      </c>
      <c r="H62" s="223">
        <f t="shared" si="97"/>
        <v>0</v>
      </c>
      <c r="I62" s="139">
        <v>0</v>
      </c>
      <c r="J62" s="139">
        <v>0</v>
      </c>
      <c r="K62" s="223">
        <f t="shared" si="98"/>
        <v>0</v>
      </c>
      <c r="L62" s="223">
        <f t="shared" ref="L62:N62" si="119">C62+F62+I62</f>
        <v>0</v>
      </c>
      <c r="M62" s="223">
        <f t="shared" si="119"/>
        <v>0</v>
      </c>
      <c r="N62" s="223">
        <f t="shared" si="119"/>
        <v>0</v>
      </c>
      <c r="O62" s="223">
        <v>0</v>
      </c>
      <c r="P62" s="223">
        <v>0</v>
      </c>
      <c r="Q62" s="223">
        <f t="shared" si="100"/>
        <v>0</v>
      </c>
      <c r="R62" s="139">
        <v>0</v>
      </c>
      <c r="S62" s="139">
        <v>0</v>
      </c>
      <c r="T62" s="223">
        <f t="shared" si="101"/>
        <v>0</v>
      </c>
      <c r="U62" s="139">
        <v>0</v>
      </c>
      <c r="V62" s="139">
        <v>0</v>
      </c>
      <c r="W62" s="223">
        <f t="shared" si="102"/>
        <v>0</v>
      </c>
      <c r="X62" s="223">
        <f t="shared" ref="X62:Y62" si="120">O62+R62+U62</f>
        <v>0</v>
      </c>
      <c r="Y62" s="223">
        <f t="shared" si="120"/>
        <v>0</v>
      </c>
      <c r="Z62" s="223">
        <f t="shared" si="104"/>
        <v>0</v>
      </c>
      <c r="AA62" s="153"/>
      <c r="AB62" s="153"/>
      <c r="AC62" s="153"/>
      <c r="AD62" s="153"/>
      <c r="AE62" s="153"/>
      <c r="AF62" s="153"/>
    </row>
    <row r="63" spans="1:32" ht="18.75" customHeight="1">
      <c r="A63" s="240">
        <v>10</v>
      </c>
      <c r="B63" s="206" t="s">
        <v>1195</v>
      </c>
      <c r="C63" s="223">
        <v>0</v>
      </c>
      <c r="D63" s="223">
        <v>1</v>
      </c>
      <c r="E63" s="223">
        <f t="shared" si="96"/>
        <v>1</v>
      </c>
      <c r="F63" s="139">
        <v>0</v>
      </c>
      <c r="G63" s="139">
        <v>0</v>
      </c>
      <c r="H63" s="223">
        <f t="shared" si="97"/>
        <v>0</v>
      </c>
      <c r="I63" s="139">
        <v>0</v>
      </c>
      <c r="J63" s="139">
        <v>0</v>
      </c>
      <c r="K63" s="223">
        <f t="shared" si="98"/>
        <v>0</v>
      </c>
      <c r="L63" s="223">
        <f t="shared" ref="L63:N63" si="121">C63+F63+I63</f>
        <v>0</v>
      </c>
      <c r="M63" s="223">
        <f t="shared" si="121"/>
        <v>1</v>
      </c>
      <c r="N63" s="223">
        <f t="shared" si="121"/>
        <v>1</v>
      </c>
      <c r="O63" s="223">
        <v>0</v>
      </c>
      <c r="P63" s="223">
        <v>0</v>
      </c>
      <c r="Q63" s="223">
        <f t="shared" si="100"/>
        <v>0</v>
      </c>
      <c r="R63" s="139">
        <v>0</v>
      </c>
      <c r="S63" s="139">
        <v>0</v>
      </c>
      <c r="T63" s="223">
        <f t="shared" si="101"/>
        <v>0</v>
      </c>
      <c r="U63" s="139">
        <v>0</v>
      </c>
      <c r="V63" s="139">
        <v>0</v>
      </c>
      <c r="W63" s="223">
        <f t="shared" si="102"/>
        <v>0</v>
      </c>
      <c r="X63" s="223">
        <f t="shared" ref="X63:Y63" si="122">O63+R63+U63</f>
        <v>0</v>
      </c>
      <c r="Y63" s="223">
        <f t="shared" si="122"/>
        <v>0</v>
      </c>
      <c r="Z63" s="223">
        <f t="shared" si="104"/>
        <v>0</v>
      </c>
      <c r="AA63" s="153"/>
      <c r="AB63" s="153"/>
      <c r="AC63" s="153"/>
      <c r="AD63" s="153"/>
      <c r="AE63" s="153"/>
      <c r="AF63" s="153"/>
    </row>
    <row r="64" spans="1:32" ht="18.75" customHeight="1">
      <c r="A64" s="240">
        <v>11</v>
      </c>
      <c r="B64" s="206" t="s">
        <v>1196</v>
      </c>
      <c r="C64" s="223">
        <v>0</v>
      </c>
      <c r="D64" s="223">
        <v>0</v>
      </c>
      <c r="E64" s="223">
        <f t="shared" si="96"/>
        <v>0</v>
      </c>
      <c r="F64" s="139">
        <v>0</v>
      </c>
      <c r="G64" s="139">
        <v>0</v>
      </c>
      <c r="H64" s="223">
        <f t="shared" si="97"/>
        <v>0</v>
      </c>
      <c r="I64" s="139">
        <v>0</v>
      </c>
      <c r="J64" s="139">
        <v>0</v>
      </c>
      <c r="K64" s="223">
        <f t="shared" si="98"/>
        <v>0</v>
      </c>
      <c r="L64" s="223">
        <f t="shared" ref="L64:N64" si="123">C64+F64+I64</f>
        <v>0</v>
      </c>
      <c r="M64" s="223">
        <f t="shared" si="123"/>
        <v>0</v>
      </c>
      <c r="N64" s="223">
        <f t="shared" si="123"/>
        <v>0</v>
      </c>
      <c r="O64" s="223">
        <v>0</v>
      </c>
      <c r="P64" s="223">
        <v>0</v>
      </c>
      <c r="Q64" s="223">
        <f t="shared" si="100"/>
        <v>0</v>
      </c>
      <c r="R64" s="139">
        <v>0</v>
      </c>
      <c r="S64" s="139">
        <v>0</v>
      </c>
      <c r="T64" s="223">
        <f t="shared" si="101"/>
        <v>0</v>
      </c>
      <c r="U64" s="139">
        <v>0</v>
      </c>
      <c r="V64" s="139">
        <v>0</v>
      </c>
      <c r="W64" s="223">
        <f t="shared" si="102"/>
        <v>0</v>
      </c>
      <c r="X64" s="223">
        <f t="shared" ref="X64:Y64" si="124">O64+R64+U64</f>
        <v>0</v>
      </c>
      <c r="Y64" s="223">
        <f t="shared" si="124"/>
        <v>0</v>
      </c>
      <c r="Z64" s="223">
        <f t="shared" si="104"/>
        <v>0</v>
      </c>
      <c r="AA64" s="153"/>
      <c r="AB64" s="153"/>
      <c r="AC64" s="153"/>
      <c r="AD64" s="153"/>
      <c r="AE64" s="153"/>
      <c r="AF64" s="153"/>
    </row>
    <row r="65" spans="1:32" ht="18.75" customHeight="1">
      <c r="A65" s="240">
        <v>12</v>
      </c>
      <c r="B65" s="206" t="s">
        <v>1197</v>
      </c>
      <c r="C65" s="223">
        <v>0</v>
      </c>
      <c r="D65" s="223">
        <v>0</v>
      </c>
      <c r="E65" s="223">
        <f t="shared" si="96"/>
        <v>0</v>
      </c>
      <c r="F65" s="139">
        <v>0</v>
      </c>
      <c r="G65" s="139">
        <v>0</v>
      </c>
      <c r="H65" s="223">
        <f t="shared" si="97"/>
        <v>0</v>
      </c>
      <c r="I65" s="139">
        <v>0</v>
      </c>
      <c r="J65" s="139">
        <v>0</v>
      </c>
      <c r="K65" s="223">
        <f t="shared" si="98"/>
        <v>0</v>
      </c>
      <c r="L65" s="223">
        <f t="shared" ref="L65:N65" si="125">C65+F65+I65</f>
        <v>0</v>
      </c>
      <c r="M65" s="223">
        <f t="shared" si="125"/>
        <v>0</v>
      </c>
      <c r="N65" s="223">
        <f t="shared" si="125"/>
        <v>0</v>
      </c>
      <c r="O65" s="223">
        <v>0</v>
      </c>
      <c r="P65" s="223">
        <v>0</v>
      </c>
      <c r="Q65" s="223">
        <f t="shared" si="100"/>
        <v>0</v>
      </c>
      <c r="R65" s="139">
        <v>0</v>
      </c>
      <c r="S65" s="139">
        <v>0</v>
      </c>
      <c r="T65" s="223">
        <f t="shared" si="101"/>
        <v>0</v>
      </c>
      <c r="U65" s="139">
        <v>0</v>
      </c>
      <c r="V65" s="139">
        <v>0</v>
      </c>
      <c r="W65" s="223">
        <f t="shared" si="102"/>
        <v>0</v>
      </c>
      <c r="X65" s="223">
        <f t="shared" ref="X65:Y65" si="126">O65+R65+U65</f>
        <v>0</v>
      </c>
      <c r="Y65" s="223">
        <f t="shared" si="126"/>
        <v>0</v>
      </c>
      <c r="Z65" s="223">
        <f t="shared" si="104"/>
        <v>0</v>
      </c>
      <c r="AA65" s="153"/>
      <c r="AB65" s="153"/>
      <c r="AC65" s="153"/>
      <c r="AD65" s="153"/>
      <c r="AE65" s="153"/>
      <c r="AF65" s="153"/>
    </row>
    <row r="66" spans="1:32" ht="18.75" customHeight="1">
      <c r="A66" s="240">
        <v>13</v>
      </c>
      <c r="B66" s="206" t="s">
        <v>1198</v>
      </c>
      <c r="C66" s="223">
        <v>0</v>
      </c>
      <c r="D66" s="223">
        <v>0</v>
      </c>
      <c r="E66" s="223">
        <f t="shared" si="96"/>
        <v>0</v>
      </c>
      <c r="F66" s="139">
        <v>0</v>
      </c>
      <c r="G66" s="139">
        <v>0</v>
      </c>
      <c r="H66" s="223">
        <f t="shared" si="97"/>
        <v>0</v>
      </c>
      <c r="I66" s="139">
        <v>0</v>
      </c>
      <c r="J66" s="139">
        <v>0</v>
      </c>
      <c r="K66" s="223">
        <f t="shared" si="98"/>
        <v>0</v>
      </c>
      <c r="L66" s="223">
        <f t="shared" ref="L66:N66" si="127">C66+F66+I66</f>
        <v>0</v>
      </c>
      <c r="M66" s="223">
        <f t="shared" si="127"/>
        <v>0</v>
      </c>
      <c r="N66" s="223">
        <f t="shared" si="127"/>
        <v>0</v>
      </c>
      <c r="O66" s="223">
        <v>0</v>
      </c>
      <c r="P66" s="223">
        <v>0</v>
      </c>
      <c r="Q66" s="223">
        <f t="shared" si="100"/>
        <v>0</v>
      </c>
      <c r="R66" s="139">
        <v>0</v>
      </c>
      <c r="S66" s="139">
        <v>0</v>
      </c>
      <c r="T66" s="223">
        <f t="shared" si="101"/>
        <v>0</v>
      </c>
      <c r="U66" s="139">
        <v>0</v>
      </c>
      <c r="V66" s="139">
        <v>0</v>
      </c>
      <c r="W66" s="223">
        <f t="shared" si="102"/>
        <v>0</v>
      </c>
      <c r="X66" s="223">
        <f t="shared" ref="X66:Y66" si="128">O66+R66+U66</f>
        <v>0</v>
      </c>
      <c r="Y66" s="223">
        <f t="shared" si="128"/>
        <v>0</v>
      </c>
      <c r="Z66" s="223">
        <f t="shared" si="104"/>
        <v>0</v>
      </c>
      <c r="AA66" s="153"/>
      <c r="AB66" s="153"/>
      <c r="AC66" s="153"/>
      <c r="AD66" s="153"/>
      <c r="AE66" s="153"/>
      <c r="AF66" s="153"/>
    </row>
    <row r="67" spans="1:32" ht="18.75" customHeight="1">
      <c r="A67" s="240">
        <v>14</v>
      </c>
      <c r="B67" s="206" t="s">
        <v>1199</v>
      </c>
      <c r="C67" s="223">
        <v>0</v>
      </c>
      <c r="D67" s="223">
        <v>0</v>
      </c>
      <c r="E67" s="223">
        <f t="shared" si="96"/>
        <v>0</v>
      </c>
      <c r="F67" s="139">
        <v>0</v>
      </c>
      <c r="G67" s="139">
        <v>0</v>
      </c>
      <c r="H67" s="223">
        <f t="shared" si="97"/>
        <v>0</v>
      </c>
      <c r="I67" s="139">
        <v>0</v>
      </c>
      <c r="J67" s="139">
        <v>0</v>
      </c>
      <c r="K67" s="223">
        <f t="shared" si="98"/>
        <v>0</v>
      </c>
      <c r="L67" s="223">
        <f t="shared" ref="L67:N67" si="129">C67+F67+I67</f>
        <v>0</v>
      </c>
      <c r="M67" s="223">
        <f t="shared" si="129"/>
        <v>0</v>
      </c>
      <c r="N67" s="223">
        <f t="shared" si="129"/>
        <v>0</v>
      </c>
      <c r="O67" s="223">
        <v>0</v>
      </c>
      <c r="P67" s="223">
        <v>0</v>
      </c>
      <c r="Q67" s="223">
        <f t="shared" si="100"/>
        <v>0</v>
      </c>
      <c r="R67" s="139">
        <v>0</v>
      </c>
      <c r="S67" s="139">
        <v>0</v>
      </c>
      <c r="T67" s="223">
        <f t="shared" si="101"/>
        <v>0</v>
      </c>
      <c r="U67" s="139">
        <v>0</v>
      </c>
      <c r="V67" s="139">
        <v>0</v>
      </c>
      <c r="W67" s="223">
        <f t="shared" si="102"/>
        <v>0</v>
      </c>
      <c r="X67" s="223">
        <f t="shared" ref="X67:Y67" si="130">O67+R67+U67</f>
        <v>0</v>
      </c>
      <c r="Y67" s="223">
        <f t="shared" si="130"/>
        <v>0</v>
      </c>
      <c r="Z67" s="223">
        <f t="shared" si="104"/>
        <v>0</v>
      </c>
      <c r="AA67" s="153"/>
      <c r="AB67" s="153"/>
      <c r="AC67" s="153"/>
      <c r="AD67" s="153"/>
      <c r="AE67" s="153"/>
      <c r="AF67" s="153"/>
    </row>
    <row r="68" spans="1:32" ht="18.75" customHeight="1">
      <c r="A68" s="240">
        <v>15</v>
      </c>
      <c r="B68" s="206" t="s">
        <v>1200</v>
      </c>
      <c r="C68" s="223">
        <v>0</v>
      </c>
      <c r="D68" s="223">
        <v>0</v>
      </c>
      <c r="E68" s="223">
        <f t="shared" si="96"/>
        <v>0</v>
      </c>
      <c r="F68" s="139">
        <v>0</v>
      </c>
      <c r="G68" s="139">
        <v>0</v>
      </c>
      <c r="H68" s="223">
        <f t="shared" si="97"/>
        <v>0</v>
      </c>
      <c r="I68" s="139">
        <v>0</v>
      </c>
      <c r="J68" s="139">
        <v>0</v>
      </c>
      <c r="K68" s="223">
        <f t="shared" si="98"/>
        <v>0</v>
      </c>
      <c r="L68" s="223">
        <f t="shared" ref="L68:N68" si="131">C68+F68+I68</f>
        <v>0</v>
      </c>
      <c r="M68" s="223">
        <f t="shared" si="131"/>
        <v>0</v>
      </c>
      <c r="N68" s="223">
        <f t="shared" si="131"/>
        <v>0</v>
      </c>
      <c r="O68" s="223">
        <v>0</v>
      </c>
      <c r="P68" s="223">
        <v>0</v>
      </c>
      <c r="Q68" s="223">
        <f t="shared" si="100"/>
        <v>0</v>
      </c>
      <c r="R68" s="139">
        <v>0</v>
      </c>
      <c r="S68" s="139">
        <v>0</v>
      </c>
      <c r="T68" s="223">
        <f t="shared" si="101"/>
        <v>0</v>
      </c>
      <c r="U68" s="139">
        <v>0</v>
      </c>
      <c r="V68" s="139">
        <v>0</v>
      </c>
      <c r="W68" s="223">
        <f t="shared" si="102"/>
        <v>0</v>
      </c>
      <c r="X68" s="223">
        <f t="shared" ref="X68:Y68" si="132">O68+R68+U68</f>
        <v>0</v>
      </c>
      <c r="Y68" s="223">
        <f t="shared" si="132"/>
        <v>0</v>
      </c>
      <c r="Z68" s="223">
        <f t="shared" si="104"/>
        <v>0</v>
      </c>
      <c r="AA68" s="153"/>
      <c r="AB68" s="153"/>
      <c r="AC68" s="153"/>
      <c r="AD68" s="153"/>
      <c r="AE68" s="153"/>
      <c r="AF68" s="153"/>
    </row>
    <row r="69" spans="1:32" ht="18.75" customHeight="1">
      <c r="A69" s="240">
        <v>16</v>
      </c>
      <c r="B69" s="206" t="s">
        <v>1201</v>
      </c>
      <c r="C69" s="223">
        <v>0</v>
      </c>
      <c r="D69" s="223">
        <v>0</v>
      </c>
      <c r="E69" s="223">
        <f t="shared" si="96"/>
        <v>0</v>
      </c>
      <c r="F69" s="139">
        <v>0</v>
      </c>
      <c r="G69" s="139">
        <v>0</v>
      </c>
      <c r="H69" s="223">
        <f t="shared" si="97"/>
        <v>0</v>
      </c>
      <c r="I69" s="139">
        <v>0</v>
      </c>
      <c r="J69" s="139">
        <v>0</v>
      </c>
      <c r="K69" s="223">
        <f t="shared" si="98"/>
        <v>0</v>
      </c>
      <c r="L69" s="223">
        <f t="shared" ref="L69:N69" si="133">C69+F69+I69</f>
        <v>0</v>
      </c>
      <c r="M69" s="223">
        <f t="shared" si="133"/>
        <v>0</v>
      </c>
      <c r="N69" s="223">
        <f t="shared" si="133"/>
        <v>0</v>
      </c>
      <c r="O69" s="223">
        <v>0</v>
      </c>
      <c r="P69" s="223">
        <v>0</v>
      </c>
      <c r="Q69" s="223">
        <f t="shared" si="100"/>
        <v>0</v>
      </c>
      <c r="R69" s="139">
        <v>0</v>
      </c>
      <c r="S69" s="139">
        <v>0</v>
      </c>
      <c r="T69" s="223">
        <f t="shared" si="101"/>
        <v>0</v>
      </c>
      <c r="U69" s="139">
        <v>0</v>
      </c>
      <c r="V69" s="139">
        <v>0</v>
      </c>
      <c r="W69" s="223">
        <f t="shared" si="102"/>
        <v>0</v>
      </c>
      <c r="X69" s="223">
        <f t="shared" ref="X69:Y69" si="134">O69+R69+U69</f>
        <v>0</v>
      </c>
      <c r="Y69" s="223">
        <f t="shared" si="134"/>
        <v>0</v>
      </c>
      <c r="Z69" s="223">
        <f t="shared" si="104"/>
        <v>0</v>
      </c>
      <c r="AA69" s="153"/>
      <c r="AB69" s="153"/>
      <c r="AC69" s="153"/>
      <c r="AD69" s="153"/>
      <c r="AE69" s="153"/>
      <c r="AF69" s="153"/>
    </row>
    <row r="70" spans="1:32" ht="18.75" customHeight="1">
      <c r="A70" s="226"/>
      <c r="B70" s="226"/>
      <c r="C70" s="223">
        <f t="shared" ref="C70:Z70" si="135">SUM(C54:C69)</f>
        <v>56</v>
      </c>
      <c r="D70" s="223">
        <f t="shared" si="135"/>
        <v>122</v>
      </c>
      <c r="E70" s="223">
        <f t="shared" si="135"/>
        <v>178</v>
      </c>
      <c r="F70" s="223">
        <f t="shared" si="135"/>
        <v>21</v>
      </c>
      <c r="G70" s="223">
        <f t="shared" si="135"/>
        <v>4</v>
      </c>
      <c r="H70" s="223">
        <f t="shared" si="135"/>
        <v>25</v>
      </c>
      <c r="I70" s="223">
        <f t="shared" si="135"/>
        <v>0</v>
      </c>
      <c r="J70" s="223">
        <f t="shared" si="135"/>
        <v>0</v>
      </c>
      <c r="K70" s="223">
        <f t="shared" si="135"/>
        <v>0</v>
      </c>
      <c r="L70" s="223">
        <f t="shared" si="135"/>
        <v>77</v>
      </c>
      <c r="M70" s="223">
        <f t="shared" si="135"/>
        <v>126</v>
      </c>
      <c r="N70" s="223">
        <f t="shared" si="135"/>
        <v>203</v>
      </c>
      <c r="O70" s="223">
        <f t="shared" si="135"/>
        <v>12</v>
      </c>
      <c r="P70" s="223">
        <f t="shared" si="135"/>
        <v>77</v>
      </c>
      <c r="Q70" s="223">
        <f t="shared" si="135"/>
        <v>89</v>
      </c>
      <c r="R70" s="223">
        <f t="shared" si="135"/>
        <v>1</v>
      </c>
      <c r="S70" s="223">
        <f t="shared" si="135"/>
        <v>0</v>
      </c>
      <c r="T70" s="223">
        <f t="shared" si="135"/>
        <v>1</v>
      </c>
      <c r="U70" s="223">
        <f t="shared" si="135"/>
        <v>0</v>
      </c>
      <c r="V70" s="223">
        <f t="shared" si="135"/>
        <v>0</v>
      </c>
      <c r="W70" s="223">
        <f t="shared" si="135"/>
        <v>0</v>
      </c>
      <c r="X70" s="223">
        <f t="shared" si="135"/>
        <v>13</v>
      </c>
      <c r="Y70" s="223">
        <f t="shared" si="135"/>
        <v>77</v>
      </c>
      <c r="Z70" s="223">
        <f t="shared" si="135"/>
        <v>90</v>
      </c>
      <c r="AA70" s="153"/>
      <c r="AB70" s="153"/>
      <c r="AC70" s="153"/>
      <c r="AD70" s="153"/>
      <c r="AE70" s="153"/>
      <c r="AF70" s="153"/>
    </row>
    <row r="71" spans="1:32" ht="21" customHeight="1">
      <c r="A71" s="226" t="s">
        <v>1202</v>
      </c>
      <c r="B71" s="226"/>
      <c r="C71" s="223">
        <f t="shared" ref="C71:Z71" si="136">C43+C52+C70</f>
        <v>133</v>
      </c>
      <c r="D71" s="223">
        <f t="shared" si="136"/>
        <v>271</v>
      </c>
      <c r="E71" s="223">
        <f t="shared" si="136"/>
        <v>404</v>
      </c>
      <c r="F71" s="223">
        <f t="shared" si="136"/>
        <v>149</v>
      </c>
      <c r="G71" s="223">
        <f t="shared" si="136"/>
        <v>65</v>
      </c>
      <c r="H71" s="223">
        <f t="shared" si="136"/>
        <v>214</v>
      </c>
      <c r="I71" s="223">
        <f t="shared" si="136"/>
        <v>5</v>
      </c>
      <c r="J71" s="223">
        <f t="shared" si="136"/>
        <v>0</v>
      </c>
      <c r="K71" s="223">
        <f t="shared" si="136"/>
        <v>5</v>
      </c>
      <c r="L71" s="223">
        <f t="shared" si="136"/>
        <v>287</v>
      </c>
      <c r="M71" s="223">
        <f t="shared" si="136"/>
        <v>336</v>
      </c>
      <c r="N71" s="223">
        <f t="shared" si="136"/>
        <v>623</v>
      </c>
      <c r="O71" s="223">
        <f t="shared" si="136"/>
        <v>19</v>
      </c>
      <c r="P71" s="223">
        <f t="shared" si="136"/>
        <v>119</v>
      </c>
      <c r="Q71" s="223">
        <f t="shared" si="136"/>
        <v>138</v>
      </c>
      <c r="R71" s="223">
        <f t="shared" si="136"/>
        <v>5</v>
      </c>
      <c r="S71" s="223">
        <f t="shared" si="136"/>
        <v>6</v>
      </c>
      <c r="T71" s="223">
        <f t="shared" si="136"/>
        <v>11</v>
      </c>
      <c r="U71" s="223">
        <f t="shared" si="136"/>
        <v>0</v>
      </c>
      <c r="V71" s="223">
        <f t="shared" si="136"/>
        <v>0</v>
      </c>
      <c r="W71" s="223">
        <f t="shared" si="136"/>
        <v>0</v>
      </c>
      <c r="X71" s="223">
        <f t="shared" si="136"/>
        <v>24</v>
      </c>
      <c r="Y71" s="223">
        <f t="shared" si="136"/>
        <v>125</v>
      </c>
      <c r="Z71" s="223">
        <f t="shared" si="136"/>
        <v>149</v>
      </c>
      <c r="AA71" s="153"/>
      <c r="AB71" s="153"/>
      <c r="AC71" s="153"/>
      <c r="AD71" s="153"/>
      <c r="AE71" s="153"/>
      <c r="AF71" s="153"/>
    </row>
    <row r="72" spans="1:32" ht="21" customHeight="1">
      <c r="A72" s="226" t="s">
        <v>1203</v>
      </c>
      <c r="B72" s="226"/>
      <c r="C72" s="144">
        <v>76</v>
      </c>
      <c r="D72" s="144">
        <v>162</v>
      </c>
      <c r="E72" s="144">
        <f>SUM(C72:D72)</f>
        <v>238</v>
      </c>
      <c r="F72" s="144">
        <v>75</v>
      </c>
      <c r="G72" s="144">
        <v>34</v>
      </c>
      <c r="H72" s="144">
        <f>SUM(F72:G72)</f>
        <v>109</v>
      </c>
      <c r="I72" s="144">
        <v>2</v>
      </c>
      <c r="J72" s="144">
        <v>0</v>
      </c>
      <c r="K72" s="144">
        <f>SUM(I72:J72)</f>
        <v>2</v>
      </c>
      <c r="L72" s="144">
        <f t="shared" ref="L72:M72" si="137">C72+F72+I72</f>
        <v>153</v>
      </c>
      <c r="M72" s="144">
        <f t="shared" si="137"/>
        <v>196</v>
      </c>
      <c r="N72" s="144">
        <f>SUM(L72:M72)</f>
        <v>349</v>
      </c>
      <c r="O72" s="144">
        <v>12</v>
      </c>
      <c r="P72" s="144">
        <v>67</v>
      </c>
      <c r="Q72" s="144">
        <f>SUM(O72:P72)</f>
        <v>79</v>
      </c>
      <c r="R72" s="144">
        <v>3</v>
      </c>
      <c r="S72" s="144">
        <v>3</v>
      </c>
      <c r="T72" s="144">
        <f>SUM(R72:S72)</f>
        <v>6</v>
      </c>
      <c r="U72" s="144">
        <v>0</v>
      </c>
      <c r="V72" s="144">
        <v>0</v>
      </c>
      <c r="W72" s="144">
        <f>SUM(U72:V72)</f>
        <v>0</v>
      </c>
      <c r="X72" s="223">
        <f t="shared" ref="X72:Y72" si="138">O72+R72+U72</f>
        <v>15</v>
      </c>
      <c r="Y72" s="223">
        <f t="shared" si="138"/>
        <v>70</v>
      </c>
      <c r="Z72" s="144">
        <f>SUM(X72:Y72)</f>
        <v>85</v>
      </c>
      <c r="AA72" s="153"/>
      <c r="AB72" s="153"/>
      <c r="AC72" s="153"/>
      <c r="AD72" s="153"/>
      <c r="AE72" s="153"/>
      <c r="AF72" s="153"/>
    </row>
    <row r="73" spans="1:32" ht="15.75" customHeight="1">
      <c r="A73" s="281" t="s">
        <v>1204</v>
      </c>
      <c r="B73" s="281"/>
      <c r="C73" s="282"/>
      <c r="D73" s="282"/>
      <c r="E73" s="283">
        <f>E72/'2'!E26*1000</f>
        <v>0.24634850446791309</v>
      </c>
      <c r="F73" s="282"/>
      <c r="G73" s="282"/>
      <c r="H73" s="283">
        <f>H72/'2'!E26*1000</f>
        <v>0.11282347473530474</v>
      </c>
      <c r="I73" s="282"/>
      <c r="J73" s="282"/>
      <c r="K73" s="283">
        <f>K72/'2'!E26*1000</f>
        <v>2.0701554997303623E-3</v>
      </c>
      <c r="L73" s="282"/>
      <c r="M73" s="282"/>
      <c r="N73" s="283">
        <f>N72/'2'!E26*1000</f>
        <v>0.36124213470294819</v>
      </c>
      <c r="O73" s="282"/>
      <c r="P73" s="282"/>
      <c r="Q73" s="283">
        <f>Q72/'2'!E26*1000</f>
        <v>8.1771142239349309E-2</v>
      </c>
      <c r="R73" s="282"/>
      <c r="S73" s="282"/>
      <c r="T73" s="283">
        <f>T72/'2'!E26*1000</f>
        <v>6.2104664991910873E-3</v>
      </c>
      <c r="U73" s="282"/>
      <c r="V73" s="282"/>
      <c r="W73" s="283">
        <f>W72/'2'!E26*1000</f>
        <v>0</v>
      </c>
      <c r="X73" s="282"/>
      <c r="Y73" s="282"/>
      <c r="Z73" s="283">
        <f>Z72/'2'!E26*1000</f>
        <v>8.7981608738540398E-2</v>
      </c>
      <c r="AA73" s="153"/>
      <c r="AB73" s="153"/>
      <c r="AC73" s="153"/>
      <c r="AD73" s="153"/>
      <c r="AE73" s="153"/>
      <c r="AF73" s="153"/>
    </row>
    <row r="74" spans="1:32" ht="15.75" customHeight="1">
      <c r="A74" s="171"/>
      <c r="B74" s="171"/>
      <c r="C74" s="171"/>
      <c r="D74" s="171"/>
      <c r="E74" s="284"/>
      <c r="F74" s="171"/>
      <c r="G74" s="171"/>
      <c r="H74" s="284"/>
      <c r="I74" s="171"/>
      <c r="J74" s="171"/>
      <c r="K74" s="284"/>
      <c r="L74" s="171"/>
      <c r="M74" s="171"/>
      <c r="N74" s="284"/>
      <c r="O74" s="171"/>
      <c r="P74" s="171"/>
      <c r="Q74" s="284"/>
      <c r="R74" s="171"/>
      <c r="S74" s="171"/>
      <c r="T74" s="284"/>
      <c r="U74" s="171"/>
      <c r="V74" s="171"/>
      <c r="W74" s="284"/>
      <c r="X74" s="171"/>
      <c r="Y74" s="171"/>
      <c r="Z74" s="284"/>
      <c r="AA74" s="153"/>
      <c r="AB74" s="153"/>
      <c r="AC74" s="153"/>
      <c r="AD74" s="153"/>
      <c r="AE74" s="153"/>
      <c r="AF74" s="153"/>
    </row>
    <row r="75" spans="1:32" ht="21" customHeight="1">
      <c r="A75" s="769" t="s">
        <v>1205</v>
      </c>
      <c r="B75" s="718"/>
      <c r="C75" s="718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53"/>
      <c r="AB75" s="153"/>
      <c r="AC75" s="153"/>
      <c r="AD75" s="153"/>
      <c r="AE75" s="153"/>
      <c r="AF75" s="153"/>
    </row>
    <row r="76" spans="1:32" ht="21" customHeight="1">
      <c r="A76" s="153" t="s">
        <v>1206</v>
      </c>
      <c r="B76" s="153"/>
      <c r="C76" s="153"/>
      <c r="D76" s="153"/>
      <c r="E76" s="153"/>
      <c r="F76" s="153"/>
      <c r="G76" s="153"/>
      <c r="H76" s="153" t="s">
        <v>148</v>
      </c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</row>
    <row r="77" spans="1:32" ht="21" customHeight="1">
      <c r="A77" s="153"/>
      <c r="B77" s="153" t="s">
        <v>1207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</row>
    <row r="78" spans="1:32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</row>
    <row r="79" spans="1:32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</row>
    <row r="80" spans="1:32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</row>
    <row r="81" spans="1:32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</row>
    <row r="82" spans="1:32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</row>
    <row r="83" spans="1:32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</row>
    <row r="84" spans="1:32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</row>
    <row r="85" spans="1:32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</row>
    <row r="86" spans="1:32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</row>
    <row r="87" spans="1:32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</row>
    <row r="88" spans="1:32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</row>
    <row r="89" spans="1:32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</row>
    <row r="90" spans="1:32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</row>
    <row r="91" spans="1:32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</row>
    <row r="92" spans="1:32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</row>
    <row r="93" spans="1:32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</row>
    <row r="94" spans="1:32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</row>
    <row r="95" spans="1:32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</row>
    <row r="96" spans="1:32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</row>
    <row r="97" spans="1:32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</row>
    <row r="98" spans="1:32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</row>
    <row r="99" spans="1:32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</row>
    <row r="100" spans="1:32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</row>
    <row r="101" spans="1:32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</row>
    <row r="102" spans="1:32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</row>
    <row r="103" spans="1:32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</row>
    <row r="104" spans="1:32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</row>
    <row r="105" spans="1:32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</row>
    <row r="106" spans="1:32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</row>
    <row r="107" spans="1:32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</row>
    <row r="108" spans="1:32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</row>
    <row r="109" spans="1:32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</row>
    <row r="110" spans="1:32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</row>
    <row r="111" spans="1:32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</row>
    <row r="112" spans="1:32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</row>
    <row r="113" spans="1:32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</row>
    <row r="114" spans="1:32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</row>
    <row r="115" spans="1:32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</row>
    <row r="116" spans="1:32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</row>
    <row r="117" spans="1:32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</row>
    <row r="118" spans="1:32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</row>
    <row r="119" spans="1:32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</row>
    <row r="120" spans="1:32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</row>
    <row r="121" spans="1:32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</row>
    <row r="122" spans="1:32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</row>
    <row r="123" spans="1:32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</row>
    <row r="124" spans="1:32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</row>
    <row r="125" spans="1:32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</row>
    <row r="126" spans="1:32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</row>
    <row r="127" spans="1:32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</row>
    <row r="128" spans="1:32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</row>
    <row r="129" spans="1:32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</row>
    <row r="130" spans="1:32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</row>
    <row r="131" spans="1:32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</row>
    <row r="132" spans="1:32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</row>
    <row r="133" spans="1:32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</row>
    <row r="134" spans="1:32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</row>
    <row r="135" spans="1:32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</row>
    <row r="136" spans="1:32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</row>
    <row r="137" spans="1:32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</row>
    <row r="138" spans="1:32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</row>
    <row r="139" spans="1:32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</row>
    <row r="140" spans="1:32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</row>
    <row r="141" spans="1:32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</row>
    <row r="142" spans="1:32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</row>
    <row r="143" spans="1:32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</row>
    <row r="144" spans="1:32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</row>
    <row r="145" spans="1:32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</row>
    <row r="146" spans="1:32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</row>
    <row r="147" spans="1:32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</row>
    <row r="148" spans="1:32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</row>
    <row r="149" spans="1:32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</row>
    <row r="150" spans="1:32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</row>
    <row r="151" spans="1:32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</row>
    <row r="152" spans="1:32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</row>
    <row r="153" spans="1:32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</row>
    <row r="154" spans="1:32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</row>
    <row r="155" spans="1:32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</row>
    <row r="156" spans="1:32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</row>
    <row r="157" spans="1:32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</row>
    <row r="158" spans="1:32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</row>
    <row r="159" spans="1:32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</row>
    <row r="160" spans="1:32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</row>
    <row r="161" spans="1:32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</row>
    <row r="162" spans="1:32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</row>
    <row r="164" spans="1:32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</row>
    <row r="165" spans="1:32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</row>
    <row r="166" spans="1:32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</row>
    <row r="167" spans="1:32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</row>
    <row r="168" spans="1:32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</row>
    <row r="169" spans="1:32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</row>
    <row r="170" spans="1:32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</row>
    <row r="171" spans="1:32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</row>
    <row r="172" spans="1:32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</row>
    <row r="173" spans="1:32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</row>
    <row r="174" spans="1:32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</row>
    <row r="175" spans="1:32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</row>
    <row r="176" spans="1:32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</row>
    <row r="177" spans="1:32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</row>
    <row r="178" spans="1:32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</row>
    <row r="179" spans="1:32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</row>
    <row r="180" spans="1:32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</row>
    <row r="181" spans="1:32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</row>
    <row r="182" spans="1:32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</row>
    <row r="183" spans="1:32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</row>
    <row r="184" spans="1:32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</row>
    <row r="185" spans="1:32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</row>
    <row r="186" spans="1:32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</row>
    <row r="187" spans="1:32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</row>
    <row r="188" spans="1:32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</row>
    <row r="189" spans="1:32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</row>
    <row r="190" spans="1:32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</row>
    <row r="191" spans="1:32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</row>
    <row r="192" spans="1:32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</row>
    <row r="193" spans="1:32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</row>
    <row r="194" spans="1:32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</row>
    <row r="195" spans="1:32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</row>
    <row r="196" spans="1:32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</row>
    <row r="197" spans="1:32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</row>
    <row r="198" spans="1:32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</row>
    <row r="199" spans="1:32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</row>
    <row r="200" spans="1:32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</row>
    <row r="201" spans="1:32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</row>
    <row r="202" spans="1:32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</row>
    <row r="203" spans="1:32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</row>
    <row r="205" spans="1:32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</row>
    <row r="206" spans="1:32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</row>
    <row r="207" spans="1:32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</row>
    <row r="208" spans="1:32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</row>
    <row r="209" spans="1:32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</row>
    <row r="210" spans="1:32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</row>
    <row r="211" spans="1:32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</row>
    <row r="212" spans="1:32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</row>
    <row r="213" spans="1:32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</row>
    <row r="214" spans="1:32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</row>
    <row r="215" spans="1:32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</row>
    <row r="216" spans="1:32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</row>
    <row r="217" spans="1:32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</row>
    <row r="218" spans="1:32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</row>
    <row r="219" spans="1:32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</row>
    <row r="220" spans="1:32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</row>
    <row r="221" spans="1:32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</row>
    <row r="222" spans="1:32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</row>
    <row r="223" spans="1:32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</row>
    <row r="224" spans="1:32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</row>
    <row r="225" spans="1:32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</row>
    <row r="226" spans="1:32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</row>
    <row r="227" spans="1:32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</row>
    <row r="228" spans="1:32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</row>
    <row r="229" spans="1:32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</row>
    <row r="230" spans="1:32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</row>
    <row r="231" spans="1:32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</row>
    <row r="232" spans="1:32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</row>
    <row r="233" spans="1:32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</row>
    <row r="234" spans="1:32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</row>
    <row r="235" spans="1:32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</row>
    <row r="236" spans="1:32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</row>
    <row r="237" spans="1:32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</row>
    <row r="238" spans="1:32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</row>
    <row r="239" spans="1:32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</row>
    <row r="240" spans="1:32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</row>
    <row r="241" spans="1:32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</row>
    <row r="242" spans="1:32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</row>
    <row r="243" spans="1:32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</row>
    <row r="244" spans="1:32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</row>
    <row r="246" spans="1:32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</row>
    <row r="247" spans="1:32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</row>
    <row r="248" spans="1:32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</row>
    <row r="249" spans="1:32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</row>
    <row r="250" spans="1:32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</row>
    <row r="251" spans="1:32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</row>
    <row r="252" spans="1:32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</row>
    <row r="253" spans="1:32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</row>
    <row r="254" spans="1:32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</row>
    <row r="255" spans="1:32" ht="15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</row>
    <row r="256" spans="1:32" ht="15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</row>
    <row r="257" spans="1:32" ht="15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</row>
    <row r="258" spans="1:32" ht="15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</row>
    <row r="259" spans="1:32" ht="15.75" customHeight="1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</row>
    <row r="260" spans="1:32" ht="15.75" customHeight="1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</row>
    <row r="261" spans="1:32" ht="15.75" customHeight="1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</row>
    <row r="262" spans="1:32" ht="15.75" customHeight="1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</row>
    <row r="263" spans="1:32" ht="15.75" customHeight="1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</row>
    <row r="264" spans="1:32" ht="15.75" customHeight="1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</row>
    <row r="265" spans="1:32" ht="15.75" customHeight="1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</row>
    <row r="266" spans="1:32" ht="15.75" customHeight="1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</row>
    <row r="267" spans="1:32" ht="15.75" customHeight="1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</row>
    <row r="268" spans="1:32" ht="15.75" customHeight="1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</row>
    <row r="269" spans="1:32" ht="15.75" customHeight="1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</row>
    <row r="270" spans="1:32" ht="15.75" customHeight="1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</row>
    <row r="271" spans="1:32" ht="15.75" customHeight="1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</row>
    <row r="272" spans="1:32" ht="15.75" customHeight="1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</row>
    <row r="273" spans="1:32" ht="15.75" customHeight="1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</row>
    <row r="274" spans="1:32" ht="15.75" customHeight="1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</row>
    <row r="275" spans="1:32" ht="15.75" customHeight="1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</row>
    <row r="276" spans="1:32" ht="15.75" customHeight="1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</row>
    <row r="277" spans="1:32" ht="15.75" customHeight="1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</row>
    <row r="278" spans="1:32" ht="15.75" customHeight="1"/>
    <row r="279" spans="1:32" ht="15.75" customHeight="1"/>
    <row r="280" spans="1:32" ht="15.75" customHeight="1"/>
    <row r="281" spans="1:32" ht="15.75" customHeight="1"/>
    <row r="282" spans="1:32" ht="15.75" customHeight="1"/>
    <row r="283" spans="1:32" ht="15.75" customHeight="1"/>
    <row r="284" spans="1:32" ht="15.75" customHeight="1"/>
    <row r="285" spans="1:32" ht="15.75" customHeight="1"/>
    <row r="286" spans="1:32" ht="15.75" customHeight="1"/>
    <row r="287" spans="1:32" ht="15.75" customHeight="1"/>
    <row r="288" spans="1:32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O7:Q7"/>
    <mergeCell ref="R7:T7"/>
    <mergeCell ref="U7:W7"/>
    <mergeCell ref="X7:Z7"/>
    <mergeCell ref="A3:Z3"/>
    <mergeCell ref="I4:K4"/>
    <mergeCell ref="I5:K5"/>
    <mergeCell ref="A7:A8"/>
    <mergeCell ref="B7:B8"/>
    <mergeCell ref="C7:E7"/>
    <mergeCell ref="F7:H7"/>
    <mergeCell ref="I7:K7"/>
    <mergeCell ref="L7:N7"/>
    <mergeCell ref="A10:B10"/>
    <mergeCell ref="A44:B44"/>
    <mergeCell ref="A75:C75"/>
  </mergeCells>
  <printOptions horizontalCentered="1"/>
  <pageMargins left="1.1200000000000001" right="0.77" top="1.1499999999999999" bottom="0.9" header="0" footer="0"/>
  <pageSetup paperSize="9" orientation="landscape"/>
  <tableParts count="5">
    <tablePart r:id="rId1"/>
    <tablePart r:id="rId2"/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4473C4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38.5703125" customWidth="1"/>
    <col min="3" max="3" width="16.28515625" customWidth="1"/>
    <col min="4" max="4" width="17.28515625" customWidth="1"/>
    <col min="5" max="5" width="16.28515625" customWidth="1"/>
    <col min="6" max="6" width="28.28515625" customWidth="1"/>
    <col min="7" max="9" width="12.7109375" customWidth="1"/>
    <col min="10" max="12" width="12.28515625" customWidth="1"/>
    <col min="13" max="14" width="8.7109375" customWidth="1"/>
    <col min="15" max="26" width="9.140625" customWidth="1"/>
  </cols>
  <sheetData>
    <row r="1" spans="1:26" ht="15.75">
      <c r="A1" s="168" t="s">
        <v>1208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1209</v>
      </c>
      <c r="B3" s="718"/>
      <c r="C3" s="718"/>
      <c r="D3" s="718"/>
      <c r="E3" s="718"/>
      <c r="F3" s="718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08" t="str">
        <f>'8'!C4</f>
        <v>KABUPATEN</v>
      </c>
      <c r="D4" s="155" t="str">
        <f>'1'!$F$5</f>
        <v>PONOROGO</v>
      </c>
      <c r="E4" s="171"/>
      <c r="F4" s="171"/>
      <c r="G4" s="169"/>
      <c r="H4" s="169"/>
      <c r="I4" s="172"/>
      <c r="J4" s="172"/>
      <c r="K4" s="172"/>
      <c r="L4" s="172"/>
      <c r="M4" s="172"/>
      <c r="N4" s="172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08" t="str">
        <f>'8'!C5</f>
        <v>TAHUN</v>
      </c>
      <c r="D5" s="155">
        <f>'1'!$F$6</f>
        <v>2025</v>
      </c>
      <c r="E5" s="171"/>
      <c r="F5" s="171"/>
      <c r="G5" s="169"/>
      <c r="H5" s="169"/>
      <c r="I5" s="172"/>
      <c r="J5" s="172"/>
      <c r="K5" s="172"/>
      <c r="L5" s="172"/>
      <c r="M5" s="172"/>
      <c r="N5" s="172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8" customHeight="1">
      <c r="A7" s="771" t="s">
        <v>4</v>
      </c>
      <c r="B7" s="772" t="s">
        <v>1173</v>
      </c>
      <c r="C7" s="773" t="s">
        <v>1210</v>
      </c>
      <c r="D7" s="753"/>
      <c r="E7" s="754"/>
      <c r="F7" s="774" t="s">
        <v>1211</v>
      </c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8" customHeight="1">
      <c r="A8" s="720"/>
      <c r="B8" s="720"/>
      <c r="C8" s="285" t="s">
        <v>8</v>
      </c>
      <c r="D8" s="285" t="s">
        <v>9</v>
      </c>
      <c r="E8" s="285" t="s">
        <v>388</v>
      </c>
      <c r="F8" s="720"/>
      <c r="G8" s="286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>
      <c r="A9" s="287">
        <v>1</v>
      </c>
      <c r="B9" s="287">
        <v>2</v>
      </c>
      <c r="C9" s="287">
        <v>3</v>
      </c>
      <c r="D9" s="287">
        <v>4</v>
      </c>
      <c r="E9" s="287">
        <v>5</v>
      </c>
      <c r="F9" s="287">
        <v>6</v>
      </c>
      <c r="G9" s="288"/>
      <c r="H9" s="289"/>
      <c r="I9" s="289"/>
      <c r="J9" s="289"/>
      <c r="K9" s="289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</row>
    <row r="10" spans="1:26" ht="15" customHeight="1">
      <c r="A10" s="775" t="s">
        <v>1156</v>
      </c>
      <c r="B10" s="724"/>
      <c r="C10" s="227"/>
      <c r="D10" s="227"/>
      <c r="E10" s="227"/>
      <c r="F10" s="227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5" customHeight="1">
      <c r="A11" s="226">
        <v>1</v>
      </c>
      <c r="B11" s="229" t="str">
        <f>'11'!C9</f>
        <v>Ngrayun</v>
      </c>
      <c r="C11" s="227">
        <v>12</v>
      </c>
      <c r="D11" s="227">
        <v>7</v>
      </c>
      <c r="E11" s="227">
        <f t="shared" ref="E11:E42" si="0">SUM(C11:D11)</f>
        <v>19</v>
      </c>
      <c r="F11" s="227">
        <v>11</v>
      </c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5" customHeight="1">
      <c r="A12" s="226">
        <v>2</v>
      </c>
      <c r="B12" s="229" t="str">
        <f>'11'!C10</f>
        <v>Selur</v>
      </c>
      <c r="C12" s="227">
        <v>5</v>
      </c>
      <c r="D12" s="227">
        <v>3</v>
      </c>
      <c r="E12" s="227">
        <f t="shared" si="0"/>
        <v>8</v>
      </c>
      <c r="F12" s="227">
        <v>6</v>
      </c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5" customHeight="1">
      <c r="A13" s="226">
        <v>3</v>
      </c>
      <c r="B13" s="229" t="str">
        <f>'11'!C11</f>
        <v>Slahung</v>
      </c>
      <c r="C13" s="227">
        <v>8</v>
      </c>
      <c r="D13" s="227">
        <v>13</v>
      </c>
      <c r="E13" s="227">
        <f t="shared" si="0"/>
        <v>21</v>
      </c>
      <c r="F13" s="227">
        <v>17</v>
      </c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5" customHeight="1">
      <c r="A14" s="226">
        <v>4</v>
      </c>
      <c r="B14" s="229" t="str">
        <f>'11'!C12</f>
        <v>Nailan</v>
      </c>
      <c r="C14" s="227">
        <v>5</v>
      </c>
      <c r="D14" s="227">
        <v>14</v>
      </c>
      <c r="E14" s="227">
        <f t="shared" si="0"/>
        <v>19</v>
      </c>
      <c r="F14" s="227">
        <v>18</v>
      </c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5" customHeight="1">
      <c r="A15" s="226">
        <v>5</v>
      </c>
      <c r="B15" s="229" t="str">
        <f>'11'!C13</f>
        <v>Bungkal</v>
      </c>
      <c r="C15" s="227">
        <v>2</v>
      </c>
      <c r="D15" s="227">
        <v>16</v>
      </c>
      <c r="E15" s="227">
        <f t="shared" si="0"/>
        <v>18</v>
      </c>
      <c r="F15" s="227">
        <v>21</v>
      </c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5" customHeight="1">
      <c r="A16" s="291">
        <v>6</v>
      </c>
      <c r="B16" s="229" t="str">
        <f>'11'!C14</f>
        <v>Sambit</v>
      </c>
      <c r="C16" s="227">
        <v>4</v>
      </c>
      <c r="D16" s="227">
        <v>12</v>
      </c>
      <c r="E16" s="227">
        <f t="shared" si="0"/>
        <v>16</v>
      </c>
      <c r="F16" s="227">
        <v>13</v>
      </c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5" customHeight="1">
      <c r="A17" s="291">
        <v>7</v>
      </c>
      <c r="B17" s="229" t="str">
        <f>'11'!C15</f>
        <v>Wringinanom</v>
      </c>
      <c r="C17" s="227">
        <v>6</v>
      </c>
      <c r="D17" s="227">
        <v>4</v>
      </c>
      <c r="E17" s="227">
        <f t="shared" si="0"/>
        <v>10</v>
      </c>
      <c r="F17" s="227">
        <v>10</v>
      </c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5" customHeight="1">
      <c r="A18" s="291">
        <v>8</v>
      </c>
      <c r="B18" s="229" t="str">
        <f>'11'!C16</f>
        <v>Sawoo</v>
      </c>
      <c r="C18" s="227">
        <v>13</v>
      </c>
      <c r="D18" s="227">
        <v>16</v>
      </c>
      <c r="E18" s="227">
        <f t="shared" si="0"/>
        <v>29</v>
      </c>
      <c r="F18" s="227">
        <v>23</v>
      </c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5" customHeight="1">
      <c r="A19" s="291">
        <v>9</v>
      </c>
      <c r="B19" s="229" t="str">
        <f>'11'!C17</f>
        <v>Bondrang</v>
      </c>
      <c r="C19" s="227">
        <v>2</v>
      </c>
      <c r="D19" s="227">
        <v>5</v>
      </c>
      <c r="E19" s="227">
        <f t="shared" si="0"/>
        <v>7</v>
      </c>
      <c r="F19" s="227">
        <v>6</v>
      </c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5" customHeight="1">
      <c r="A20" s="291">
        <v>10</v>
      </c>
      <c r="B20" s="229" t="str">
        <f>'11'!C18</f>
        <v>Sooko</v>
      </c>
      <c r="C20" s="227">
        <v>4</v>
      </c>
      <c r="D20" s="227">
        <v>16</v>
      </c>
      <c r="E20" s="227">
        <f t="shared" si="0"/>
        <v>20</v>
      </c>
      <c r="F20" s="227">
        <v>14</v>
      </c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" customHeight="1">
      <c r="A21" s="291">
        <v>11</v>
      </c>
      <c r="B21" s="229" t="str">
        <f>'11'!C19</f>
        <v>Pudak</v>
      </c>
      <c r="C21" s="227">
        <v>6</v>
      </c>
      <c r="D21" s="227">
        <v>9</v>
      </c>
      <c r="E21" s="227">
        <f t="shared" si="0"/>
        <v>15</v>
      </c>
      <c r="F21" s="227">
        <v>12</v>
      </c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" customHeight="1">
      <c r="A22" s="291">
        <v>12</v>
      </c>
      <c r="B22" s="229" t="str">
        <f>'11'!C20</f>
        <v>Pulung</v>
      </c>
      <c r="C22" s="227">
        <v>9</v>
      </c>
      <c r="D22" s="227">
        <v>12</v>
      </c>
      <c r="E22" s="227">
        <f t="shared" si="0"/>
        <v>21</v>
      </c>
      <c r="F22" s="227">
        <v>20</v>
      </c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" customHeight="1">
      <c r="A23" s="291">
        <v>13</v>
      </c>
      <c r="B23" s="229" t="str">
        <f>'11'!C21</f>
        <v>Kesugihan</v>
      </c>
      <c r="C23" s="227">
        <v>8</v>
      </c>
      <c r="D23" s="227">
        <v>4</v>
      </c>
      <c r="E23" s="227">
        <f t="shared" si="0"/>
        <v>12</v>
      </c>
      <c r="F23" s="227">
        <v>12</v>
      </c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" customHeight="1">
      <c r="A24" s="291">
        <v>14</v>
      </c>
      <c r="B24" s="229" t="str">
        <f>'11'!C22</f>
        <v>Mlarak</v>
      </c>
      <c r="C24" s="227">
        <v>2</v>
      </c>
      <c r="D24" s="227">
        <v>12</v>
      </c>
      <c r="E24" s="227">
        <f t="shared" si="0"/>
        <v>14</v>
      </c>
      <c r="F24" s="227">
        <v>20</v>
      </c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" customHeight="1">
      <c r="A25" s="291">
        <v>15</v>
      </c>
      <c r="B25" s="229" t="str">
        <f>'11'!C23</f>
        <v>Siman</v>
      </c>
      <c r="C25" s="227">
        <v>4</v>
      </c>
      <c r="D25" s="227">
        <v>7</v>
      </c>
      <c r="E25" s="227">
        <f t="shared" si="0"/>
        <v>11</v>
      </c>
      <c r="F25" s="227">
        <v>13</v>
      </c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" customHeight="1">
      <c r="A26" s="291">
        <v>16</v>
      </c>
      <c r="B26" s="229" t="str">
        <f>'11'!C24</f>
        <v>Ronowijayan</v>
      </c>
      <c r="C26" s="227">
        <v>0</v>
      </c>
      <c r="D26" s="227">
        <v>9</v>
      </c>
      <c r="E26" s="227">
        <f t="shared" si="0"/>
        <v>9</v>
      </c>
      <c r="F26" s="227">
        <v>14</v>
      </c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" customHeight="1">
      <c r="A27" s="291">
        <v>17</v>
      </c>
      <c r="B27" s="229" t="str">
        <f>'11'!C25</f>
        <v>Jetis</v>
      </c>
      <c r="C27" s="227">
        <v>3</v>
      </c>
      <c r="D27" s="227">
        <v>24</v>
      </c>
      <c r="E27" s="227">
        <f t="shared" si="0"/>
        <v>27</v>
      </c>
      <c r="F27" s="227">
        <v>18</v>
      </c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" customHeight="1">
      <c r="A28" s="291">
        <v>18</v>
      </c>
      <c r="B28" s="229" t="str">
        <f>'11'!C26</f>
        <v>Balong</v>
      </c>
      <c r="C28" s="227">
        <v>4</v>
      </c>
      <c r="D28" s="227">
        <v>17</v>
      </c>
      <c r="E28" s="227">
        <f t="shared" si="0"/>
        <v>21</v>
      </c>
      <c r="F28" s="227">
        <v>30</v>
      </c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" customHeight="1">
      <c r="A29" s="291">
        <v>19</v>
      </c>
      <c r="B29" s="229" t="str">
        <f>'11'!C27</f>
        <v>Kauman</v>
      </c>
      <c r="C29" s="227">
        <v>6</v>
      </c>
      <c r="D29" s="227">
        <v>10</v>
      </c>
      <c r="E29" s="227">
        <f t="shared" si="0"/>
        <v>16</v>
      </c>
      <c r="F29" s="227">
        <v>16</v>
      </c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" customHeight="1">
      <c r="A30" s="291">
        <v>20</v>
      </c>
      <c r="B30" s="229" t="str">
        <f>'11'!C28</f>
        <v>Ngrandu</v>
      </c>
      <c r="C30" s="227">
        <v>4</v>
      </c>
      <c r="D30" s="227">
        <v>10</v>
      </c>
      <c r="E30" s="227">
        <f t="shared" si="0"/>
        <v>14</v>
      </c>
      <c r="F30" s="227">
        <v>11</v>
      </c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" customHeight="1">
      <c r="A31" s="291">
        <v>21</v>
      </c>
      <c r="B31" s="229" t="str">
        <f>'11'!C29</f>
        <v>Jambon</v>
      </c>
      <c r="C31" s="227">
        <v>6</v>
      </c>
      <c r="D31" s="227">
        <v>20</v>
      </c>
      <c r="E31" s="227">
        <f t="shared" si="0"/>
        <v>26</v>
      </c>
      <c r="F31" s="227">
        <v>22</v>
      </c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" customHeight="1">
      <c r="A32" s="291">
        <v>22</v>
      </c>
      <c r="B32" s="229" t="str">
        <f>'11'!C30</f>
        <v>Badegan</v>
      </c>
      <c r="C32" s="227">
        <v>9</v>
      </c>
      <c r="D32" s="227">
        <v>15</v>
      </c>
      <c r="E32" s="227">
        <f t="shared" si="0"/>
        <v>24</v>
      </c>
      <c r="F32" s="227">
        <v>19</v>
      </c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" customHeight="1">
      <c r="A33" s="291">
        <v>23</v>
      </c>
      <c r="B33" s="229" t="str">
        <f>'11'!C31</f>
        <v>Sampung</v>
      </c>
      <c r="C33" s="227">
        <v>3</v>
      </c>
      <c r="D33" s="227">
        <v>6</v>
      </c>
      <c r="E33" s="227">
        <f t="shared" si="0"/>
        <v>9</v>
      </c>
      <c r="F33" s="227">
        <v>13</v>
      </c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" customHeight="1">
      <c r="A34" s="291">
        <v>24</v>
      </c>
      <c r="B34" s="229" t="str">
        <f>'11'!C32</f>
        <v>Kunti</v>
      </c>
      <c r="C34" s="227">
        <v>5</v>
      </c>
      <c r="D34" s="227">
        <v>6</v>
      </c>
      <c r="E34" s="227">
        <f t="shared" si="0"/>
        <v>11</v>
      </c>
      <c r="F34" s="227">
        <v>11</v>
      </c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" customHeight="1">
      <c r="A35" s="291">
        <v>25</v>
      </c>
      <c r="B35" s="229" t="str">
        <f>'11'!C33</f>
        <v>Sukorejo</v>
      </c>
      <c r="C35" s="227">
        <v>6</v>
      </c>
      <c r="D35" s="227">
        <v>13</v>
      </c>
      <c r="E35" s="227">
        <f t="shared" si="0"/>
        <v>19</v>
      </c>
      <c r="F35" s="227">
        <v>23</v>
      </c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" customHeight="1">
      <c r="A36" s="291">
        <v>26</v>
      </c>
      <c r="B36" s="229" t="str">
        <f>'11'!C34</f>
        <v>Po. Utara</v>
      </c>
      <c r="C36" s="227">
        <v>4</v>
      </c>
      <c r="D36" s="227">
        <v>4</v>
      </c>
      <c r="E36" s="227">
        <f t="shared" si="0"/>
        <v>8</v>
      </c>
      <c r="F36" s="227">
        <v>15</v>
      </c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" customHeight="1">
      <c r="A37" s="291">
        <v>27</v>
      </c>
      <c r="B37" s="229" t="str">
        <f>'11'!C35</f>
        <v>Po. Selatan</v>
      </c>
      <c r="C37" s="227">
        <v>2</v>
      </c>
      <c r="D37" s="227">
        <v>7</v>
      </c>
      <c r="E37" s="227">
        <f t="shared" si="0"/>
        <v>9</v>
      </c>
      <c r="F37" s="227">
        <v>16</v>
      </c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" customHeight="1">
      <c r="A38" s="291">
        <v>28</v>
      </c>
      <c r="B38" s="229" t="str">
        <f>'11'!C36</f>
        <v>Babadan</v>
      </c>
      <c r="C38" s="227">
        <v>5</v>
      </c>
      <c r="D38" s="227">
        <v>16</v>
      </c>
      <c r="E38" s="227">
        <f t="shared" si="0"/>
        <v>21</v>
      </c>
      <c r="F38" s="227">
        <v>14</v>
      </c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" customHeight="1">
      <c r="A39" s="291">
        <v>29</v>
      </c>
      <c r="B39" s="229" t="str">
        <f>'11'!C37</f>
        <v>Sukosari</v>
      </c>
      <c r="C39" s="227">
        <v>5</v>
      </c>
      <c r="D39" s="227">
        <v>10</v>
      </c>
      <c r="E39" s="227">
        <f t="shared" si="0"/>
        <v>15</v>
      </c>
      <c r="F39" s="227">
        <v>12</v>
      </c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" customHeight="1">
      <c r="A40" s="291">
        <v>30</v>
      </c>
      <c r="B40" s="229" t="str">
        <f>'11'!C38</f>
        <v>Jenangan</v>
      </c>
      <c r="C40" s="227">
        <v>11</v>
      </c>
      <c r="D40" s="227">
        <v>15</v>
      </c>
      <c r="E40" s="227">
        <f t="shared" si="0"/>
        <v>26</v>
      </c>
      <c r="F40" s="227">
        <v>15</v>
      </c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" customHeight="1">
      <c r="A41" s="291">
        <v>31</v>
      </c>
      <c r="B41" s="229" t="str">
        <f>'11'!C39</f>
        <v>Setono</v>
      </c>
      <c r="C41" s="227">
        <v>5</v>
      </c>
      <c r="D41" s="227">
        <v>9</v>
      </c>
      <c r="E41" s="227">
        <f t="shared" si="0"/>
        <v>14</v>
      </c>
      <c r="F41" s="227">
        <v>9</v>
      </c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" customHeight="1">
      <c r="A42" s="291">
        <v>32</v>
      </c>
      <c r="B42" s="229" t="str">
        <f>'11'!C40</f>
        <v>Ngebel</v>
      </c>
      <c r="C42" s="227">
        <v>4</v>
      </c>
      <c r="D42" s="227">
        <v>14</v>
      </c>
      <c r="E42" s="227">
        <f t="shared" si="0"/>
        <v>18</v>
      </c>
      <c r="F42" s="227">
        <v>14</v>
      </c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" customHeight="1">
      <c r="A43" s="292"/>
      <c r="B43" s="292"/>
      <c r="C43" s="227">
        <f t="shared" ref="C43:F43" si="1">SUM(C11:C42)</f>
        <v>172</v>
      </c>
      <c r="D43" s="227">
        <f t="shared" si="1"/>
        <v>355</v>
      </c>
      <c r="E43" s="227">
        <f t="shared" si="1"/>
        <v>527</v>
      </c>
      <c r="F43" s="227">
        <f t="shared" si="1"/>
        <v>488</v>
      </c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" customHeight="1">
      <c r="A44" s="768" t="s">
        <v>343</v>
      </c>
      <c r="B44" s="724"/>
      <c r="C44" s="227"/>
      <c r="D44" s="227"/>
      <c r="E44" s="227"/>
      <c r="F44" s="227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" customHeight="1">
      <c r="A45" s="229">
        <v>1</v>
      </c>
      <c r="B45" s="226" t="s">
        <v>1027</v>
      </c>
      <c r="C45" s="227">
        <v>136</v>
      </c>
      <c r="D45" s="227">
        <v>190</v>
      </c>
      <c r="E45" s="227">
        <f t="shared" ref="E45:E50" si="2">SUM(C45:D45)</f>
        <v>326</v>
      </c>
      <c r="F45" s="227">
        <v>44</v>
      </c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" customHeight="1">
      <c r="A46" s="229">
        <v>2</v>
      </c>
      <c r="B46" s="226" t="s">
        <v>1028</v>
      </c>
      <c r="C46" s="227">
        <v>11</v>
      </c>
      <c r="D46" s="227">
        <v>14</v>
      </c>
      <c r="E46" s="227">
        <f t="shared" si="2"/>
        <v>25</v>
      </c>
      <c r="F46" s="227">
        <v>14</v>
      </c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" customHeight="1">
      <c r="A47" s="229">
        <v>3</v>
      </c>
      <c r="B47" s="226" t="s">
        <v>1180</v>
      </c>
      <c r="C47" s="227">
        <v>71</v>
      </c>
      <c r="D47" s="227">
        <v>171</v>
      </c>
      <c r="E47" s="227">
        <f t="shared" si="2"/>
        <v>242</v>
      </c>
      <c r="F47" s="227">
        <v>22</v>
      </c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" customHeight="1">
      <c r="A48" s="229">
        <v>4</v>
      </c>
      <c r="B48" s="226" t="s">
        <v>1181</v>
      </c>
      <c r="C48" s="227">
        <v>55</v>
      </c>
      <c r="D48" s="227">
        <v>134</v>
      </c>
      <c r="E48" s="227">
        <f t="shared" si="2"/>
        <v>189</v>
      </c>
      <c r="F48" s="227">
        <v>47</v>
      </c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" customHeight="1">
      <c r="A49" s="229">
        <v>5</v>
      </c>
      <c r="B49" s="226" t="s">
        <v>1182</v>
      </c>
      <c r="C49" s="227">
        <v>32</v>
      </c>
      <c r="D49" s="227">
        <v>70</v>
      </c>
      <c r="E49" s="227">
        <f t="shared" si="2"/>
        <v>102</v>
      </c>
      <c r="F49" s="227">
        <v>29</v>
      </c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" customHeight="1">
      <c r="A50" s="229">
        <v>6</v>
      </c>
      <c r="B50" s="226" t="s">
        <v>1183</v>
      </c>
      <c r="C50" s="227">
        <v>76</v>
      </c>
      <c r="D50" s="227">
        <v>83</v>
      </c>
      <c r="E50" s="227">
        <f t="shared" si="2"/>
        <v>159</v>
      </c>
      <c r="F50" s="227">
        <v>23</v>
      </c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9.5" customHeight="1">
      <c r="A51" s="291" t="s">
        <v>1212</v>
      </c>
      <c r="B51" s="292" t="s">
        <v>1213</v>
      </c>
      <c r="C51" s="227">
        <v>19</v>
      </c>
      <c r="D51" s="227">
        <v>44</v>
      </c>
      <c r="E51" s="227">
        <v>63</v>
      </c>
      <c r="F51" s="227">
        <v>10</v>
      </c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9.5" customHeight="1">
      <c r="A52" s="293"/>
      <c r="B52" s="292"/>
      <c r="C52" s="227">
        <f t="shared" ref="C52:F52" si="3">SUM(C45:C51)</f>
        <v>400</v>
      </c>
      <c r="D52" s="227">
        <f t="shared" si="3"/>
        <v>706</v>
      </c>
      <c r="E52" s="227">
        <f t="shared" si="3"/>
        <v>1106</v>
      </c>
      <c r="F52" s="227">
        <f t="shared" si="3"/>
        <v>189</v>
      </c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9.5" customHeight="1">
      <c r="A53" s="226" t="s">
        <v>1185</v>
      </c>
      <c r="B53" s="292"/>
      <c r="C53" s="227"/>
      <c r="D53" s="227"/>
      <c r="E53" s="227"/>
      <c r="F53" s="227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9.5" customHeight="1">
      <c r="A54" s="226">
        <v>1</v>
      </c>
      <c r="B54" s="206" t="s">
        <v>1186</v>
      </c>
      <c r="C54" s="125">
        <v>49</v>
      </c>
      <c r="D54" s="125">
        <v>139</v>
      </c>
      <c r="E54" s="227">
        <f t="shared" ref="E54:E69" si="4">SUM(C54:D54)</f>
        <v>188</v>
      </c>
      <c r="F54" s="227">
        <v>96</v>
      </c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9.5" customHeight="1">
      <c r="A55" s="226">
        <v>2</v>
      </c>
      <c r="B55" s="206" t="s">
        <v>1187</v>
      </c>
      <c r="C55" s="125">
        <v>72</v>
      </c>
      <c r="D55" s="125">
        <v>31</v>
      </c>
      <c r="E55" s="227">
        <f t="shared" si="4"/>
        <v>103</v>
      </c>
      <c r="F55" s="227">
        <v>220</v>
      </c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9.5" customHeight="1">
      <c r="A56" s="226">
        <v>3</v>
      </c>
      <c r="B56" s="206" t="s">
        <v>1188</v>
      </c>
      <c r="C56" s="125">
        <v>1</v>
      </c>
      <c r="D56" s="125">
        <v>10</v>
      </c>
      <c r="E56" s="227">
        <f t="shared" si="4"/>
        <v>11</v>
      </c>
      <c r="F56" s="227">
        <v>0</v>
      </c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9.5" customHeight="1">
      <c r="A57" s="226">
        <v>4</v>
      </c>
      <c r="B57" s="206" t="s">
        <v>1189</v>
      </c>
      <c r="C57" s="125">
        <v>5</v>
      </c>
      <c r="D57" s="125">
        <v>3</v>
      </c>
      <c r="E57" s="227">
        <f t="shared" si="4"/>
        <v>8</v>
      </c>
      <c r="F57" s="227">
        <v>1</v>
      </c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9.5" customHeight="1">
      <c r="A58" s="226">
        <v>5</v>
      </c>
      <c r="B58" s="206" t="s">
        <v>1190</v>
      </c>
      <c r="C58" s="125">
        <v>1</v>
      </c>
      <c r="D58" s="125">
        <v>1</v>
      </c>
      <c r="E58" s="227">
        <f t="shared" si="4"/>
        <v>2</v>
      </c>
      <c r="F58" s="227">
        <v>1</v>
      </c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9.5" customHeight="1">
      <c r="A59" s="226">
        <v>6</v>
      </c>
      <c r="B59" s="206" t="s">
        <v>1191</v>
      </c>
      <c r="C59" s="125">
        <v>0</v>
      </c>
      <c r="D59" s="125">
        <v>0</v>
      </c>
      <c r="E59" s="227">
        <f t="shared" si="4"/>
        <v>0</v>
      </c>
      <c r="F59" s="227">
        <v>0</v>
      </c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9.5" customHeight="1">
      <c r="A60" s="226">
        <v>7</v>
      </c>
      <c r="B60" s="206" t="s">
        <v>1192</v>
      </c>
      <c r="C60" s="125">
        <v>5</v>
      </c>
      <c r="D60" s="125">
        <v>1</v>
      </c>
      <c r="E60" s="227">
        <f t="shared" si="4"/>
        <v>6</v>
      </c>
      <c r="F60" s="227">
        <v>1</v>
      </c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9.5" customHeight="1">
      <c r="A61" s="226">
        <v>8</v>
      </c>
      <c r="B61" s="206" t="s">
        <v>1193</v>
      </c>
      <c r="C61" s="125">
        <v>2</v>
      </c>
      <c r="D61" s="125">
        <v>1</v>
      </c>
      <c r="E61" s="227">
        <f t="shared" si="4"/>
        <v>3</v>
      </c>
      <c r="F61" s="227">
        <v>0</v>
      </c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9.5" customHeight="1">
      <c r="A62" s="226">
        <v>9</v>
      </c>
      <c r="B62" s="206" t="s">
        <v>1194</v>
      </c>
      <c r="C62" s="125">
        <v>0</v>
      </c>
      <c r="D62" s="125">
        <v>0</v>
      </c>
      <c r="E62" s="227">
        <f t="shared" si="4"/>
        <v>0</v>
      </c>
      <c r="F62" s="227">
        <v>0</v>
      </c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9.5" customHeight="1">
      <c r="A63" s="226">
        <v>10</v>
      </c>
      <c r="B63" s="206" t="s">
        <v>1195</v>
      </c>
      <c r="C63" s="125">
        <v>0</v>
      </c>
      <c r="D63" s="125">
        <v>3</v>
      </c>
      <c r="E63" s="227">
        <f t="shared" si="4"/>
        <v>3</v>
      </c>
      <c r="F63" s="227">
        <v>0</v>
      </c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9.5" customHeight="1">
      <c r="A64" s="226">
        <v>11</v>
      </c>
      <c r="B64" s="206" t="s">
        <v>1196</v>
      </c>
      <c r="C64" s="125">
        <v>0</v>
      </c>
      <c r="D64" s="125">
        <v>0</v>
      </c>
      <c r="E64" s="227">
        <f t="shared" si="4"/>
        <v>0</v>
      </c>
      <c r="F64" s="227">
        <v>0</v>
      </c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9.5" customHeight="1">
      <c r="A65" s="226">
        <v>12</v>
      </c>
      <c r="B65" s="206" t="s">
        <v>1197</v>
      </c>
      <c r="C65" s="125">
        <v>0</v>
      </c>
      <c r="D65" s="125">
        <v>0</v>
      </c>
      <c r="E65" s="227">
        <f t="shared" si="4"/>
        <v>0</v>
      </c>
      <c r="F65" s="227">
        <v>0</v>
      </c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9.5" customHeight="1">
      <c r="A66" s="226">
        <v>13</v>
      </c>
      <c r="B66" s="206" t="s">
        <v>1198</v>
      </c>
      <c r="C66" s="125">
        <v>0</v>
      </c>
      <c r="D66" s="125">
        <v>0</v>
      </c>
      <c r="E66" s="227">
        <f t="shared" si="4"/>
        <v>0</v>
      </c>
      <c r="F66" s="227">
        <v>0</v>
      </c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9.5" customHeight="1">
      <c r="A67" s="226">
        <v>14</v>
      </c>
      <c r="B67" s="206" t="s">
        <v>1199</v>
      </c>
      <c r="C67" s="125">
        <v>0</v>
      </c>
      <c r="D67" s="125">
        <v>0</v>
      </c>
      <c r="E67" s="227">
        <f t="shared" si="4"/>
        <v>0</v>
      </c>
      <c r="F67" s="227">
        <v>0</v>
      </c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9.5" customHeight="1">
      <c r="A68" s="226">
        <v>15</v>
      </c>
      <c r="B68" s="206" t="s">
        <v>1200</v>
      </c>
      <c r="C68" s="125">
        <v>0</v>
      </c>
      <c r="D68" s="125">
        <v>0</v>
      </c>
      <c r="E68" s="227">
        <f t="shared" si="4"/>
        <v>0</v>
      </c>
      <c r="F68" s="227">
        <v>0</v>
      </c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9.5" customHeight="1">
      <c r="A69" s="226">
        <v>16</v>
      </c>
      <c r="B69" s="206" t="s">
        <v>1201</v>
      </c>
      <c r="C69" s="125">
        <v>0</v>
      </c>
      <c r="D69" s="125">
        <v>0</v>
      </c>
      <c r="E69" s="227">
        <f t="shared" si="4"/>
        <v>0</v>
      </c>
      <c r="F69" s="227">
        <v>0</v>
      </c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9.5" customHeight="1">
      <c r="A70" s="226"/>
      <c r="B70" s="226"/>
      <c r="C70" s="227">
        <f t="shared" ref="C70:F70" si="5">SUM(C54:C69)</f>
        <v>135</v>
      </c>
      <c r="D70" s="227">
        <f t="shared" si="5"/>
        <v>189</v>
      </c>
      <c r="E70" s="227">
        <f t="shared" si="5"/>
        <v>324</v>
      </c>
      <c r="F70" s="227">
        <f t="shared" si="5"/>
        <v>319</v>
      </c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9.5" customHeight="1">
      <c r="A71" s="226" t="s">
        <v>1202</v>
      </c>
      <c r="B71" s="226"/>
      <c r="C71" s="227">
        <f t="shared" ref="C71:F71" si="6">C43+C52+C70</f>
        <v>707</v>
      </c>
      <c r="D71" s="227">
        <f t="shared" si="6"/>
        <v>1250</v>
      </c>
      <c r="E71" s="227">
        <f t="shared" si="6"/>
        <v>1957</v>
      </c>
      <c r="F71" s="227">
        <f t="shared" si="6"/>
        <v>996</v>
      </c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9.5" customHeight="1">
      <c r="A72" s="226" t="s">
        <v>1203</v>
      </c>
      <c r="B72" s="226"/>
      <c r="C72" s="294">
        <v>634</v>
      </c>
      <c r="D72" s="294">
        <v>1228</v>
      </c>
      <c r="E72" s="294">
        <f>SUM(C72:D72)</f>
        <v>1862</v>
      </c>
      <c r="F72" s="294">
        <v>844</v>
      </c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295" t="s">
        <v>1204</v>
      </c>
      <c r="B73" s="295"/>
      <c r="C73" s="235"/>
      <c r="D73" s="235"/>
      <c r="E73" s="296">
        <f>E72/'2'!E26*1000</f>
        <v>1.9273147702489672</v>
      </c>
      <c r="F73" s="296">
        <f>F72/'2'!E26*1000</f>
        <v>0.87360562088621285</v>
      </c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297"/>
      <c r="D74" s="297"/>
      <c r="E74" s="297"/>
      <c r="F74" s="297"/>
      <c r="G74" s="169"/>
      <c r="H74" s="169"/>
      <c r="I74" s="169"/>
      <c r="J74" s="169"/>
      <c r="K74" s="169"/>
      <c r="L74" s="169"/>
      <c r="M74" s="169"/>
      <c r="N74" s="169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 t="s">
        <v>1205</v>
      </c>
      <c r="B75" s="153"/>
      <c r="C75" s="169"/>
      <c r="D75" s="169"/>
      <c r="E75" s="169"/>
      <c r="F75" s="169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 t="s">
        <v>1206</v>
      </c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 t="s">
        <v>1207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 t="s">
        <v>1214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</row>
    <row r="251" spans="1:26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</row>
    <row r="252" spans="1:26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</row>
    <row r="253" spans="1:26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</row>
    <row r="254" spans="1:26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</row>
    <row r="255" spans="1:26" ht="15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</row>
    <row r="256" spans="1:26" ht="15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</row>
    <row r="257" spans="1:26" ht="15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</row>
    <row r="258" spans="1:26" ht="15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</row>
    <row r="259" spans="1:26" ht="15.75" customHeight="1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</row>
    <row r="260" spans="1:26" ht="15.75" customHeight="1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</row>
    <row r="261" spans="1:26" ht="15.75" customHeight="1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</row>
    <row r="262" spans="1:26" ht="15.75" customHeight="1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</row>
    <row r="263" spans="1:26" ht="15.75" customHeight="1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</row>
    <row r="264" spans="1:26" ht="15.75" customHeight="1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</row>
    <row r="265" spans="1:26" ht="15.75" customHeight="1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</row>
    <row r="266" spans="1:26" ht="15.75" customHeight="1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</row>
    <row r="267" spans="1:26" ht="15.75" customHeight="1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</row>
    <row r="268" spans="1:26" ht="15.75" customHeight="1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</row>
    <row r="269" spans="1:26" ht="15.75" customHeight="1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</row>
    <row r="270" spans="1:26" ht="15.75" customHeight="1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</row>
    <row r="271" spans="1:26" ht="15.75" customHeight="1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</row>
    <row r="272" spans="1:26" ht="15.75" customHeight="1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</row>
    <row r="273" spans="1:26" ht="15.75" customHeight="1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</row>
    <row r="274" spans="1:26" ht="15.75" customHeight="1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</row>
    <row r="275" spans="1:26" ht="15.75" customHeight="1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</row>
    <row r="276" spans="1:26" ht="15.75" customHeight="1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</row>
    <row r="277" spans="1:26" ht="15.75" customHeight="1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</row>
    <row r="278" spans="1:26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0:B10"/>
    <mergeCell ref="A44:B44"/>
    <mergeCell ref="A3:F3"/>
    <mergeCell ref="A7:A8"/>
    <mergeCell ref="B7:B8"/>
    <mergeCell ref="C7:E7"/>
    <mergeCell ref="F7:F8"/>
  </mergeCells>
  <printOptions horizontalCentered="1"/>
  <pageMargins left="0.9055118110236221" right="1.1417322834645669" top="0.89" bottom="0.71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rgb="FF4473C4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43" customWidth="1"/>
    <col min="3" max="11" width="10.7109375" customWidth="1"/>
    <col min="12" max="20" width="9.140625" customWidth="1"/>
    <col min="21" max="26" width="14" customWidth="1"/>
  </cols>
  <sheetData>
    <row r="1" spans="1:26" ht="15.75">
      <c r="A1" s="168" t="s">
        <v>1215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07"/>
      <c r="V1" s="107"/>
      <c r="W1" s="107"/>
      <c r="X1" s="107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07"/>
      <c r="V2" s="107"/>
      <c r="W2" s="107"/>
      <c r="X2" s="107"/>
      <c r="Y2" s="107"/>
      <c r="Z2" s="107"/>
    </row>
    <row r="3" spans="1:26" ht="15.75">
      <c r="A3" s="743" t="s">
        <v>1216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153"/>
      <c r="M3" s="153"/>
      <c r="N3" s="153"/>
      <c r="O3" s="153"/>
      <c r="P3" s="153"/>
      <c r="Q3" s="153"/>
      <c r="R3" s="153"/>
      <c r="S3" s="153"/>
      <c r="T3" s="153"/>
      <c r="U3" s="107"/>
      <c r="V3" s="107"/>
      <c r="W3" s="107"/>
      <c r="X3" s="107"/>
      <c r="Y3" s="107"/>
      <c r="Z3" s="107"/>
    </row>
    <row r="4" spans="1:26" ht="15.75">
      <c r="A4" s="171"/>
      <c r="B4" s="171"/>
      <c r="C4" s="154"/>
      <c r="D4" s="154"/>
      <c r="E4" s="154" t="s">
        <v>284</v>
      </c>
      <c r="F4" s="155" t="str">
        <f>'1'!$F$5</f>
        <v>PONOROGO</v>
      </c>
      <c r="G4" s="107"/>
      <c r="H4" s="170"/>
      <c r="I4" s="171"/>
      <c r="J4" s="171"/>
      <c r="K4" s="171"/>
      <c r="L4" s="153"/>
      <c r="M4" s="153"/>
      <c r="N4" s="153"/>
      <c r="O4" s="153"/>
      <c r="P4" s="153"/>
      <c r="Q4" s="153"/>
      <c r="R4" s="153"/>
      <c r="S4" s="153"/>
      <c r="T4" s="153"/>
      <c r="U4" s="107"/>
      <c r="V4" s="107"/>
      <c r="W4" s="107"/>
      <c r="X4" s="107"/>
      <c r="Y4" s="107"/>
      <c r="Z4" s="107"/>
    </row>
    <row r="5" spans="1:26" ht="15.75">
      <c r="A5" s="171"/>
      <c r="B5" s="171"/>
      <c r="C5" s="154"/>
      <c r="D5" s="154"/>
      <c r="E5" s="154" t="s">
        <v>3</v>
      </c>
      <c r="F5" s="155">
        <f>'1'!$F$6</f>
        <v>2025</v>
      </c>
      <c r="G5" s="107"/>
      <c r="H5" s="170"/>
      <c r="I5" s="171"/>
      <c r="J5" s="171"/>
      <c r="K5" s="171"/>
      <c r="L5" s="153"/>
      <c r="M5" s="153"/>
      <c r="N5" s="153"/>
      <c r="O5" s="153"/>
      <c r="P5" s="153"/>
      <c r="Q5" s="153"/>
      <c r="R5" s="153"/>
      <c r="S5" s="153"/>
      <c r="T5" s="153"/>
      <c r="U5" s="107"/>
      <c r="V5" s="107"/>
      <c r="W5" s="107"/>
      <c r="X5" s="107"/>
      <c r="Y5" s="107"/>
      <c r="Z5" s="107"/>
    </row>
    <row r="6" spans="1:26">
      <c r="A6" s="298"/>
      <c r="B6" s="298"/>
      <c r="C6" s="298"/>
      <c r="D6" s="298"/>
      <c r="E6" s="298"/>
      <c r="F6" s="298"/>
      <c r="G6" s="298"/>
      <c r="H6" s="298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07"/>
      <c r="V6" s="107"/>
      <c r="W6" s="107"/>
      <c r="X6" s="107"/>
      <c r="Y6" s="107"/>
      <c r="Z6" s="107"/>
    </row>
    <row r="7" spans="1:26" ht="26.25" customHeight="1">
      <c r="A7" s="750" t="s">
        <v>4</v>
      </c>
      <c r="B7" s="776" t="s">
        <v>1173</v>
      </c>
      <c r="C7" s="756" t="s">
        <v>1217</v>
      </c>
      <c r="D7" s="753"/>
      <c r="E7" s="754"/>
      <c r="F7" s="756" t="s">
        <v>1218</v>
      </c>
      <c r="G7" s="753"/>
      <c r="H7" s="754"/>
      <c r="I7" s="756" t="s">
        <v>1219</v>
      </c>
      <c r="J7" s="753"/>
      <c r="K7" s="754"/>
      <c r="L7" s="153"/>
      <c r="M7" s="153"/>
      <c r="N7" s="153"/>
      <c r="O7" s="153"/>
      <c r="P7" s="153"/>
      <c r="Q7" s="153"/>
      <c r="R7" s="153"/>
      <c r="S7" s="153"/>
      <c r="T7" s="153"/>
      <c r="U7" s="107"/>
      <c r="V7" s="107"/>
      <c r="W7" s="107"/>
      <c r="X7" s="107"/>
      <c r="Y7" s="107"/>
      <c r="Z7" s="107"/>
    </row>
    <row r="8" spans="1:26" ht="18" customHeight="1">
      <c r="A8" s="720"/>
      <c r="B8" s="720"/>
      <c r="C8" s="190" t="s">
        <v>8</v>
      </c>
      <c r="D8" s="190" t="s">
        <v>9</v>
      </c>
      <c r="E8" s="190" t="s">
        <v>388</v>
      </c>
      <c r="F8" s="190" t="s">
        <v>8</v>
      </c>
      <c r="G8" s="190" t="s">
        <v>9</v>
      </c>
      <c r="H8" s="190" t="s">
        <v>388</v>
      </c>
      <c r="I8" s="190" t="s">
        <v>8</v>
      </c>
      <c r="J8" s="190" t="s">
        <v>9</v>
      </c>
      <c r="K8" s="190" t="s">
        <v>388</v>
      </c>
      <c r="L8" s="153"/>
      <c r="M8" s="153"/>
      <c r="N8" s="153"/>
      <c r="O8" s="153"/>
      <c r="P8" s="153"/>
      <c r="Q8" s="153"/>
      <c r="R8" s="153"/>
      <c r="S8" s="153"/>
      <c r="T8" s="153"/>
      <c r="U8" s="107"/>
      <c r="V8" s="107"/>
      <c r="W8" s="107"/>
      <c r="X8" s="107"/>
      <c r="Y8" s="107"/>
      <c r="Z8" s="107"/>
    </row>
    <row r="9" spans="1:26">
      <c r="A9" s="119">
        <v>1</v>
      </c>
      <c r="B9" s="119">
        <v>2</v>
      </c>
      <c r="C9" s="119">
        <v>3</v>
      </c>
      <c r="D9" s="119">
        <v>4</v>
      </c>
      <c r="E9" s="119">
        <v>5</v>
      </c>
      <c r="F9" s="119">
        <v>6</v>
      </c>
      <c r="G9" s="119">
        <v>7</v>
      </c>
      <c r="H9" s="119">
        <v>8</v>
      </c>
      <c r="I9" s="119">
        <v>9</v>
      </c>
      <c r="J9" s="119">
        <v>10</v>
      </c>
      <c r="K9" s="119">
        <v>11</v>
      </c>
      <c r="L9" s="153"/>
      <c r="M9" s="153"/>
      <c r="N9" s="153"/>
      <c r="O9" s="153"/>
      <c r="P9" s="153"/>
      <c r="Q9" s="153"/>
      <c r="R9" s="153"/>
      <c r="S9" s="153"/>
      <c r="T9" s="153"/>
      <c r="U9" s="107"/>
      <c r="V9" s="107"/>
      <c r="W9" s="107"/>
      <c r="X9" s="107"/>
      <c r="Y9" s="107"/>
      <c r="Z9" s="107"/>
    </row>
    <row r="10" spans="1:26" ht="15" customHeight="1">
      <c r="A10" s="768" t="s">
        <v>1156</v>
      </c>
      <c r="B10" s="724"/>
      <c r="C10" s="227"/>
      <c r="D10" s="227"/>
      <c r="E10" s="227"/>
      <c r="F10" s="227"/>
      <c r="G10" s="227"/>
      <c r="H10" s="227"/>
      <c r="I10" s="227"/>
      <c r="J10" s="227"/>
      <c r="K10" s="227"/>
      <c r="L10" s="153"/>
      <c r="M10" s="153"/>
      <c r="N10" s="153"/>
      <c r="O10" s="153"/>
      <c r="P10" s="153"/>
      <c r="Q10" s="153"/>
      <c r="R10" s="153"/>
      <c r="S10" s="153"/>
      <c r="T10" s="153"/>
      <c r="U10" s="107"/>
      <c r="V10" s="107"/>
      <c r="W10" s="107"/>
      <c r="X10" s="107"/>
      <c r="Y10" s="107"/>
      <c r="Z10" s="107"/>
    </row>
    <row r="11" spans="1:26" ht="15" customHeight="1">
      <c r="A11" s="226">
        <v>1</v>
      </c>
      <c r="B11" s="226" t="str">
        <f>'11'!C9</f>
        <v>Ngrayun</v>
      </c>
      <c r="C11" s="227">
        <v>1</v>
      </c>
      <c r="D11" s="227">
        <v>1</v>
      </c>
      <c r="E11" s="227">
        <f t="shared" ref="E11:E42" si="0">SUM(C11:D11)</f>
        <v>2</v>
      </c>
      <c r="F11" s="227">
        <v>0</v>
      </c>
      <c r="G11" s="227">
        <v>1</v>
      </c>
      <c r="H11" s="227">
        <f t="shared" ref="H11:H42" si="1">SUM(F11:G11)</f>
        <v>1</v>
      </c>
      <c r="I11" s="227">
        <v>0</v>
      </c>
      <c r="J11" s="227">
        <v>2</v>
      </c>
      <c r="K11" s="227">
        <f t="shared" ref="K11:K42" si="2">SUM(I11:J11)</f>
        <v>2</v>
      </c>
      <c r="L11" s="153"/>
      <c r="M11" s="153"/>
      <c r="N11" s="153"/>
      <c r="O11" s="153"/>
      <c r="P11" s="153"/>
      <c r="Q11" s="153"/>
      <c r="R11" s="153"/>
      <c r="S11" s="153"/>
      <c r="T11" s="153"/>
      <c r="U11" s="107"/>
      <c r="V11" s="107"/>
      <c r="W11" s="107"/>
      <c r="X11" s="107"/>
      <c r="Y11" s="107"/>
      <c r="Z11" s="107"/>
    </row>
    <row r="12" spans="1:26" ht="15" customHeight="1">
      <c r="A12" s="226">
        <v>2</v>
      </c>
      <c r="B12" s="226" t="str">
        <f>'11'!C10</f>
        <v>Selur</v>
      </c>
      <c r="C12" s="227">
        <v>0</v>
      </c>
      <c r="D12" s="227">
        <v>0</v>
      </c>
      <c r="E12" s="227">
        <f t="shared" si="0"/>
        <v>0</v>
      </c>
      <c r="F12" s="227">
        <v>0</v>
      </c>
      <c r="G12" s="227">
        <v>0</v>
      </c>
      <c r="H12" s="227">
        <f t="shared" si="1"/>
        <v>0</v>
      </c>
      <c r="I12" s="227">
        <v>0</v>
      </c>
      <c r="J12" s="227">
        <v>1</v>
      </c>
      <c r="K12" s="227">
        <f t="shared" si="2"/>
        <v>1</v>
      </c>
      <c r="L12" s="153"/>
      <c r="M12" s="153"/>
      <c r="N12" s="153"/>
      <c r="O12" s="153"/>
      <c r="P12" s="153"/>
      <c r="Q12" s="153"/>
      <c r="R12" s="153"/>
      <c r="S12" s="153"/>
      <c r="T12" s="153"/>
      <c r="U12" s="107"/>
      <c r="V12" s="107"/>
      <c r="W12" s="107"/>
      <c r="X12" s="107"/>
      <c r="Y12" s="107"/>
      <c r="Z12" s="107"/>
    </row>
    <row r="13" spans="1:26" ht="15" customHeight="1">
      <c r="A13" s="226">
        <v>3</v>
      </c>
      <c r="B13" s="226" t="str">
        <f>'11'!C11</f>
        <v>Slahung</v>
      </c>
      <c r="C13" s="227">
        <v>1</v>
      </c>
      <c r="D13" s="227">
        <v>1</v>
      </c>
      <c r="E13" s="227">
        <f t="shared" si="0"/>
        <v>2</v>
      </c>
      <c r="F13" s="227">
        <v>0</v>
      </c>
      <c r="G13" s="227">
        <v>1</v>
      </c>
      <c r="H13" s="227">
        <f t="shared" si="1"/>
        <v>1</v>
      </c>
      <c r="I13" s="227">
        <v>0</v>
      </c>
      <c r="J13" s="227">
        <v>2</v>
      </c>
      <c r="K13" s="227">
        <f t="shared" si="2"/>
        <v>2</v>
      </c>
      <c r="L13" s="153"/>
      <c r="M13" s="153"/>
      <c r="N13" s="153"/>
      <c r="O13" s="153"/>
      <c r="P13" s="153"/>
      <c r="Q13" s="153"/>
      <c r="R13" s="153"/>
      <c r="S13" s="153"/>
      <c r="T13" s="153"/>
      <c r="U13" s="107"/>
      <c r="V13" s="107"/>
      <c r="W13" s="107"/>
      <c r="X13" s="107"/>
      <c r="Y13" s="107"/>
      <c r="Z13" s="107"/>
    </row>
    <row r="14" spans="1:26" ht="15" customHeight="1">
      <c r="A14" s="226">
        <v>4</v>
      </c>
      <c r="B14" s="226" t="str">
        <f>'11'!C12</f>
        <v>Nailan</v>
      </c>
      <c r="C14" s="227">
        <v>0</v>
      </c>
      <c r="D14" s="227">
        <v>2</v>
      </c>
      <c r="E14" s="227">
        <f t="shared" si="0"/>
        <v>2</v>
      </c>
      <c r="F14" s="227">
        <v>0</v>
      </c>
      <c r="G14" s="227">
        <v>1</v>
      </c>
      <c r="H14" s="227">
        <f t="shared" si="1"/>
        <v>1</v>
      </c>
      <c r="I14" s="227">
        <v>0</v>
      </c>
      <c r="J14" s="227">
        <v>1</v>
      </c>
      <c r="K14" s="227">
        <f t="shared" si="2"/>
        <v>1</v>
      </c>
      <c r="L14" s="153"/>
      <c r="M14" s="153"/>
      <c r="N14" s="153"/>
      <c r="O14" s="153"/>
      <c r="P14" s="153"/>
      <c r="Q14" s="153"/>
      <c r="R14" s="153"/>
      <c r="S14" s="153"/>
      <c r="T14" s="153"/>
      <c r="U14" s="107"/>
      <c r="V14" s="107"/>
      <c r="W14" s="107"/>
      <c r="X14" s="107"/>
      <c r="Y14" s="107"/>
      <c r="Z14" s="107"/>
    </row>
    <row r="15" spans="1:26" ht="15" customHeight="1">
      <c r="A15" s="226">
        <v>5</v>
      </c>
      <c r="B15" s="226" t="str">
        <f>'11'!C13</f>
        <v>Bungkal</v>
      </c>
      <c r="C15" s="227">
        <v>0</v>
      </c>
      <c r="D15" s="227">
        <v>2</v>
      </c>
      <c r="E15" s="227">
        <f t="shared" si="0"/>
        <v>2</v>
      </c>
      <c r="F15" s="227">
        <v>0</v>
      </c>
      <c r="G15" s="227">
        <v>1</v>
      </c>
      <c r="H15" s="227">
        <f t="shared" si="1"/>
        <v>1</v>
      </c>
      <c r="I15" s="227">
        <v>0</v>
      </c>
      <c r="J15" s="227">
        <v>2</v>
      </c>
      <c r="K15" s="227">
        <f t="shared" si="2"/>
        <v>2</v>
      </c>
      <c r="L15" s="153"/>
      <c r="M15" s="153"/>
      <c r="N15" s="153"/>
      <c r="O15" s="153"/>
      <c r="P15" s="153"/>
      <c r="Q15" s="153"/>
      <c r="R15" s="153"/>
      <c r="S15" s="153"/>
      <c r="T15" s="153"/>
      <c r="U15" s="107"/>
      <c r="V15" s="107"/>
      <c r="W15" s="107"/>
      <c r="X15" s="107"/>
      <c r="Y15" s="107"/>
      <c r="Z15" s="107"/>
    </row>
    <row r="16" spans="1:26" ht="15" customHeight="1">
      <c r="A16" s="291">
        <v>6</v>
      </c>
      <c r="B16" s="226" t="str">
        <f>'11'!C14</f>
        <v>Sambit</v>
      </c>
      <c r="C16" s="227">
        <v>0</v>
      </c>
      <c r="D16" s="227">
        <v>1</v>
      </c>
      <c r="E16" s="227">
        <f t="shared" si="0"/>
        <v>1</v>
      </c>
      <c r="F16" s="227">
        <v>0</v>
      </c>
      <c r="G16" s="227">
        <v>1</v>
      </c>
      <c r="H16" s="227">
        <f t="shared" si="1"/>
        <v>1</v>
      </c>
      <c r="I16" s="227">
        <v>1</v>
      </c>
      <c r="J16" s="227">
        <v>1</v>
      </c>
      <c r="K16" s="227">
        <f t="shared" si="2"/>
        <v>2</v>
      </c>
      <c r="L16" s="153"/>
      <c r="M16" s="153"/>
      <c r="N16" s="153"/>
      <c r="O16" s="153"/>
      <c r="P16" s="153"/>
      <c r="Q16" s="153"/>
      <c r="R16" s="153"/>
      <c r="S16" s="153"/>
      <c r="T16" s="153"/>
      <c r="U16" s="107"/>
      <c r="V16" s="107"/>
      <c r="W16" s="107"/>
      <c r="X16" s="107"/>
      <c r="Y16" s="107"/>
      <c r="Z16" s="107"/>
    </row>
    <row r="17" spans="1:26" ht="15" customHeight="1">
      <c r="A17" s="291">
        <v>7</v>
      </c>
      <c r="B17" s="226" t="str">
        <f>'11'!C15</f>
        <v>Wringinanom</v>
      </c>
      <c r="C17" s="227">
        <v>0</v>
      </c>
      <c r="D17" s="227">
        <v>1</v>
      </c>
      <c r="E17" s="227">
        <f t="shared" si="0"/>
        <v>1</v>
      </c>
      <c r="F17" s="227">
        <v>0</v>
      </c>
      <c r="G17" s="227">
        <v>1</v>
      </c>
      <c r="H17" s="227">
        <f t="shared" si="1"/>
        <v>1</v>
      </c>
      <c r="I17" s="227">
        <v>0</v>
      </c>
      <c r="J17" s="227">
        <v>1</v>
      </c>
      <c r="K17" s="227">
        <f t="shared" si="2"/>
        <v>1</v>
      </c>
      <c r="L17" s="153"/>
      <c r="M17" s="153"/>
      <c r="N17" s="153"/>
      <c r="O17" s="153"/>
      <c r="P17" s="153"/>
      <c r="Q17" s="153"/>
      <c r="R17" s="153"/>
      <c r="S17" s="153"/>
      <c r="T17" s="153"/>
      <c r="U17" s="107"/>
      <c r="V17" s="107"/>
      <c r="W17" s="107"/>
      <c r="X17" s="107"/>
      <c r="Y17" s="107"/>
      <c r="Z17" s="107"/>
    </row>
    <row r="18" spans="1:26" ht="15" customHeight="1">
      <c r="A18" s="291">
        <v>8</v>
      </c>
      <c r="B18" s="226" t="str">
        <f>'11'!C16</f>
        <v>Sawoo</v>
      </c>
      <c r="C18" s="227">
        <v>1</v>
      </c>
      <c r="D18" s="227">
        <v>0</v>
      </c>
      <c r="E18" s="227">
        <f t="shared" si="0"/>
        <v>1</v>
      </c>
      <c r="F18" s="227">
        <v>0</v>
      </c>
      <c r="G18" s="227">
        <v>1</v>
      </c>
      <c r="H18" s="227">
        <f t="shared" si="1"/>
        <v>1</v>
      </c>
      <c r="I18" s="227">
        <v>0</v>
      </c>
      <c r="J18" s="227">
        <v>3</v>
      </c>
      <c r="K18" s="227">
        <f t="shared" si="2"/>
        <v>3</v>
      </c>
      <c r="L18" s="153"/>
      <c r="M18" s="153"/>
      <c r="N18" s="153"/>
      <c r="O18" s="153"/>
      <c r="P18" s="153"/>
      <c r="Q18" s="153"/>
      <c r="R18" s="153"/>
      <c r="S18" s="153"/>
      <c r="T18" s="153"/>
      <c r="U18" s="107"/>
      <c r="V18" s="107"/>
      <c r="W18" s="107"/>
      <c r="X18" s="107"/>
      <c r="Y18" s="107"/>
      <c r="Z18" s="107"/>
    </row>
    <row r="19" spans="1:26" ht="15" customHeight="1">
      <c r="A19" s="291">
        <v>9</v>
      </c>
      <c r="B19" s="226" t="str">
        <f>'11'!C17</f>
        <v>Bondrang</v>
      </c>
      <c r="C19" s="227">
        <v>0</v>
      </c>
      <c r="D19" s="227">
        <v>1</v>
      </c>
      <c r="E19" s="227">
        <f t="shared" si="0"/>
        <v>1</v>
      </c>
      <c r="F19" s="227">
        <v>0</v>
      </c>
      <c r="G19" s="227">
        <v>1</v>
      </c>
      <c r="H19" s="227">
        <f t="shared" si="1"/>
        <v>1</v>
      </c>
      <c r="I19" s="227">
        <v>1</v>
      </c>
      <c r="J19" s="227">
        <v>0</v>
      </c>
      <c r="K19" s="227">
        <f t="shared" si="2"/>
        <v>1</v>
      </c>
      <c r="L19" s="153"/>
      <c r="M19" s="153"/>
      <c r="N19" s="153"/>
      <c r="O19" s="153"/>
      <c r="P19" s="153"/>
      <c r="Q19" s="153"/>
      <c r="R19" s="153"/>
      <c r="S19" s="153"/>
      <c r="T19" s="153"/>
      <c r="U19" s="107"/>
      <c r="V19" s="107"/>
      <c r="W19" s="107"/>
      <c r="X19" s="107"/>
      <c r="Y19" s="107"/>
      <c r="Z19" s="107"/>
    </row>
    <row r="20" spans="1:26" ht="15" customHeight="1">
      <c r="A20" s="291">
        <v>10</v>
      </c>
      <c r="B20" s="226" t="str">
        <f>'11'!C18</f>
        <v>Sooko</v>
      </c>
      <c r="C20" s="227">
        <v>0</v>
      </c>
      <c r="D20" s="227">
        <v>2</v>
      </c>
      <c r="E20" s="227">
        <f t="shared" si="0"/>
        <v>2</v>
      </c>
      <c r="F20" s="227">
        <v>0</v>
      </c>
      <c r="G20" s="227">
        <v>1</v>
      </c>
      <c r="H20" s="227">
        <f t="shared" si="1"/>
        <v>1</v>
      </c>
      <c r="I20" s="227">
        <v>0</v>
      </c>
      <c r="J20" s="227">
        <v>2</v>
      </c>
      <c r="K20" s="227">
        <f t="shared" si="2"/>
        <v>2</v>
      </c>
      <c r="L20" s="153"/>
      <c r="M20" s="153"/>
      <c r="N20" s="153"/>
      <c r="O20" s="153"/>
      <c r="P20" s="153"/>
      <c r="Q20" s="153"/>
      <c r="R20" s="153"/>
      <c r="S20" s="153"/>
      <c r="T20" s="153"/>
      <c r="U20" s="107"/>
      <c r="V20" s="107"/>
      <c r="W20" s="107"/>
      <c r="X20" s="107"/>
      <c r="Y20" s="107"/>
      <c r="Z20" s="107"/>
    </row>
    <row r="21" spans="1:26" ht="15" customHeight="1">
      <c r="A21" s="291">
        <v>11</v>
      </c>
      <c r="B21" s="226" t="str">
        <f>'11'!C19</f>
        <v>Pudak</v>
      </c>
      <c r="C21" s="227">
        <v>0</v>
      </c>
      <c r="D21" s="227">
        <v>2</v>
      </c>
      <c r="E21" s="227">
        <f t="shared" si="0"/>
        <v>2</v>
      </c>
      <c r="F21" s="227">
        <v>1</v>
      </c>
      <c r="G21" s="227">
        <v>0</v>
      </c>
      <c r="H21" s="227">
        <f t="shared" si="1"/>
        <v>1</v>
      </c>
      <c r="I21" s="227">
        <v>0</v>
      </c>
      <c r="J21" s="227">
        <v>1</v>
      </c>
      <c r="K21" s="227">
        <f t="shared" si="2"/>
        <v>1</v>
      </c>
      <c r="L21" s="153"/>
      <c r="M21" s="153"/>
      <c r="N21" s="153"/>
      <c r="O21" s="153"/>
      <c r="P21" s="153"/>
      <c r="Q21" s="153"/>
      <c r="R21" s="153"/>
      <c r="S21" s="153"/>
      <c r="T21" s="153"/>
      <c r="U21" s="107"/>
      <c r="V21" s="107"/>
      <c r="W21" s="107"/>
      <c r="X21" s="107"/>
      <c r="Y21" s="107"/>
      <c r="Z21" s="107"/>
    </row>
    <row r="22" spans="1:26" ht="15" customHeight="1">
      <c r="A22" s="291">
        <v>12</v>
      </c>
      <c r="B22" s="226" t="str">
        <f>'11'!C20</f>
        <v>Pulung</v>
      </c>
      <c r="C22" s="227">
        <v>0</v>
      </c>
      <c r="D22" s="227">
        <v>2</v>
      </c>
      <c r="E22" s="227">
        <f t="shared" si="0"/>
        <v>2</v>
      </c>
      <c r="F22" s="227">
        <v>0</v>
      </c>
      <c r="G22" s="227">
        <v>1</v>
      </c>
      <c r="H22" s="227">
        <f t="shared" si="1"/>
        <v>1</v>
      </c>
      <c r="I22" s="227">
        <v>0</v>
      </c>
      <c r="J22" s="227">
        <v>1</v>
      </c>
      <c r="K22" s="227">
        <f t="shared" si="2"/>
        <v>1</v>
      </c>
      <c r="L22" s="153"/>
      <c r="M22" s="153"/>
      <c r="N22" s="153"/>
      <c r="O22" s="153"/>
      <c r="P22" s="153"/>
      <c r="Q22" s="153"/>
      <c r="R22" s="153"/>
      <c r="S22" s="153"/>
      <c r="T22" s="153"/>
      <c r="U22" s="107"/>
      <c r="V22" s="107"/>
      <c r="W22" s="107"/>
      <c r="X22" s="107"/>
      <c r="Y22" s="107"/>
      <c r="Z22" s="107"/>
    </row>
    <row r="23" spans="1:26" ht="15" customHeight="1">
      <c r="A23" s="291">
        <v>13</v>
      </c>
      <c r="B23" s="226" t="str">
        <f>'11'!C21</f>
        <v>Kesugihan</v>
      </c>
      <c r="C23" s="227">
        <v>0</v>
      </c>
      <c r="D23" s="227">
        <v>2</v>
      </c>
      <c r="E23" s="227">
        <f t="shared" si="0"/>
        <v>2</v>
      </c>
      <c r="F23" s="227">
        <v>0</v>
      </c>
      <c r="G23" s="227">
        <v>2</v>
      </c>
      <c r="H23" s="227">
        <f t="shared" si="1"/>
        <v>2</v>
      </c>
      <c r="I23" s="227">
        <v>0</v>
      </c>
      <c r="J23" s="227">
        <v>1</v>
      </c>
      <c r="K23" s="227">
        <f t="shared" si="2"/>
        <v>1</v>
      </c>
      <c r="L23" s="153"/>
      <c r="M23" s="153"/>
      <c r="N23" s="153"/>
      <c r="O23" s="153"/>
      <c r="P23" s="153"/>
      <c r="Q23" s="153"/>
      <c r="R23" s="153"/>
      <c r="S23" s="153"/>
      <c r="T23" s="153"/>
      <c r="U23" s="107"/>
      <c r="V23" s="107"/>
      <c r="W23" s="107"/>
      <c r="X23" s="107"/>
      <c r="Y23" s="107"/>
      <c r="Z23" s="107"/>
    </row>
    <row r="24" spans="1:26" ht="15" customHeight="1">
      <c r="A24" s="291">
        <v>14</v>
      </c>
      <c r="B24" s="226" t="str">
        <f>'11'!C22</f>
        <v>Mlarak</v>
      </c>
      <c r="C24" s="227">
        <v>0</v>
      </c>
      <c r="D24" s="227">
        <v>1</v>
      </c>
      <c r="E24" s="227">
        <f t="shared" si="0"/>
        <v>1</v>
      </c>
      <c r="F24" s="227">
        <v>1</v>
      </c>
      <c r="G24" s="227">
        <v>0</v>
      </c>
      <c r="H24" s="227">
        <f t="shared" si="1"/>
        <v>1</v>
      </c>
      <c r="I24" s="227">
        <v>0</v>
      </c>
      <c r="J24" s="227">
        <v>2</v>
      </c>
      <c r="K24" s="227">
        <f t="shared" si="2"/>
        <v>2</v>
      </c>
      <c r="L24" s="153"/>
      <c r="M24" s="153"/>
      <c r="N24" s="153"/>
      <c r="O24" s="153"/>
      <c r="P24" s="153"/>
      <c r="Q24" s="153"/>
      <c r="R24" s="153"/>
      <c r="S24" s="153"/>
      <c r="T24" s="153"/>
      <c r="U24" s="107"/>
      <c r="V24" s="107"/>
      <c r="W24" s="107"/>
      <c r="X24" s="107"/>
      <c r="Y24" s="107"/>
      <c r="Z24" s="107"/>
    </row>
    <row r="25" spans="1:26" ht="15" customHeight="1">
      <c r="A25" s="291">
        <v>15</v>
      </c>
      <c r="B25" s="226" t="str">
        <f>'11'!C23</f>
        <v>Siman</v>
      </c>
      <c r="C25" s="227">
        <v>0</v>
      </c>
      <c r="D25" s="227">
        <v>2</v>
      </c>
      <c r="E25" s="227">
        <f t="shared" si="0"/>
        <v>2</v>
      </c>
      <c r="F25" s="227">
        <v>0</v>
      </c>
      <c r="G25" s="227">
        <v>1</v>
      </c>
      <c r="H25" s="227">
        <f t="shared" si="1"/>
        <v>1</v>
      </c>
      <c r="I25" s="227">
        <v>0</v>
      </c>
      <c r="J25" s="227">
        <v>1</v>
      </c>
      <c r="K25" s="227">
        <f t="shared" si="2"/>
        <v>1</v>
      </c>
      <c r="L25" s="153"/>
      <c r="M25" s="153"/>
      <c r="N25" s="153"/>
      <c r="O25" s="153"/>
      <c r="P25" s="153"/>
      <c r="Q25" s="153"/>
      <c r="R25" s="153"/>
      <c r="S25" s="153"/>
      <c r="T25" s="153"/>
      <c r="U25" s="107"/>
      <c r="V25" s="107"/>
      <c r="W25" s="107"/>
      <c r="X25" s="107"/>
      <c r="Y25" s="107"/>
      <c r="Z25" s="107"/>
    </row>
    <row r="26" spans="1:26" ht="15" customHeight="1">
      <c r="A26" s="291">
        <v>16</v>
      </c>
      <c r="B26" s="226" t="str">
        <f>'11'!C24</f>
        <v>Ronowijayan</v>
      </c>
      <c r="C26" s="227">
        <v>0</v>
      </c>
      <c r="D26" s="227">
        <v>2</v>
      </c>
      <c r="E26" s="227">
        <f t="shared" si="0"/>
        <v>2</v>
      </c>
      <c r="F26" s="227">
        <v>0</v>
      </c>
      <c r="G26" s="227">
        <v>1</v>
      </c>
      <c r="H26" s="227">
        <f t="shared" si="1"/>
        <v>1</v>
      </c>
      <c r="I26" s="227">
        <v>0</v>
      </c>
      <c r="J26" s="227">
        <v>1</v>
      </c>
      <c r="K26" s="227">
        <f t="shared" si="2"/>
        <v>1</v>
      </c>
      <c r="L26" s="153"/>
      <c r="M26" s="153"/>
      <c r="N26" s="153"/>
      <c r="O26" s="153"/>
      <c r="P26" s="153"/>
      <c r="Q26" s="153"/>
      <c r="R26" s="153"/>
      <c r="S26" s="153"/>
      <c r="T26" s="153"/>
      <c r="U26" s="107"/>
      <c r="V26" s="107"/>
      <c r="W26" s="107"/>
      <c r="X26" s="107"/>
      <c r="Y26" s="107"/>
      <c r="Z26" s="107"/>
    </row>
    <row r="27" spans="1:26" ht="15" customHeight="1">
      <c r="A27" s="291">
        <v>17</v>
      </c>
      <c r="B27" s="226" t="str">
        <f>'11'!C25</f>
        <v>Jetis</v>
      </c>
      <c r="C27" s="227">
        <v>0</v>
      </c>
      <c r="D27" s="227">
        <v>3</v>
      </c>
      <c r="E27" s="227">
        <f t="shared" si="0"/>
        <v>3</v>
      </c>
      <c r="F27" s="227">
        <v>0</v>
      </c>
      <c r="G27" s="227">
        <v>1</v>
      </c>
      <c r="H27" s="227">
        <f t="shared" si="1"/>
        <v>1</v>
      </c>
      <c r="I27" s="227">
        <v>1</v>
      </c>
      <c r="J27" s="227">
        <v>0</v>
      </c>
      <c r="K27" s="227">
        <f t="shared" si="2"/>
        <v>1</v>
      </c>
      <c r="L27" s="153"/>
      <c r="M27" s="153"/>
      <c r="N27" s="153"/>
      <c r="O27" s="153"/>
      <c r="P27" s="153"/>
      <c r="Q27" s="153"/>
      <c r="R27" s="153"/>
      <c r="S27" s="153"/>
      <c r="T27" s="153"/>
      <c r="U27" s="107"/>
      <c r="V27" s="107"/>
      <c r="W27" s="107"/>
      <c r="X27" s="107"/>
      <c r="Y27" s="107"/>
      <c r="Z27" s="107"/>
    </row>
    <row r="28" spans="1:26" ht="15" customHeight="1">
      <c r="A28" s="291">
        <v>18</v>
      </c>
      <c r="B28" s="226" t="str">
        <f>'11'!C26</f>
        <v>Balong</v>
      </c>
      <c r="C28" s="227">
        <v>0</v>
      </c>
      <c r="D28" s="227">
        <v>3</v>
      </c>
      <c r="E28" s="227">
        <f t="shared" si="0"/>
        <v>3</v>
      </c>
      <c r="F28" s="227">
        <v>0</v>
      </c>
      <c r="G28" s="227">
        <v>1</v>
      </c>
      <c r="H28" s="227">
        <f t="shared" si="1"/>
        <v>1</v>
      </c>
      <c r="I28" s="227">
        <v>0</v>
      </c>
      <c r="J28" s="227">
        <v>3</v>
      </c>
      <c r="K28" s="227">
        <f t="shared" si="2"/>
        <v>3</v>
      </c>
      <c r="L28" s="153"/>
      <c r="M28" s="153"/>
      <c r="N28" s="153"/>
      <c r="O28" s="153"/>
      <c r="P28" s="153"/>
      <c r="Q28" s="153"/>
      <c r="R28" s="153"/>
      <c r="S28" s="153"/>
      <c r="T28" s="153"/>
      <c r="U28" s="107"/>
      <c r="V28" s="107"/>
      <c r="W28" s="107"/>
      <c r="X28" s="107"/>
      <c r="Y28" s="107"/>
      <c r="Z28" s="107"/>
    </row>
    <row r="29" spans="1:26" ht="15" customHeight="1">
      <c r="A29" s="291">
        <v>19</v>
      </c>
      <c r="B29" s="226" t="str">
        <f>'11'!C27</f>
        <v>Kauman</v>
      </c>
      <c r="C29" s="227">
        <v>0</v>
      </c>
      <c r="D29" s="227">
        <v>3</v>
      </c>
      <c r="E29" s="227">
        <f t="shared" si="0"/>
        <v>3</v>
      </c>
      <c r="F29" s="227">
        <v>0</v>
      </c>
      <c r="G29" s="227">
        <v>1</v>
      </c>
      <c r="H29" s="227">
        <f t="shared" si="1"/>
        <v>1</v>
      </c>
      <c r="I29" s="227">
        <v>0</v>
      </c>
      <c r="J29" s="227">
        <v>1</v>
      </c>
      <c r="K29" s="227">
        <f t="shared" si="2"/>
        <v>1</v>
      </c>
      <c r="L29" s="153"/>
      <c r="M29" s="153"/>
      <c r="N29" s="153"/>
      <c r="O29" s="153"/>
      <c r="P29" s="153"/>
      <c r="Q29" s="153"/>
      <c r="R29" s="153"/>
      <c r="S29" s="153"/>
      <c r="T29" s="153"/>
      <c r="U29" s="107"/>
      <c r="V29" s="107"/>
      <c r="W29" s="107"/>
      <c r="X29" s="107"/>
      <c r="Y29" s="107"/>
      <c r="Z29" s="107"/>
    </row>
    <row r="30" spans="1:26" ht="15" customHeight="1">
      <c r="A30" s="291">
        <v>20</v>
      </c>
      <c r="B30" s="226" t="str">
        <f>'11'!C28</f>
        <v>Ngrandu</v>
      </c>
      <c r="C30" s="227">
        <v>0</v>
      </c>
      <c r="D30" s="227">
        <v>1</v>
      </c>
      <c r="E30" s="227">
        <f t="shared" si="0"/>
        <v>1</v>
      </c>
      <c r="F30" s="227">
        <v>0</v>
      </c>
      <c r="G30" s="227">
        <v>1</v>
      </c>
      <c r="H30" s="227">
        <f t="shared" si="1"/>
        <v>1</v>
      </c>
      <c r="I30" s="227">
        <v>0</v>
      </c>
      <c r="J30" s="227">
        <v>1</v>
      </c>
      <c r="K30" s="227">
        <f t="shared" si="2"/>
        <v>1</v>
      </c>
      <c r="L30" s="153"/>
      <c r="M30" s="153"/>
      <c r="N30" s="153"/>
      <c r="O30" s="153"/>
      <c r="P30" s="153"/>
      <c r="Q30" s="153"/>
      <c r="R30" s="153"/>
      <c r="S30" s="153"/>
      <c r="T30" s="153"/>
      <c r="U30" s="107"/>
      <c r="V30" s="107"/>
      <c r="W30" s="107"/>
      <c r="X30" s="107"/>
      <c r="Y30" s="107"/>
      <c r="Z30" s="107"/>
    </row>
    <row r="31" spans="1:26" ht="15" customHeight="1">
      <c r="A31" s="291">
        <v>21</v>
      </c>
      <c r="B31" s="226" t="str">
        <f>'11'!C29</f>
        <v>Jambon</v>
      </c>
      <c r="C31" s="227">
        <v>0</v>
      </c>
      <c r="D31" s="227">
        <v>1</v>
      </c>
      <c r="E31" s="227">
        <f t="shared" si="0"/>
        <v>1</v>
      </c>
      <c r="F31" s="227">
        <v>0</v>
      </c>
      <c r="G31" s="227">
        <v>1</v>
      </c>
      <c r="H31" s="227">
        <f t="shared" si="1"/>
        <v>1</v>
      </c>
      <c r="I31" s="227">
        <v>0</v>
      </c>
      <c r="J31" s="227">
        <v>1</v>
      </c>
      <c r="K31" s="227">
        <f t="shared" si="2"/>
        <v>1</v>
      </c>
      <c r="L31" s="153"/>
      <c r="M31" s="153"/>
      <c r="N31" s="153"/>
      <c r="O31" s="153"/>
      <c r="P31" s="153"/>
      <c r="Q31" s="153"/>
      <c r="R31" s="153"/>
      <c r="S31" s="153"/>
      <c r="T31" s="153"/>
      <c r="U31" s="107"/>
      <c r="V31" s="107"/>
      <c r="W31" s="107"/>
      <c r="X31" s="107"/>
      <c r="Y31" s="107"/>
      <c r="Z31" s="107"/>
    </row>
    <row r="32" spans="1:26" ht="15" customHeight="1">
      <c r="A32" s="291">
        <v>22</v>
      </c>
      <c r="B32" s="226" t="str">
        <f>'11'!C30</f>
        <v>Badegan</v>
      </c>
      <c r="C32" s="227">
        <v>0</v>
      </c>
      <c r="D32" s="227">
        <v>1</v>
      </c>
      <c r="E32" s="227">
        <f t="shared" si="0"/>
        <v>1</v>
      </c>
      <c r="F32" s="227">
        <v>0</v>
      </c>
      <c r="G32" s="227">
        <v>1</v>
      </c>
      <c r="H32" s="227">
        <f t="shared" si="1"/>
        <v>1</v>
      </c>
      <c r="I32" s="227">
        <v>0</v>
      </c>
      <c r="J32" s="227">
        <v>0</v>
      </c>
      <c r="K32" s="227">
        <f t="shared" si="2"/>
        <v>0</v>
      </c>
      <c r="L32" s="153"/>
      <c r="M32" s="153"/>
      <c r="N32" s="153"/>
      <c r="O32" s="153"/>
      <c r="P32" s="153"/>
      <c r="Q32" s="153"/>
      <c r="R32" s="153"/>
      <c r="S32" s="153"/>
      <c r="T32" s="153"/>
      <c r="U32" s="107"/>
      <c r="V32" s="107"/>
      <c r="W32" s="107"/>
      <c r="X32" s="107"/>
      <c r="Y32" s="107"/>
      <c r="Z32" s="107"/>
    </row>
    <row r="33" spans="1:26" ht="15" customHeight="1">
      <c r="A33" s="291">
        <v>23</v>
      </c>
      <c r="B33" s="226" t="str">
        <f>'11'!C31</f>
        <v>Sampung</v>
      </c>
      <c r="C33" s="227">
        <v>0</v>
      </c>
      <c r="D33" s="227">
        <v>1</v>
      </c>
      <c r="E33" s="227">
        <f t="shared" si="0"/>
        <v>1</v>
      </c>
      <c r="F33" s="227">
        <v>0</v>
      </c>
      <c r="G33" s="227">
        <v>0</v>
      </c>
      <c r="H33" s="227">
        <f t="shared" si="1"/>
        <v>0</v>
      </c>
      <c r="I33" s="227">
        <v>1</v>
      </c>
      <c r="J33" s="227">
        <v>0</v>
      </c>
      <c r="K33" s="227">
        <f t="shared" si="2"/>
        <v>1</v>
      </c>
      <c r="L33" s="153"/>
      <c r="M33" s="153"/>
      <c r="N33" s="153"/>
      <c r="O33" s="153"/>
      <c r="P33" s="153"/>
      <c r="Q33" s="153"/>
      <c r="R33" s="153"/>
      <c r="S33" s="153"/>
      <c r="T33" s="153"/>
      <c r="U33" s="107"/>
      <c r="V33" s="107"/>
      <c r="W33" s="107"/>
      <c r="X33" s="107"/>
      <c r="Y33" s="107"/>
      <c r="Z33" s="107"/>
    </row>
    <row r="34" spans="1:26" ht="15" customHeight="1">
      <c r="A34" s="291">
        <v>24</v>
      </c>
      <c r="B34" s="226" t="str">
        <f>'11'!C32</f>
        <v>Kunti</v>
      </c>
      <c r="C34" s="227">
        <v>0</v>
      </c>
      <c r="D34" s="227">
        <v>2</v>
      </c>
      <c r="E34" s="227">
        <f t="shared" si="0"/>
        <v>2</v>
      </c>
      <c r="F34" s="227">
        <v>0</v>
      </c>
      <c r="G34" s="227">
        <v>1</v>
      </c>
      <c r="H34" s="227">
        <f t="shared" si="1"/>
        <v>1</v>
      </c>
      <c r="I34" s="227">
        <v>0</v>
      </c>
      <c r="J34" s="227">
        <v>1</v>
      </c>
      <c r="K34" s="227">
        <f t="shared" si="2"/>
        <v>1</v>
      </c>
      <c r="L34" s="153"/>
      <c r="M34" s="153"/>
      <c r="N34" s="153"/>
      <c r="O34" s="153"/>
      <c r="P34" s="153"/>
      <c r="Q34" s="153"/>
      <c r="R34" s="153"/>
      <c r="S34" s="153"/>
      <c r="T34" s="153"/>
      <c r="U34" s="107"/>
      <c r="V34" s="107"/>
      <c r="W34" s="107"/>
      <c r="X34" s="107"/>
      <c r="Y34" s="107"/>
      <c r="Z34" s="107"/>
    </row>
    <row r="35" spans="1:26" ht="15" customHeight="1">
      <c r="A35" s="291">
        <v>25</v>
      </c>
      <c r="B35" s="226" t="str">
        <f>'11'!C33</f>
        <v>Sukorejo</v>
      </c>
      <c r="C35" s="227">
        <v>0</v>
      </c>
      <c r="D35" s="227">
        <v>2</v>
      </c>
      <c r="E35" s="227">
        <f t="shared" si="0"/>
        <v>2</v>
      </c>
      <c r="F35" s="227">
        <v>0</v>
      </c>
      <c r="G35" s="227">
        <v>2</v>
      </c>
      <c r="H35" s="227">
        <f t="shared" si="1"/>
        <v>2</v>
      </c>
      <c r="I35" s="227">
        <v>0</v>
      </c>
      <c r="J35" s="227">
        <v>1</v>
      </c>
      <c r="K35" s="227">
        <f t="shared" si="2"/>
        <v>1</v>
      </c>
      <c r="L35" s="153"/>
      <c r="M35" s="153"/>
      <c r="N35" s="153"/>
      <c r="O35" s="153"/>
      <c r="P35" s="153"/>
      <c r="Q35" s="153"/>
      <c r="R35" s="153"/>
      <c r="S35" s="153"/>
      <c r="T35" s="153"/>
      <c r="U35" s="107"/>
      <c r="V35" s="107"/>
      <c r="W35" s="107"/>
      <c r="X35" s="107"/>
      <c r="Y35" s="107"/>
      <c r="Z35" s="107"/>
    </row>
    <row r="36" spans="1:26" ht="15" customHeight="1">
      <c r="A36" s="291">
        <v>26</v>
      </c>
      <c r="B36" s="226" t="str">
        <f>'11'!C34</f>
        <v>Po. Utara</v>
      </c>
      <c r="C36" s="227">
        <v>0</v>
      </c>
      <c r="D36" s="227">
        <v>3</v>
      </c>
      <c r="E36" s="227">
        <f t="shared" si="0"/>
        <v>3</v>
      </c>
      <c r="F36" s="227">
        <v>0</v>
      </c>
      <c r="G36" s="227">
        <v>2</v>
      </c>
      <c r="H36" s="227">
        <f t="shared" si="1"/>
        <v>2</v>
      </c>
      <c r="I36" s="227">
        <v>1</v>
      </c>
      <c r="J36" s="227">
        <v>1</v>
      </c>
      <c r="K36" s="227">
        <f t="shared" si="2"/>
        <v>2</v>
      </c>
      <c r="L36" s="153"/>
      <c r="M36" s="153"/>
      <c r="N36" s="153"/>
      <c r="O36" s="153"/>
      <c r="P36" s="153"/>
      <c r="Q36" s="153"/>
      <c r="R36" s="153"/>
      <c r="S36" s="153"/>
      <c r="T36" s="153"/>
      <c r="U36" s="107"/>
      <c r="V36" s="107"/>
      <c r="W36" s="107"/>
      <c r="X36" s="107"/>
      <c r="Y36" s="107"/>
      <c r="Z36" s="107"/>
    </row>
    <row r="37" spans="1:26" ht="15" customHeight="1">
      <c r="A37" s="291">
        <v>27</v>
      </c>
      <c r="B37" s="226" t="str">
        <f>'11'!C35</f>
        <v>Po. Selatan</v>
      </c>
      <c r="C37" s="227">
        <v>0</v>
      </c>
      <c r="D37" s="227">
        <v>2</v>
      </c>
      <c r="E37" s="227">
        <f t="shared" si="0"/>
        <v>2</v>
      </c>
      <c r="F37" s="227">
        <v>1</v>
      </c>
      <c r="G37" s="227">
        <v>0</v>
      </c>
      <c r="H37" s="227">
        <f t="shared" si="1"/>
        <v>1</v>
      </c>
      <c r="I37" s="227">
        <v>0</v>
      </c>
      <c r="J37" s="227">
        <v>1</v>
      </c>
      <c r="K37" s="227">
        <f t="shared" si="2"/>
        <v>1</v>
      </c>
      <c r="L37" s="153"/>
      <c r="M37" s="153"/>
      <c r="N37" s="153"/>
      <c r="O37" s="153"/>
      <c r="P37" s="153"/>
      <c r="Q37" s="153"/>
      <c r="R37" s="153"/>
      <c r="S37" s="153"/>
      <c r="T37" s="153"/>
      <c r="U37" s="107"/>
      <c r="V37" s="107"/>
      <c r="W37" s="107"/>
      <c r="X37" s="107"/>
      <c r="Y37" s="107"/>
      <c r="Z37" s="107"/>
    </row>
    <row r="38" spans="1:26" ht="15" customHeight="1">
      <c r="A38" s="291">
        <v>28</v>
      </c>
      <c r="B38" s="226" t="str">
        <f>'11'!C36</f>
        <v>Babadan</v>
      </c>
      <c r="C38" s="227">
        <v>0</v>
      </c>
      <c r="D38" s="227">
        <v>1</v>
      </c>
      <c r="E38" s="227">
        <f t="shared" si="0"/>
        <v>1</v>
      </c>
      <c r="F38" s="227">
        <v>0</v>
      </c>
      <c r="G38" s="227">
        <v>2</v>
      </c>
      <c r="H38" s="227">
        <f t="shared" si="1"/>
        <v>2</v>
      </c>
      <c r="I38" s="227">
        <v>0</v>
      </c>
      <c r="J38" s="227">
        <v>1</v>
      </c>
      <c r="K38" s="227">
        <f t="shared" si="2"/>
        <v>1</v>
      </c>
      <c r="L38" s="153"/>
      <c r="M38" s="153"/>
      <c r="N38" s="153"/>
      <c r="O38" s="153"/>
      <c r="P38" s="153"/>
      <c r="Q38" s="153"/>
      <c r="R38" s="153"/>
      <c r="S38" s="153"/>
      <c r="T38" s="153"/>
      <c r="U38" s="107"/>
      <c r="V38" s="107"/>
      <c r="W38" s="107"/>
      <c r="X38" s="107"/>
      <c r="Y38" s="107"/>
      <c r="Z38" s="107"/>
    </row>
    <row r="39" spans="1:26" ht="15" customHeight="1">
      <c r="A39" s="291">
        <v>29</v>
      </c>
      <c r="B39" s="226" t="str">
        <f>'11'!C37</f>
        <v>Sukosari</v>
      </c>
      <c r="C39" s="227">
        <v>0</v>
      </c>
      <c r="D39" s="227">
        <v>2</v>
      </c>
      <c r="E39" s="227">
        <f t="shared" si="0"/>
        <v>2</v>
      </c>
      <c r="F39" s="227">
        <v>0</v>
      </c>
      <c r="G39" s="227">
        <v>1</v>
      </c>
      <c r="H39" s="227">
        <f t="shared" si="1"/>
        <v>1</v>
      </c>
      <c r="I39" s="227">
        <v>0</v>
      </c>
      <c r="J39" s="227">
        <v>1</v>
      </c>
      <c r="K39" s="227">
        <f t="shared" si="2"/>
        <v>1</v>
      </c>
      <c r="L39" s="153"/>
      <c r="M39" s="153"/>
      <c r="N39" s="153"/>
      <c r="O39" s="153"/>
      <c r="P39" s="153"/>
      <c r="Q39" s="153"/>
      <c r="R39" s="153"/>
      <c r="S39" s="153"/>
      <c r="T39" s="153"/>
      <c r="U39" s="107"/>
      <c r="V39" s="107"/>
      <c r="W39" s="107"/>
      <c r="X39" s="107"/>
      <c r="Y39" s="107"/>
      <c r="Z39" s="107"/>
    </row>
    <row r="40" spans="1:26" ht="15" customHeight="1">
      <c r="A40" s="291">
        <v>30</v>
      </c>
      <c r="B40" s="226" t="str">
        <f>'11'!C38</f>
        <v>Jenangan</v>
      </c>
      <c r="C40" s="227">
        <v>1</v>
      </c>
      <c r="D40" s="227">
        <v>1</v>
      </c>
      <c r="E40" s="227">
        <f t="shared" si="0"/>
        <v>2</v>
      </c>
      <c r="F40" s="227">
        <v>0</v>
      </c>
      <c r="G40" s="227">
        <v>1</v>
      </c>
      <c r="H40" s="227">
        <f t="shared" si="1"/>
        <v>1</v>
      </c>
      <c r="I40" s="227">
        <v>0</v>
      </c>
      <c r="J40" s="227">
        <v>1</v>
      </c>
      <c r="K40" s="227">
        <f t="shared" si="2"/>
        <v>1</v>
      </c>
      <c r="L40" s="153"/>
      <c r="M40" s="153"/>
      <c r="N40" s="153"/>
      <c r="O40" s="153"/>
      <c r="P40" s="153"/>
      <c r="Q40" s="153"/>
      <c r="R40" s="153"/>
      <c r="S40" s="153"/>
      <c r="T40" s="153"/>
      <c r="U40" s="107"/>
      <c r="V40" s="107"/>
      <c r="W40" s="107"/>
      <c r="X40" s="107"/>
      <c r="Y40" s="107"/>
      <c r="Z40" s="107"/>
    </row>
    <row r="41" spans="1:26" ht="15" customHeight="1">
      <c r="A41" s="291">
        <v>31</v>
      </c>
      <c r="B41" s="226" t="str">
        <f>'11'!C39</f>
        <v>Setono</v>
      </c>
      <c r="C41" s="227">
        <v>0</v>
      </c>
      <c r="D41" s="227">
        <v>1</v>
      </c>
      <c r="E41" s="227">
        <f t="shared" si="0"/>
        <v>1</v>
      </c>
      <c r="F41" s="227">
        <v>0</v>
      </c>
      <c r="G41" s="227">
        <v>1</v>
      </c>
      <c r="H41" s="227">
        <f t="shared" si="1"/>
        <v>1</v>
      </c>
      <c r="I41" s="227">
        <v>0</v>
      </c>
      <c r="J41" s="227">
        <v>1</v>
      </c>
      <c r="K41" s="227">
        <f t="shared" si="2"/>
        <v>1</v>
      </c>
      <c r="L41" s="153"/>
      <c r="M41" s="153"/>
      <c r="N41" s="153"/>
      <c r="O41" s="153"/>
      <c r="P41" s="153"/>
      <c r="Q41" s="153"/>
      <c r="R41" s="153"/>
      <c r="S41" s="153"/>
      <c r="T41" s="153"/>
      <c r="U41" s="107"/>
      <c r="V41" s="107"/>
      <c r="W41" s="107"/>
      <c r="X41" s="107"/>
      <c r="Y41" s="107"/>
      <c r="Z41" s="107"/>
    </row>
    <row r="42" spans="1:26" ht="15" customHeight="1">
      <c r="A42" s="291">
        <v>32</v>
      </c>
      <c r="B42" s="226" t="str">
        <f>'11'!C40</f>
        <v>Ngebel</v>
      </c>
      <c r="C42" s="227">
        <v>1</v>
      </c>
      <c r="D42" s="227">
        <v>0</v>
      </c>
      <c r="E42" s="227">
        <f t="shared" si="0"/>
        <v>1</v>
      </c>
      <c r="F42" s="227">
        <v>1</v>
      </c>
      <c r="G42" s="227">
        <v>1</v>
      </c>
      <c r="H42" s="227">
        <f t="shared" si="1"/>
        <v>2</v>
      </c>
      <c r="I42" s="227">
        <v>0</v>
      </c>
      <c r="J42" s="227">
        <v>0</v>
      </c>
      <c r="K42" s="227">
        <f t="shared" si="2"/>
        <v>0</v>
      </c>
      <c r="L42" s="153"/>
      <c r="M42" s="153"/>
      <c r="N42" s="153"/>
      <c r="O42" s="153"/>
      <c r="P42" s="153"/>
      <c r="Q42" s="153"/>
      <c r="R42" s="153"/>
      <c r="S42" s="153"/>
      <c r="T42" s="153"/>
      <c r="U42" s="107"/>
      <c r="V42" s="107"/>
      <c r="W42" s="107"/>
      <c r="X42" s="107"/>
      <c r="Y42" s="107"/>
      <c r="Z42" s="107"/>
    </row>
    <row r="43" spans="1:26" ht="15" customHeight="1">
      <c r="A43" s="226"/>
      <c r="B43" s="226"/>
      <c r="C43" s="227">
        <f t="shared" ref="C43:K43" si="3">SUM(C11:C42)</f>
        <v>5</v>
      </c>
      <c r="D43" s="227">
        <f t="shared" si="3"/>
        <v>49</v>
      </c>
      <c r="E43" s="227">
        <f t="shared" si="3"/>
        <v>54</v>
      </c>
      <c r="F43" s="227">
        <f t="shared" si="3"/>
        <v>4</v>
      </c>
      <c r="G43" s="227">
        <f t="shared" si="3"/>
        <v>31</v>
      </c>
      <c r="H43" s="227">
        <f t="shared" si="3"/>
        <v>35</v>
      </c>
      <c r="I43" s="227">
        <f t="shared" si="3"/>
        <v>5</v>
      </c>
      <c r="J43" s="227">
        <f t="shared" si="3"/>
        <v>36</v>
      </c>
      <c r="K43" s="227">
        <f t="shared" si="3"/>
        <v>41</v>
      </c>
      <c r="L43" s="153"/>
      <c r="M43" s="153"/>
      <c r="N43" s="153"/>
      <c r="O43" s="153"/>
      <c r="P43" s="153"/>
      <c r="Q43" s="153"/>
      <c r="R43" s="153"/>
      <c r="S43" s="153"/>
      <c r="T43" s="153"/>
      <c r="U43" s="107"/>
      <c r="V43" s="107"/>
      <c r="W43" s="107"/>
      <c r="X43" s="107"/>
      <c r="Y43" s="107"/>
      <c r="Z43" s="107"/>
    </row>
    <row r="44" spans="1:26" ht="15" customHeight="1">
      <c r="A44" s="768" t="s">
        <v>343</v>
      </c>
      <c r="B44" s="724"/>
      <c r="C44" s="227"/>
      <c r="D44" s="227"/>
      <c r="E44" s="227"/>
      <c r="F44" s="227"/>
      <c r="G44" s="227"/>
      <c r="H44" s="227"/>
      <c r="I44" s="227"/>
      <c r="J44" s="227"/>
      <c r="K44" s="227"/>
      <c r="L44" s="153"/>
      <c r="M44" s="153"/>
      <c r="N44" s="153"/>
      <c r="O44" s="153"/>
      <c r="P44" s="153"/>
      <c r="Q44" s="153"/>
      <c r="R44" s="153"/>
      <c r="S44" s="153"/>
      <c r="T44" s="153"/>
      <c r="U44" s="107"/>
      <c r="V44" s="107"/>
      <c r="W44" s="107"/>
      <c r="X44" s="107"/>
      <c r="Y44" s="107"/>
      <c r="Z44" s="107"/>
    </row>
    <row r="45" spans="1:26" ht="15" customHeight="1">
      <c r="A45" s="226">
        <v>1</v>
      </c>
      <c r="B45" s="226" t="s">
        <v>1027</v>
      </c>
      <c r="C45" s="227">
        <v>1</v>
      </c>
      <c r="D45" s="227">
        <v>2</v>
      </c>
      <c r="E45" s="227">
        <f t="shared" ref="E45:E51" si="4">SUM(C45:D45)</f>
        <v>3</v>
      </c>
      <c r="F45" s="227">
        <v>2</v>
      </c>
      <c r="G45" s="227">
        <v>7</v>
      </c>
      <c r="H45" s="227">
        <f t="shared" ref="H45:H51" si="5">SUM(F45:G45)</f>
        <v>9</v>
      </c>
      <c r="I45" s="227">
        <v>3</v>
      </c>
      <c r="J45" s="227">
        <v>14</v>
      </c>
      <c r="K45" s="227">
        <f t="shared" ref="K45:K51" si="6">SUM(I45:J45)</f>
        <v>17</v>
      </c>
      <c r="L45" s="153"/>
      <c r="M45" s="153"/>
      <c r="N45" s="153"/>
      <c r="O45" s="153"/>
      <c r="P45" s="153"/>
      <c r="Q45" s="153"/>
      <c r="R45" s="153"/>
      <c r="S45" s="153"/>
      <c r="T45" s="153"/>
      <c r="U45" s="107"/>
      <c r="V45" s="107"/>
      <c r="W45" s="107"/>
      <c r="X45" s="107"/>
      <c r="Y45" s="107"/>
      <c r="Z45" s="107"/>
    </row>
    <row r="46" spans="1:26" ht="15" customHeight="1">
      <c r="A46" s="226">
        <v>2</v>
      </c>
      <c r="B46" s="226" t="s">
        <v>1028</v>
      </c>
      <c r="C46" s="227">
        <v>1</v>
      </c>
      <c r="D46" s="227">
        <v>2</v>
      </c>
      <c r="E46" s="227">
        <f t="shared" si="4"/>
        <v>3</v>
      </c>
      <c r="F46" s="227">
        <v>0</v>
      </c>
      <c r="G46" s="227">
        <v>1</v>
      </c>
      <c r="H46" s="227">
        <f t="shared" si="5"/>
        <v>1</v>
      </c>
      <c r="I46" s="227">
        <v>0</v>
      </c>
      <c r="J46" s="227">
        <v>4</v>
      </c>
      <c r="K46" s="227">
        <f t="shared" si="6"/>
        <v>4</v>
      </c>
      <c r="L46" s="153"/>
      <c r="M46" s="153"/>
      <c r="N46" s="153"/>
      <c r="O46" s="153"/>
      <c r="P46" s="153"/>
      <c r="Q46" s="153"/>
      <c r="R46" s="153"/>
      <c r="S46" s="153"/>
      <c r="T46" s="153"/>
      <c r="U46" s="107"/>
      <c r="V46" s="107"/>
      <c r="W46" s="107"/>
      <c r="X46" s="107"/>
      <c r="Y46" s="107"/>
      <c r="Z46" s="107"/>
    </row>
    <row r="47" spans="1:26" ht="15" customHeight="1">
      <c r="A47" s="226">
        <v>3</v>
      </c>
      <c r="B47" s="226" t="s">
        <v>1180</v>
      </c>
      <c r="C47" s="227">
        <v>0</v>
      </c>
      <c r="D47" s="227">
        <v>1</v>
      </c>
      <c r="E47" s="227">
        <f t="shared" si="4"/>
        <v>1</v>
      </c>
      <c r="F47" s="227">
        <v>1</v>
      </c>
      <c r="G47" s="227">
        <v>0</v>
      </c>
      <c r="H47" s="227">
        <f t="shared" si="5"/>
        <v>1</v>
      </c>
      <c r="I47" s="227">
        <v>0</v>
      </c>
      <c r="J47" s="227">
        <v>6</v>
      </c>
      <c r="K47" s="227">
        <f t="shared" si="6"/>
        <v>6</v>
      </c>
      <c r="L47" s="153"/>
      <c r="M47" s="153"/>
      <c r="N47" s="153"/>
      <c r="O47" s="153"/>
      <c r="P47" s="153"/>
      <c r="Q47" s="153"/>
      <c r="R47" s="153"/>
      <c r="S47" s="153"/>
      <c r="T47" s="153"/>
      <c r="U47" s="107"/>
      <c r="V47" s="107"/>
      <c r="W47" s="107"/>
      <c r="X47" s="107"/>
      <c r="Y47" s="107"/>
      <c r="Z47" s="107"/>
    </row>
    <row r="48" spans="1:26" ht="15" customHeight="1">
      <c r="A48" s="226">
        <v>4</v>
      </c>
      <c r="B48" s="226" t="s">
        <v>1181</v>
      </c>
      <c r="C48" s="227">
        <v>1</v>
      </c>
      <c r="D48" s="227">
        <v>1</v>
      </c>
      <c r="E48" s="227">
        <f t="shared" si="4"/>
        <v>2</v>
      </c>
      <c r="F48" s="227">
        <v>0</v>
      </c>
      <c r="G48" s="227">
        <v>1</v>
      </c>
      <c r="H48" s="227">
        <f t="shared" si="5"/>
        <v>1</v>
      </c>
      <c r="I48" s="227">
        <v>0</v>
      </c>
      <c r="J48" s="227">
        <v>3</v>
      </c>
      <c r="K48" s="227">
        <f t="shared" si="6"/>
        <v>3</v>
      </c>
      <c r="L48" s="153"/>
      <c r="M48" s="153"/>
      <c r="N48" s="153"/>
      <c r="O48" s="153"/>
      <c r="P48" s="153"/>
      <c r="Q48" s="153"/>
      <c r="R48" s="153"/>
      <c r="S48" s="153"/>
      <c r="T48" s="153"/>
      <c r="U48" s="107"/>
      <c r="V48" s="107"/>
      <c r="W48" s="107"/>
      <c r="X48" s="107"/>
      <c r="Y48" s="107"/>
      <c r="Z48" s="107"/>
    </row>
    <row r="49" spans="1:26" ht="15" customHeight="1">
      <c r="A49" s="226">
        <v>5</v>
      </c>
      <c r="B49" s="226" t="s">
        <v>1182</v>
      </c>
      <c r="C49" s="227">
        <v>0</v>
      </c>
      <c r="D49" s="227">
        <v>0</v>
      </c>
      <c r="E49" s="227">
        <f t="shared" si="4"/>
        <v>0</v>
      </c>
      <c r="F49" s="227">
        <v>0</v>
      </c>
      <c r="G49" s="227">
        <v>1</v>
      </c>
      <c r="H49" s="227">
        <f t="shared" si="5"/>
        <v>1</v>
      </c>
      <c r="I49" s="227">
        <v>0</v>
      </c>
      <c r="J49" s="227">
        <v>2</v>
      </c>
      <c r="K49" s="227">
        <f t="shared" si="6"/>
        <v>2</v>
      </c>
      <c r="L49" s="153"/>
      <c r="M49" s="153"/>
      <c r="N49" s="153"/>
      <c r="O49" s="153"/>
      <c r="P49" s="153"/>
      <c r="Q49" s="153"/>
      <c r="R49" s="153"/>
      <c r="S49" s="153"/>
      <c r="T49" s="153"/>
      <c r="U49" s="107"/>
      <c r="V49" s="107"/>
      <c r="W49" s="107"/>
      <c r="X49" s="107"/>
      <c r="Y49" s="107"/>
      <c r="Z49" s="107"/>
    </row>
    <row r="50" spans="1:26" ht="15" customHeight="1">
      <c r="A50" s="226">
        <v>6</v>
      </c>
      <c r="B50" s="226" t="s">
        <v>1183</v>
      </c>
      <c r="C50" s="227">
        <v>0</v>
      </c>
      <c r="D50" s="227">
        <v>3</v>
      </c>
      <c r="E50" s="227">
        <f t="shared" si="4"/>
        <v>3</v>
      </c>
      <c r="F50" s="227">
        <v>1</v>
      </c>
      <c r="G50" s="227">
        <v>1</v>
      </c>
      <c r="H50" s="227">
        <f t="shared" si="5"/>
        <v>2</v>
      </c>
      <c r="I50" s="227">
        <v>0</v>
      </c>
      <c r="J50" s="227">
        <v>4</v>
      </c>
      <c r="K50" s="227">
        <f t="shared" si="6"/>
        <v>4</v>
      </c>
      <c r="L50" s="153"/>
      <c r="M50" s="153"/>
      <c r="N50" s="153"/>
      <c r="O50" s="153"/>
      <c r="P50" s="153"/>
      <c r="Q50" s="153"/>
      <c r="R50" s="153"/>
      <c r="S50" s="153"/>
      <c r="T50" s="153"/>
      <c r="U50" s="107"/>
      <c r="V50" s="107"/>
      <c r="W50" s="107"/>
      <c r="X50" s="107"/>
      <c r="Y50" s="107"/>
      <c r="Z50" s="107"/>
    </row>
    <row r="51" spans="1:26" ht="15" customHeight="1">
      <c r="A51" s="226">
        <v>7</v>
      </c>
      <c r="B51" s="226" t="s">
        <v>1184</v>
      </c>
      <c r="C51" s="227">
        <v>0</v>
      </c>
      <c r="D51" s="227">
        <v>1</v>
      </c>
      <c r="E51" s="227">
        <f t="shared" si="4"/>
        <v>1</v>
      </c>
      <c r="F51" s="227">
        <v>0</v>
      </c>
      <c r="G51" s="227">
        <v>1</v>
      </c>
      <c r="H51" s="227">
        <f t="shared" si="5"/>
        <v>1</v>
      </c>
      <c r="I51" s="227">
        <v>0</v>
      </c>
      <c r="J51" s="227">
        <v>1</v>
      </c>
      <c r="K51" s="227">
        <f t="shared" si="6"/>
        <v>1</v>
      </c>
      <c r="L51" s="153"/>
      <c r="M51" s="153"/>
      <c r="N51" s="153"/>
      <c r="O51" s="153"/>
      <c r="P51" s="153"/>
      <c r="Q51" s="153"/>
      <c r="R51" s="153"/>
      <c r="S51" s="153"/>
      <c r="T51" s="153"/>
      <c r="U51" s="107"/>
      <c r="V51" s="107"/>
      <c r="W51" s="107"/>
      <c r="X51" s="107"/>
      <c r="Y51" s="107"/>
      <c r="Z51" s="107"/>
    </row>
    <row r="52" spans="1:26" ht="15" customHeight="1">
      <c r="A52" s="226"/>
      <c r="B52" s="226"/>
      <c r="C52" s="227">
        <f t="shared" ref="C52:K52" si="7">SUM(C45:C51)</f>
        <v>3</v>
      </c>
      <c r="D52" s="227">
        <f t="shared" si="7"/>
        <v>10</v>
      </c>
      <c r="E52" s="227">
        <f t="shared" si="7"/>
        <v>13</v>
      </c>
      <c r="F52" s="227">
        <f t="shared" si="7"/>
        <v>4</v>
      </c>
      <c r="G52" s="227">
        <f t="shared" si="7"/>
        <v>12</v>
      </c>
      <c r="H52" s="227">
        <f t="shared" si="7"/>
        <v>16</v>
      </c>
      <c r="I52" s="227">
        <f t="shared" si="7"/>
        <v>3</v>
      </c>
      <c r="J52" s="227">
        <f t="shared" si="7"/>
        <v>34</v>
      </c>
      <c r="K52" s="227">
        <f t="shared" si="7"/>
        <v>37</v>
      </c>
      <c r="L52" s="153"/>
      <c r="M52" s="153"/>
      <c r="N52" s="153"/>
      <c r="O52" s="153"/>
      <c r="P52" s="153"/>
      <c r="Q52" s="153"/>
      <c r="R52" s="153"/>
      <c r="S52" s="153"/>
      <c r="T52" s="153"/>
      <c r="U52" s="107"/>
      <c r="V52" s="107"/>
      <c r="W52" s="107"/>
      <c r="X52" s="107"/>
      <c r="Y52" s="107"/>
      <c r="Z52" s="107"/>
    </row>
    <row r="53" spans="1:26" ht="19.5" customHeight="1">
      <c r="A53" s="226" t="s">
        <v>1185</v>
      </c>
      <c r="B53" s="292"/>
      <c r="C53" s="292"/>
      <c r="D53" s="292"/>
      <c r="E53" s="227"/>
      <c r="F53" s="227"/>
      <c r="G53" s="227"/>
      <c r="H53" s="227"/>
      <c r="I53" s="227"/>
      <c r="J53" s="226"/>
      <c r="K53" s="227"/>
      <c r="L53" s="153"/>
      <c r="M53" s="153"/>
      <c r="N53" s="153"/>
      <c r="O53" s="153"/>
      <c r="P53" s="153"/>
      <c r="Q53" s="153"/>
      <c r="R53" s="153"/>
      <c r="S53" s="153"/>
      <c r="T53" s="153"/>
      <c r="U53" s="107"/>
      <c r="V53" s="107"/>
      <c r="W53" s="107"/>
      <c r="X53" s="107"/>
      <c r="Y53" s="107"/>
      <c r="Z53" s="107"/>
    </row>
    <row r="54" spans="1:26" ht="19.5" customHeight="1">
      <c r="A54" s="226">
        <v>1</v>
      </c>
      <c r="B54" s="299" t="s">
        <v>1186</v>
      </c>
      <c r="C54" s="125">
        <v>0</v>
      </c>
      <c r="D54" s="125">
        <v>1</v>
      </c>
      <c r="E54" s="227">
        <f t="shared" ref="E54:E69" si="8">SUM(C54:D54)</f>
        <v>1</v>
      </c>
      <c r="F54" s="125">
        <v>0</v>
      </c>
      <c r="G54" s="125">
        <v>2</v>
      </c>
      <c r="H54" s="227">
        <f t="shared" ref="H54:H69" si="9">SUM(F54:G54)</f>
        <v>2</v>
      </c>
      <c r="I54" s="125">
        <v>1</v>
      </c>
      <c r="J54" s="125">
        <v>8</v>
      </c>
      <c r="K54" s="227">
        <f t="shared" ref="K54:K69" si="10">SUM(I54:J54)</f>
        <v>9</v>
      </c>
      <c r="L54" s="153"/>
      <c r="M54" s="153"/>
      <c r="N54" s="153"/>
      <c r="O54" s="153"/>
      <c r="P54" s="153"/>
      <c r="Q54" s="153"/>
      <c r="R54" s="153"/>
      <c r="S54" s="153"/>
      <c r="T54" s="153"/>
      <c r="U54" s="107"/>
      <c r="V54" s="107"/>
      <c r="W54" s="107"/>
      <c r="X54" s="107"/>
      <c r="Y54" s="107"/>
      <c r="Z54" s="107"/>
    </row>
    <row r="55" spans="1:26" ht="19.5" customHeight="1">
      <c r="A55" s="226">
        <v>2</v>
      </c>
      <c r="B55" s="299" t="s">
        <v>1187</v>
      </c>
      <c r="C55" s="125">
        <v>0</v>
      </c>
      <c r="D55" s="125">
        <v>0</v>
      </c>
      <c r="E55" s="227">
        <f t="shared" si="8"/>
        <v>0</v>
      </c>
      <c r="F55" s="125">
        <v>0</v>
      </c>
      <c r="G55" s="125">
        <v>0</v>
      </c>
      <c r="H55" s="227">
        <f t="shared" si="9"/>
        <v>0</v>
      </c>
      <c r="I55" s="125">
        <v>0</v>
      </c>
      <c r="J55" s="125">
        <v>0</v>
      </c>
      <c r="K55" s="227">
        <f t="shared" si="10"/>
        <v>0</v>
      </c>
      <c r="L55" s="153"/>
      <c r="M55" s="153"/>
      <c r="N55" s="153"/>
      <c r="O55" s="153"/>
      <c r="P55" s="153"/>
      <c r="Q55" s="153"/>
      <c r="R55" s="153"/>
      <c r="S55" s="153"/>
      <c r="T55" s="153"/>
      <c r="U55" s="107"/>
      <c r="V55" s="107"/>
      <c r="W55" s="107"/>
      <c r="X55" s="107"/>
      <c r="Y55" s="107"/>
      <c r="Z55" s="107"/>
    </row>
    <row r="56" spans="1:26" ht="19.5" customHeight="1">
      <c r="A56" s="226">
        <v>3</v>
      </c>
      <c r="B56" s="299" t="s">
        <v>1188</v>
      </c>
      <c r="C56" s="125">
        <v>0</v>
      </c>
      <c r="D56" s="125">
        <v>0</v>
      </c>
      <c r="E56" s="227">
        <f t="shared" si="8"/>
        <v>0</v>
      </c>
      <c r="F56" s="125">
        <v>0</v>
      </c>
      <c r="G56" s="125">
        <v>0</v>
      </c>
      <c r="H56" s="227">
        <f t="shared" si="9"/>
        <v>0</v>
      </c>
      <c r="I56" s="125">
        <v>0</v>
      </c>
      <c r="J56" s="125">
        <v>0</v>
      </c>
      <c r="K56" s="227">
        <f t="shared" si="10"/>
        <v>0</v>
      </c>
      <c r="L56" s="153"/>
      <c r="M56" s="153"/>
      <c r="N56" s="153"/>
      <c r="O56" s="153"/>
      <c r="P56" s="153"/>
      <c r="Q56" s="153"/>
      <c r="R56" s="153"/>
      <c r="S56" s="153"/>
      <c r="T56" s="153"/>
      <c r="U56" s="107"/>
      <c r="V56" s="107"/>
      <c r="W56" s="107"/>
      <c r="X56" s="107"/>
      <c r="Y56" s="107"/>
      <c r="Z56" s="107"/>
    </row>
    <row r="57" spans="1:26" ht="19.5" customHeight="1">
      <c r="A57" s="226">
        <v>4</v>
      </c>
      <c r="B57" s="299" t="s">
        <v>1189</v>
      </c>
      <c r="C57" s="125">
        <v>3</v>
      </c>
      <c r="D57" s="125">
        <v>27</v>
      </c>
      <c r="E57" s="227">
        <f t="shared" si="8"/>
        <v>30</v>
      </c>
      <c r="F57" s="125">
        <v>1</v>
      </c>
      <c r="G57" s="125">
        <v>3</v>
      </c>
      <c r="H57" s="227">
        <f t="shared" si="9"/>
        <v>4</v>
      </c>
      <c r="I57" s="125">
        <v>0</v>
      </c>
      <c r="J57" s="125">
        <v>1</v>
      </c>
      <c r="K57" s="227">
        <f t="shared" si="10"/>
        <v>1</v>
      </c>
      <c r="L57" s="153"/>
      <c r="M57" s="153"/>
      <c r="N57" s="153"/>
      <c r="O57" s="153"/>
      <c r="P57" s="153"/>
      <c r="Q57" s="153"/>
      <c r="R57" s="153"/>
      <c r="S57" s="153"/>
      <c r="T57" s="153"/>
      <c r="U57" s="107"/>
      <c r="V57" s="107"/>
      <c r="W57" s="107"/>
      <c r="X57" s="107"/>
      <c r="Y57" s="107"/>
      <c r="Z57" s="107"/>
    </row>
    <row r="58" spans="1:26" ht="19.5" customHeight="1">
      <c r="A58" s="226">
        <v>5</v>
      </c>
      <c r="B58" s="299" t="s">
        <v>1190</v>
      </c>
      <c r="C58" s="125">
        <v>0</v>
      </c>
      <c r="D58" s="125">
        <v>1</v>
      </c>
      <c r="E58" s="227">
        <f t="shared" si="8"/>
        <v>1</v>
      </c>
      <c r="F58" s="125">
        <v>1</v>
      </c>
      <c r="G58" s="125">
        <v>2</v>
      </c>
      <c r="H58" s="227">
        <f t="shared" si="9"/>
        <v>3</v>
      </c>
      <c r="I58" s="125">
        <v>0</v>
      </c>
      <c r="J58" s="125">
        <v>0</v>
      </c>
      <c r="K58" s="227">
        <f t="shared" si="10"/>
        <v>0</v>
      </c>
      <c r="L58" s="153"/>
      <c r="M58" s="153"/>
      <c r="N58" s="153"/>
      <c r="O58" s="153"/>
      <c r="P58" s="153"/>
      <c r="Q58" s="153"/>
      <c r="R58" s="153"/>
      <c r="S58" s="153"/>
      <c r="T58" s="153"/>
      <c r="U58" s="107"/>
      <c r="V58" s="107"/>
      <c r="W58" s="107"/>
      <c r="X58" s="107"/>
      <c r="Y58" s="107"/>
      <c r="Z58" s="107"/>
    </row>
    <row r="59" spans="1:26" ht="19.5" customHeight="1">
      <c r="A59" s="226">
        <v>6</v>
      </c>
      <c r="B59" s="299" t="s">
        <v>1191</v>
      </c>
      <c r="C59" s="125">
        <v>0</v>
      </c>
      <c r="D59" s="125">
        <v>0</v>
      </c>
      <c r="E59" s="227">
        <f t="shared" si="8"/>
        <v>0</v>
      </c>
      <c r="F59" s="125">
        <v>0</v>
      </c>
      <c r="G59" s="125">
        <v>0</v>
      </c>
      <c r="H59" s="227">
        <f t="shared" si="9"/>
        <v>0</v>
      </c>
      <c r="I59" s="125">
        <v>0</v>
      </c>
      <c r="J59" s="125">
        <v>0</v>
      </c>
      <c r="K59" s="227">
        <f t="shared" si="10"/>
        <v>0</v>
      </c>
      <c r="L59" s="153"/>
      <c r="M59" s="153"/>
      <c r="N59" s="153"/>
      <c r="O59" s="153"/>
      <c r="P59" s="153"/>
      <c r="Q59" s="153"/>
      <c r="R59" s="153"/>
      <c r="S59" s="153"/>
      <c r="T59" s="153"/>
      <c r="U59" s="107"/>
      <c r="V59" s="107"/>
      <c r="W59" s="107"/>
      <c r="X59" s="107"/>
      <c r="Y59" s="107"/>
      <c r="Z59" s="107"/>
    </row>
    <row r="60" spans="1:26" ht="19.5" customHeight="1">
      <c r="A60" s="226">
        <v>7</v>
      </c>
      <c r="B60" s="299" t="s">
        <v>1192</v>
      </c>
      <c r="C60" s="125">
        <v>0</v>
      </c>
      <c r="D60" s="125">
        <v>0</v>
      </c>
      <c r="E60" s="227">
        <f t="shared" si="8"/>
        <v>0</v>
      </c>
      <c r="F60" s="125">
        <v>0</v>
      </c>
      <c r="G60" s="125">
        <v>0</v>
      </c>
      <c r="H60" s="227">
        <f t="shared" si="9"/>
        <v>0</v>
      </c>
      <c r="I60" s="125">
        <v>0</v>
      </c>
      <c r="J60" s="125">
        <v>0</v>
      </c>
      <c r="K60" s="227">
        <f t="shared" si="10"/>
        <v>0</v>
      </c>
      <c r="L60" s="153"/>
      <c r="M60" s="153"/>
      <c r="N60" s="153"/>
      <c r="O60" s="153"/>
      <c r="P60" s="153"/>
      <c r="Q60" s="153"/>
      <c r="R60" s="153"/>
      <c r="S60" s="153"/>
      <c r="T60" s="153"/>
      <c r="U60" s="107"/>
      <c r="V60" s="107"/>
      <c r="W60" s="107"/>
      <c r="X60" s="107"/>
      <c r="Y60" s="107"/>
      <c r="Z60" s="107"/>
    </row>
    <row r="61" spans="1:26" ht="19.5" customHeight="1">
      <c r="A61" s="226">
        <v>8</v>
      </c>
      <c r="B61" s="299" t="s">
        <v>1193</v>
      </c>
      <c r="C61" s="125">
        <v>0</v>
      </c>
      <c r="D61" s="125">
        <v>0</v>
      </c>
      <c r="E61" s="227">
        <f t="shared" si="8"/>
        <v>0</v>
      </c>
      <c r="F61" s="125">
        <v>0</v>
      </c>
      <c r="G61" s="125">
        <v>0</v>
      </c>
      <c r="H61" s="227">
        <f t="shared" si="9"/>
        <v>0</v>
      </c>
      <c r="I61" s="125">
        <v>0</v>
      </c>
      <c r="J61" s="125">
        <v>0</v>
      </c>
      <c r="K61" s="227">
        <f t="shared" si="10"/>
        <v>0</v>
      </c>
      <c r="L61" s="153"/>
      <c r="M61" s="153"/>
      <c r="N61" s="153"/>
      <c r="O61" s="153"/>
      <c r="P61" s="153"/>
      <c r="Q61" s="153"/>
      <c r="R61" s="153"/>
      <c r="S61" s="153"/>
      <c r="T61" s="153"/>
      <c r="U61" s="107"/>
      <c r="V61" s="107"/>
      <c r="W61" s="107"/>
      <c r="X61" s="107"/>
      <c r="Y61" s="107"/>
      <c r="Z61" s="107"/>
    </row>
    <row r="62" spans="1:26" ht="19.5" customHeight="1">
      <c r="A62" s="226">
        <v>9</v>
      </c>
      <c r="B62" s="299" t="s">
        <v>1194</v>
      </c>
      <c r="C62" s="125">
        <v>0</v>
      </c>
      <c r="D62" s="125">
        <v>0</v>
      </c>
      <c r="E62" s="227">
        <f t="shared" si="8"/>
        <v>0</v>
      </c>
      <c r="F62" s="125">
        <v>0</v>
      </c>
      <c r="G62" s="125">
        <v>0</v>
      </c>
      <c r="H62" s="227">
        <f t="shared" si="9"/>
        <v>0</v>
      </c>
      <c r="I62" s="125">
        <v>0</v>
      </c>
      <c r="J62" s="125">
        <v>0</v>
      </c>
      <c r="K62" s="227">
        <f t="shared" si="10"/>
        <v>0</v>
      </c>
      <c r="L62" s="153"/>
      <c r="M62" s="153"/>
      <c r="N62" s="153"/>
      <c r="O62" s="153"/>
      <c r="P62" s="153"/>
      <c r="Q62" s="153"/>
      <c r="R62" s="153"/>
      <c r="S62" s="153"/>
      <c r="T62" s="153"/>
      <c r="U62" s="107"/>
      <c r="V62" s="107"/>
      <c r="W62" s="107"/>
      <c r="X62" s="107"/>
      <c r="Y62" s="107"/>
      <c r="Z62" s="107"/>
    </row>
    <row r="63" spans="1:26" ht="19.5" customHeight="1">
      <c r="A63" s="226">
        <v>10</v>
      </c>
      <c r="B63" s="299" t="s">
        <v>1195</v>
      </c>
      <c r="C63" s="125">
        <v>0</v>
      </c>
      <c r="D63" s="125">
        <v>0</v>
      </c>
      <c r="E63" s="227">
        <f t="shared" si="8"/>
        <v>0</v>
      </c>
      <c r="F63" s="125">
        <v>0</v>
      </c>
      <c r="G63" s="125">
        <v>0</v>
      </c>
      <c r="H63" s="227">
        <f t="shared" si="9"/>
        <v>0</v>
      </c>
      <c r="I63" s="125">
        <v>0</v>
      </c>
      <c r="J63" s="125">
        <v>0</v>
      </c>
      <c r="K63" s="227">
        <f t="shared" si="10"/>
        <v>0</v>
      </c>
      <c r="L63" s="153"/>
      <c r="M63" s="153"/>
      <c r="N63" s="153"/>
      <c r="O63" s="153"/>
      <c r="P63" s="153"/>
      <c r="Q63" s="153"/>
      <c r="R63" s="153"/>
      <c r="S63" s="153"/>
      <c r="T63" s="153"/>
      <c r="U63" s="107"/>
      <c r="V63" s="107"/>
      <c r="W63" s="107"/>
      <c r="X63" s="107"/>
      <c r="Y63" s="107"/>
      <c r="Z63" s="107"/>
    </row>
    <row r="64" spans="1:26" ht="19.5" customHeight="1">
      <c r="A64" s="226">
        <v>11</v>
      </c>
      <c r="B64" s="299" t="s">
        <v>1196</v>
      </c>
      <c r="C64" s="125">
        <v>0</v>
      </c>
      <c r="D64" s="125">
        <v>0</v>
      </c>
      <c r="E64" s="227">
        <f t="shared" si="8"/>
        <v>0</v>
      </c>
      <c r="F64" s="125">
        <v>0</v>
      </c>
      <c r="G64" s="125">
        <v>0</v>
      </c>
      <c r="H64" s="227">
        <f t="shared" si="9"/>
        <v>0</v>
      </c>
      <c r="I64" s="125">
        <v>0</v>
      </c>
      <c r="J64" s="125">
        <v>0</v>
      </c>
      <c r="K64" s="227">
        <f t="shared" si="10"/>
        <v>0</v>
      </c>
      <c r="L64" s="153"/>
      <c r="M64" s="153"/>
      <c r="N64" s="153"/>
      <c r="O64" s="153"/>
      <c r="P64" s="153"/>
      <c r="Q64" s="153"/>
      <c r="R64" s="153"/>
      <c r="S64" s="153"/>
      <c r="T64" s="153"/>
      <c r="U64" s="107"/>
      <c r="V64" s="107"/>
      <c r="W64" s="107"/>
      <c r="X64" s="107"/>
      <c r="Y64" s="107"/>
      <c r="Z64" s="107"/>
    </row>
    <row r="65" spans="1:26" ht="19.5" customHeight="1">
      <c r="A65" s="226">
        <v>12</v>
      </c>
      <c r="B65" s="299" t="s">
        <v>1197</v>
      </c>
      <c r="C65" s="125">
        <v>0</v>
      </c>
      <c r="D65" s="125">
        <v>0</v>
      </c>
      <c r="E65" s="227">
        <f t="shared" si="8"/>
        <v>0</v>
      </c>
      <c r="F65" s="125">
        <v>0</v>
      </c>
      <c r="G65" s="125">
        <v>0</v>
      </c>
      <c r="H65" s="227">
        <f t="shared" si="9"/>
        <v>0</v>
      </c>
      <c r="I65" s="125">
        <v>0</v>
      </c>
      <c r="J65" s="125">
        <v>0</v>
      </c>
      <c r="K65" s="227">
        <f t="shared" si="10"/>
        <v>0</v>
      </c>
      <c r="L65" s="153"/>
      <c r="M65" s="153"/>
      <c r="N65" s="153"/>
      <c r="O65" s="153"/>
      <c r="P65" s="153"/>
      <c r="Q65" s="153"/>
      <c r="R65" s="153"/>
      <c r="S65" s="153"/>
      <c r="T65" s="153"/>
      <c r="U65" s="107"/>
      <c r="V65" s="107"/>
      <c r="W65" s="107"/>
      <c r="X65" s="107"/>
      <c r="Y65" s="107"/>
      <c r="Z65" s="107"/>
    </row>
    <row r="66" spans="1:26" ht="19.5" customHeight="1">
      <c r="A66" s="226">
        <v>13</v>
      </c>
      <c r="B66" s="299" t="s">
        <v>1198</v>
      </c>
      <c r="C66" s="125">
        <v>0</v>
      </c>
      <c r="D66" s="125">
        <v>0</v>
      </c>
      <c r="E66" s="227">
        <f t="shared" si="8"/>
        <v>0</v>
      </c>
      <c r="F66" s="125">
        <v>0</v>
      </c>
      <c r="G66" s="125">
        <v>0</v>
      </c>
      <c r="H66" s="227">
        <f t="shared" si="9"/>
        <v>0</v>
      </c>
      <c r="I66" s="125">
        <v>0</v>
      </c>
      <c r="J66" s="125">
        <v>0</v>
      </c>
      <c r="K66" s="227">
        <f t="shared" si="10"/>
        <v>0</v>
      </c>
      <c r="L66" s="153"/>
      <c r="M66" s="153"/>
      <c r="N66" s="153"/>
      <c r="O66" s="153"/>
      <c r="P66" s="153"/>
      <c r="Q66" s="153"/>
      <c r="R66" s="153"/>
      <c r="S66" s="153"/>
      <c r="T66" s="153"/>
      <c r="U66" s="107"/>
      <c r="V66" s="107"/>
      <c r="W66" s="107"/>
      <c r="X66" s="107"/>
      <c r="Y66" s="107"/>
      <c r="Z66" s="107"/>
    </row>
    <row r="67" spans="1:26" ht="19.5" customHeight="1">
      <c r="A67" s="226">
        <v>14</v>
      </c>
      <c r="B67" s="299" t="s">
        <v>1199</v>
      </c>
      <c r="C67" s="125">
        <v>0</v>
      </c>
      <c r="D67" s="125">
        <v>0</v>
      </c>
      <c r="E67" s="227">
        <f t="shared" si="8"/>
        <v>0</v>
      </c>
      <c r="F67" s="125">
        <v>0</v>
      </c>
      <c r="G67" s="125">
        <v>0</v>
      </c>
      <c r="H67" s="227">
        <f t="shared" si="9"/>
        <v>0</v>
      </c>
      <c r="I67" s="125">
        <v>0</v>
      </c>
      <c r="J67" s="125">
        <v>0</v>
      </c>
      <c r="K67" s="227">
        <f t="shared" si="10"/>
        <v>0</v>
      </c>
      <c r="L67" s="153"/>
      <c r="M67" s="153"/>
      <c r="N67" s="153"/>
      <c r="O67" s="153"/>
      <c r="P67" s="153"/>
      <c r="Q67" s="153"/>
      <c r="R67" s="153"/>
      <c r="S67" s="153"/>
      <c r="T67" s="153"/>
      <c r="U67" s="107"/>
      <c r="V67" s="107"/>
      <c r="W67" s="107"/>
      <c r="X67" s="107"/>
      <c r="Y67" s="107"/>
      <c r="Z67" s="107"/>
    </row>
    <row r="68" spans="1:26" ht="19.5" customHeight="1">
      <c r="A68" s="226">
        <v>15</v>
      </c>
      <c r="B68" s="299" t="s">
        <v>1200</v>
      </c>
      <c r="C68" s="125">
        <v>0</v>
      </c>
      <c r="D68" s="125">
        <v>0</v>
      </c>
      <c r="E68" s="227">
        <f t="shared" si="8"/>
        <v>0</v>
      </c>
      <c r="F68" s="125">
        <v>0</v>
      </c>
      <c r="G68" s="125">
        <v>0</v>
      </c>
      <c r="H68" s="227">
        <f t="shared" si="9"/>
        <v>0</v>
      </c>
      <c r="I68" s="125">
        <v>0</v>
      </c>
      <c r="J68" s="125">
        <v>0</v>
      </c>
      <c r="K68" s="227">
        <f t="shared" si="10"/>
        <v>0</v>
      </c>
      <c r="L68" s="153"/>
      <c r="M68" s="153"/>
      <c r="N68" s="153"/>
      <c r="O68" s="153"/>
      <c r="P68" s="153"/>
      <c r="Q68" s="153"/>
      <c r="R68" s="153"/>
      <c r="S68" s="153"/>
      <c r="T68" s="153"/>
      <c r="U68" s="107"/>
      <c r="V68" s="107"/>
      <c r="W68" s="107"/>
      <c r="X68" s="107"/>
      <c r="Y68" s="107"/>
      <c r="Z68" s="107"/>
    </row>
    <row r="69" spans="1:26" ht="19.5" customHeight="1">
      <c r="A69" s="226">
        <v>16</v>
      </c>
      <c r="B69" s="299" t="s">
        <v>1201</v>
      </c>
      <c r="C69" s="125">
        <v>0</v>
      </c>
      <c r="D69" s="125">
        <v>0</v>
      </c>
      <c r="E69" s="227">
        <f t="shared" si="8"/>
        <v>0</v>
      </c>
      <c r="F69" s="125">
        <v>0</v>
      </c>
      <c r="G69" s="125">
        <v>0</v>
      </c>
      <c r="H69" s="227">
        <f t="shared" si="9"/>
        <v>0</v>
      </c>
      <c r="I69" s="125">
        <v>0</v>
      </c>
      <c r="J69" s="125">
        <v>0</v>
      </c>
      <c r="K69" s="227">
        <f t="shared" si="10"/>
        <v>0</v>
      </c>
      <c r="L69" s="153"/>
      <c r="M69" s="153"/>
      <c r="N69" s="153"/>
      <c r="O69" s="153"/>
      <c r="P69" s="153"/>
      <c r="Q69" s="153"/>
      <c r="R69" s="153"/>
      <c r="S69" s="153"/>
      <c r="T69" s="153"/>
      <c r="U69" s="107"/>
      <c r="V69" s="107"/>
      <c r="W69" s="107"/>
      <c r="X69" s="107"/>
      <c r="Y69" s="107"/>
      <c r="Z69" s="107"/>
    </row>
    <row r="70" spans="1:26" ht="19.5" customHeight="1">
      <c r="A70" s="226"/>
      <c r="B70" s="292"/>
      <c r="C70" s="229">
        <f t="shared" ref="C70:K70" si="11">SUM(C54:C69)</f>
        <v>3</v>
      </c>
      <c r="D70" s="229">
        <f t="shared" si="11"/>
        <v>29</v>
      </c>
      <c r="E70" s="229">
        <f t="shared" si="11"/>
        <v>32</v>
      </c>
      <c r="F70" s="229">
        <f t="shared" si="11"/>
        <v>2</v>
      </c>
      <c r="G70" s="229">
        <f t="shared" si="11"/>
        <v>7</v>
      </c>
      <c r="H70" s="229">
        <f t="shared" si="11"/>
        <v>9</v>
      </c>
      <c r="I70" s="229">
        <f t="shared" si="11"/>
        <v>1</v>
      </c>
      <c r="J70" s="229">
        <f t="shared" si="11"/>
        <v>9</v>
      </c>
      <c r="K70" s="229">
        <f t="shared" si="11"/>
        <v>10</v>
      </c>
      <c r="L70" s="153"/>
      <c r="M70" s="153"/>
      <c r="N70" s="153"/>
      <c r="O70" s="153"/>
      <c r="P70" s="153"/>
      <c r="Q70" s="153"/>
      <c r="R70" s="153"/>
      <c r="S70" s="153"/>
      <c r="T70" s="153"/>
      <c r="U70" s="107"/>
      <c r="V70" s="107"/>
      <c r="W70" s="107"/>
      <c r="X70" s="107"/>
      <c r="Y70" s="107"/>
      <c r="Z70" s="107"/>
    </row>
    <row r="71" spans="1:26" ht="19.5" customHeight="1">
      <c r="A71" s="226" t="s">
        <v>1202</v>
      </c>
      <c r="B71" s="226"/>
      <c r="C71" s="227">
        <f t="shared" ref="C71:K71" si="12">C43+C52+C70</f>
        <v>11</v>
      </c>
      <c r="D71" s="227">
        <f t="shared" si="12"/>
        <v>88</v>
      </c>
      <c r="E71" s="227">
        <f t="shared" si="12"/>
        <v>99</v>
      </c>
      <c r="F71" s="227">
        <f t="shared" si="12"/>
        <v>10</v>
      </c>
      <c r="G71" s="227">
        <f t="shared" si="12"/>
        <v>50</v>
      </c>
      <c r="H71" s="227">
        <f t="shared" si="12"/>
        <v>60</v>
      </c>
      <c r="I71" s="227">
        <f t="shared" si="12"/>
        <v>9</v>
      </c>
      <c r="J71" s="227">
        <f t="shared" si="12"/>
        <v>79</v>
      </c>
      <c r="K71" s="227">
        <f t="shared" si="12"/>
        <v>88</v>
      </c>
      <c r="L71" s="153"/>
      <c r="M71" s="153"/>
      <c r="N71" s="153"/>
      <c r="O71" s="153"/>
      <c r="P71" s="153"/>
      <c r="Q71" s="153"/>
      <c r="R71" s="153"/>
      <c r="S71" s="153"/>
      <c r="T71" s="153"/>
      <c r="U71" s="107"/>
      <c r="V71" s="107"/>
      <c r="W71" s="107"/>
      <c r="X71" s="107"/>
      <c r="Y71" s="107"/>
      <c r="Z71" s="107"/>
    </row>
    <row r="72" spans="1:26" ht="19.5" customHeight="1">
      <c r="A72" s="226" t="s">
        <v>1203</v>
      </c>
      <c r="B72" s="226"/>
      <c r="C72" s="300">
        <v>12</v>
      </c>
      <c r="D72" s="300">
        <v>88</v>
      </c>
      <c r="E72" s="301">
        <f>SUM(C72:D72)</f>
        <v>100</v>
      </c>
      <c r="F72" s="301">
        <v>10</v>
      </c>
      <c r="G72" s="301">
        <v>50</v>
      </c>
      <c r="H72" s="301">
        <f>SUM(F72:G72)</f>
        <v>60</v>
      </c>
      <c r="I72" s="301">
        <v>8</v>
      </c>
      <c r="J72" s="301">
        <v>72</v>
      </c>
      <c r="K72" s="301">
        <f>SUM(I72:J72)</f>
        <v>80</v>
      </c>
      <c r="L72" s="153"/>
      <c r="M72" s="153"/>
      <c r="N72" s="153"/>
      <c r="O72" s="153"/>
      <c r="P72" s="153"/>
      <c r="Q72" s="153"/>
      <c r="R72" s="153"/>
      <c r="S72" s="153"/>
      <c r="T72" s="153"/>
      <c r="U72" s="107"/>
      <c r="V72" s="107"/>
      <c r="W72" s="107"/>
      <c r="X72" s="107"/>
      <c r="Y72" s="107"/>
      <c r="Z72" s="107"/>
    </row>
    <row r="73" spans="1:26" ht="15.75" customHeight="1">
      <c r="A73" s="295" t="s">
        <v>1204</v>
      </c>
      <c r="B73" s="295"/>
      <c r="C73" s="295"/>
      <c r="D73" s="295"/>
      <c r="E73" s="296">
        <f>E72/'2'!E26*1000</f>
        <v>0.10350777498651811</v>
      </c>
      <c r="F73" s="296"/>
      <c r="G73" s="296"/>
      <c r="H73" s="296">
        <f>H72/'2'!E26*1000</f>
        <v>6.2104664991910863E-2</v>
      </c>
      <c r="I73" s="296"/>
      <c r="J73" s="296"/>
      <c r="K73" s="296">
        <f>K72/'2'!E26*1000</f>
        <v>8.2806219989214488E-2</v>
      </c>
      <c r="L73" s="153"/>
      <c r="M73" s="153"/>
      <c r="N73" s="153"/>
      <c r="O73" s="153"/>
      <c r="P73" s="153"/>
      <c r="Q73" s="153"/>
      <c r="R73" s="153"/>
      <c r="S73" s="153"/>
      <c r="T73" s="153"/>
      <c r="U73" s="107"/>
      <c r="V73" s="107"/>
      <c r="W73" s="107"/>
      <c r="X73" s="107"/>
      <c r="Y73" s="107"/>
      <c r="Z73" s="107"/>
    </row>
    <row r="74" spans="1:26" ht="15.75" customHeight="1">
      <c r="A74" s="153"/>
      <c r="B74" s="153"/>
      <c r="C74" s="297"/>
      <c r="D74" s="297"/>
      <c r="E74" s="297"/>
      <c r="F74" s="297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07"/>
      <c r="V74" s="107"/>
      <c r="W74" s="107"/>
      <c r="X74" s="107"/>
      <c r="Y74" s="107"/>
      <c r="Z74" s="107"/>
    </row>
    <row r="75" spans="1:26" ht="15.75" customHeight="1">
      <c r="A75" s="153" t="s">
        <v>1205</v>
      </c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07"/>
      <c r="V75" s="107"/>
      <c r="W75" s="107"/>
      <c r="X75" s="107"/>
      <c r="Y75" s="107"/>
      <c r="Z75" s="107"/>
    </row>
    <row r="76" spans="1:26" ht="15.75" customHeight="1">
      <c r="A76" s="153" t="s">
        <v>1206</v>
      </c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07"/>
      <c r="V76" s="107"/>
      <c r="W76" s="107"/>
      <c r="X76" s="107"/>
      <c r="Y76" s="107"/>
      <c r="Z76" s="107"/>
    </row>
    <row r="77" spans="1:26" ht="15.75" customHeight="1">
      <c r="A77" s="153"/>
      <c r="B77" s="153" t="s">
        <v>1207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07"/>
      <c r="V77" s="107"/>
      <c r="W77" s="107"/>
      <c r="X77" s="107"/>
      <c r="Y77" s="107"/>
      <c r="Z77" s="107"/>
    </row>
    <row r="78" spans="1:26" ht="15.75" customHeight="1">
      <c r="A78" s="153"/>
      <c r="B78" s="153" t="s">
        <v>1214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07"/>
      <c r="V78" s="107"/>
      <c r="W78" s="107"/>
      <c r="X78" s="107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07"/>
      <c r="V79" s="107"/>
      <c r="W79" s="107"/>
      <c r="X79" s="107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07"/>
      <c r="V80" s="107"/>
      <c r="W80" s="107"/>
      <c r="X80" s="107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07"/>
      <c r="V81" s="107"/>
      <c r="W81" s="107"/>
      <c r="X81" s="107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07"/>
      <c r="V82" s="107"/>
      <c r="W82" s="107"/>
      <c r="X82" s="107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07"/>
      <c r="V83" s="107"/>
      <c r="W83" s="107"/>
      <c r="X83" s="107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07"/>
      <c r="V84" s="107"/>
      <c r="W84" s="107"/>
      <c r="X84" s="107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07"/>
      <c r="V85" s="107"/>
      <c r="W85" s="107"/>
      <c r="X85" s="107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07"/>
      <c r="V86" s="107"/>
      <c r="W86" s="107"/>
      <c r="X86" s="107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07"/>
      <c r="V87" s="107"/>
      <c r="W87" s="107"/>
      <c r="X87" s="107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07"/>
      <c r="V88" s="107"/>
      <c r="W88" s="107"/>
      <c r="X88" s="107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07"/>
      <c r="V89" s="107"/>
      <c r="W89" s="107"/>
      <c r="X89" s="107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07"/>
      <c r="V90" s="107"/>
      <c r="W90" s="107"/>
      <c r="X90" s="107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07"/>
      <c r="V91" s="107"/>
      <c r="W91" s="107"/>
      <c r="X91" s="107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07"/>
      <c r="V92" s="107"/>
      <c r="W92" s="107"/>
      <c r="X92" s="107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07"/>
      <c r="V93" s="107"/>
      <c r="W93" s="107"/>
      <c r="X93" s="107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07"/>
      <c r="V94" s="107"/>
      <c r="W94" s="107"/>
      <c r="X94" s="107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07"/>
      <c r="V95" s="107"/>
      <c r="W95" s="107"/>
      <c r="X95" s="107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07"/>
      <c r="V96" s="107"/>
      <c r="W96" s="107"/>
      <c r="X96" s="107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07"/>
      <c r="V97" s="107"/>
      <c r="W97" s="107"/>
      <c r="X97" s="107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07"/>
      <c r="V98" s="107"/>
      <c r="W98" s="107"/>
      <c r="X98" s="107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07"/>
      <c r="V99" s="107"/>
      <c r="W99" s="107"/>
      <c r="X99" s="107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07"/>
      <c r="V100" s="107"/>
      <c r="W100" s="107"/>
      <c r="X100" s="107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07"/>
      <c r="V101" s="107"/>
      <c r="W101" s="107"/>
      <c r="X101" s="107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07"/>
      <c r="V102" s="107"/>
      <c r="W102" s="107"/>
      <c r="X102" s="107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07"/>
      <c r="V103" s="107"/>
      <c r="W103" s="107"/>
      <c r="X103" s="107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07"/>
      <c r="V104" s="107"/>
      <c r="W104" s="107"/>
      <c r="X104" s="107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07"/>
      <c r="V105" s="107"/>
      <c r="W105" s="107"/>
      <c r="X105" s="107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07"/>
      <c r="V106" s="107"/>
      <c r="W106" s="107"/>
      <c r="X106" s="107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07"/>
      <c r="V107" s="107"/>
      <c r="W107" s="107"/>
      <c r="X107" s="107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07"/>
      <c r="V108" s="107"/>
      <c r="W108" s="107"/>
      <c r="X108" s="107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07"/>
      <c r="V109" s="107"/>
      <c r="W109" s="107"/>
      <c r="X109" s="107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07"/>
      <c r="V110" s="107"/>
      <c r="W110" s="107"/>
      <c r="X110" s="107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07"/>
      <c r="V111" s="107"/>
      <c r="W111" s="107"/>
      <c r="X111" s="107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07"/>
      <c r="V112" s="107"/>
      <c r="W112" s="107"/>
      <c r="X112" s="107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07"/>
      <c r="V113" s="107"/>
      <c r="W113" s="107"/>
      <c r="X113" s="107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07"/>
      <c r="V114" s="107"/>
      <c r="W114" s="107"/>
      <c r="X114" s="107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07"/>
      <c r="V115" s="107"/>
      <c r="W115" s="107"/>
      <c r="X115" s="107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07"/>
      <c r="V116" s="107"/>
      <c r="W116" s="107"/>
      <c r="X116" s="107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07"/>
      <c r="V117" s="107"/>
      <c r="W117" s="107"/>
      <c r="X117" s="107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07"/>
      <c r="V118" s="107"/>
      <c r="W118" s="107"/>
      <c r="X118" s="107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07"/>
      <c r="V119" s="107"/>
      <c r="W119" s="107"/>
      <c r="X119" s="107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07"/>
      <c r="V120" s="107"/>
      <c r="W120" s="107"/>
      <c r="X120" s="107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07"/>
      <c r="V121" s="107"/>
      <c r="W121" s="107"/>
      <c r="X121" s="107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07"/>
      <c r="V122" s="107"/>
      <c r="W122" s="107"/>
      <c r="X122" s="107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07"/>
      <c r="V123" s="107"/>
      <c r="W123" s="107"/>
      <c r="X123" s="107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07"/>
      <c r="V124" s="107"/>
      <c r="W124" s="107"/>
      <c r="X124" s="107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07"/>
      <c r="V125" s="107"/>
      <c r="W125" s="107"/>
      <c r="X125" s="107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07"/>
      <c r="V126" s="107"/>
      <c r="W126" s="107"/>
      <c r="X126" s="107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07"/>
      <c r="V127" s="107"/>
      <c r="W127" s="107"/>
      <c r="X127" s="107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07"/>
      <c r="V128" s="107"/>
      <c r="W128" s="107"/>
      <c r="X128" s="107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07"/>
      <c r="V129" s="107"/>
      <c r="W129" s="107"/>
      <c r="X129" s="107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07"/>
      <c r="V130" s="107"/>
      <c r="W130" s="107"/>
      <c r="X130" s="107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07"/>
      <c r="V131" s="107"/>
      <c r="W131" s="107"/>
      <c r="X131" s="107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07"/>
      <c r="V132" s="107"/>
      <c r="W132" s="107"/>
      <c r="X132" s="107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07"/>
      <c r="V133" s="107"/>
      <c r="W133" s="107"/>
      <c r="X133" s="107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07"/>
      <c r="V134" s="107"/>
      <c r="W134" s="107"/>
      <c r="X134" s="107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07"/>
      <c r="V135" s="107"/>
      <c r="W135" s="107"/>
      <c r="X135" s="107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07"/>
      <c r="V136" s="107"/>
      <c r="W136" s="107"/>
      <c r="X136" s="107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07"/>
      <c r="V137" s="107"/>
      <c r="W137" s="107"/>
      <c r="X137" s="107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07"/>
      <c r="V138" s="107"/>
      <c r="W138" s="107"/>
      <c r="X138" s="107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07"/>
      <c r="V139" s="107"/>
      <c r="W139" s="107"/>
      <c r="X139" s="107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07"/>
      <c r="V140" s="107"/>
      <c r="W140" s="107"/>
      <c r="X140" s="107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07"/>
      <c r="V141" s="107"/>
      <c r="W141" s="107"/>
      <c r="X141" s="107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07"/>
      <c r="V142" s="107"/>
      <c r="W142" s="107"/>
      <c r="X142" s="107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07"/>
      <c r="V143" s="107"/>
      <c r="W143" s="107"/>
      <c r="X143" s="107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07"/>
      <c r="V144" s="107"/>
      <c r="W144" s="107"/>
      <c r="X144" s="107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07"/>
      <c r="V145" s="107"/>
      <c r="W145" s="107"/>
      <c r="X145" s="107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07"/>
      <c r="V146" s="107"/>
      <c r="W146" s="107"/>
      <c r="X146" s="107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07"/>
      <c r="V147" s="107"/>
      <c r="W147" s="107"/>
      <c r="X147" s="107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07"/>
      <c r="V148" s="107"/>
      <c r="W148" s="107"/>
      <c r="X148" s="107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07"/>
      <c r="V149" s="107"/>
      <c r="W149" s="107"/>
      <c r="X149" s="107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07"/>
      <c r="V150" s="107"/>
      <c r="W150" s="107"/>
      <c r="X150" s="107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07"/>
      <c r="V151" s="107"/>
      <c r="W151" s="107"/>
      <c r="X151" s="107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07"/>
      <c r="V152" s="107"/>
      <c r="W152" s="107"/>
      <c r="X152" s="107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07"/>
      <c r="V153" s="107"/>
      <c r="W153" s="107"/>
      <c r="X153" s="107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07"/>
      <c r="V154" s="107"/>
      <c r="W154" s="107"/>
      <c r="X154" s="107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07"/>
      <c r="V155" s="107"/>
      <c r="W155" s="107"/>
      <c r="X155" s="107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07"/>
      <c r="V156" s="107"/>
      <c r="W156" s="107"/>
      <c r="X156" s="107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07"/>
      <c r="V157" s="107"/>
      <c r="W157" s="107"/>
      <c r="X157" s="107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07"/>
      <c r="V158" s="107"/>
      <c r="W158" s="107"/>
      <c r="X158" s="107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07"/>
      <c r="V159" s="107"/>
      <c r="W159" s="107"/>
      <c r="X159" s="107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07"/>
      <c r="V160" s="107"/>
      <c r="W160" s="107"/>
      <c r="X160" s="107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07"/>
      <c r="V161" s="107"/>
      <c r="W161" s="107"/>
      <c r="X161" s="107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07"/>
      <c r="V162" s="107"/>
      <c r="W162" s="107"/>
      <c r="X162" s="107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07"/>
      <c r="V163" s="107"/>
      <c r="W163" s="107"/>
      <c r="X163" s="107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07"/>
      <c r="V164" s="107"/>
      <c r="W164" s="107"/>
      <c r="X164" s="107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07"/>
      <c r="V165" s="107"/>
      <c r="W165" s="107"/>
      <c r="X165" s="107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07"/>
      <c r="V166" s="107"/>
      <c r="W166" s="107"/>
      <c r="X166" s="107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07"/>
      <c r="V167" s="107"/>
      <c r="W167" s="107"/>
      <c r="X167" s="107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07"/>
      <c r="V168" s="107"/>
      <c r="W168" s="107"/>
      <c r="X168" s="107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07"/>
      <c r="V169" s="107"/>
      <c r="W169" s="107"/>
      <c r="X169" s="107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07"/>
      <c r="V170" s="107"/>
      <c r="W170" s="107"/>
      <c r="X170" s="107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07"/>
      <c r="V171" s="107"/>
      <c r="W171" s="107"/>
      <c r="X171" s="107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07"/>
      <c r="V172" s="107"/>
      <c r="W172" s="107"/>
      <c r="X172" s="107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07"/>
      <c r="V173" s="107"/>
      <c r="W173" s="107"/>
      <c r="X173" s="107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07"/>
      <c r="V174" s="107"/>
      <c r="W174" s="107"/>
      <c r="X174" s="107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07"/>
      <c r="V175" s="107"/>
      <c r="W175" s="107"/>
      <c r="X175" s="107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07"/>
      <c r="V176" s="107"/>
      <c r="W176" s="107"/>
      <c r="X176" s="107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07"/>
      <c r="V177" s="107"/>
      <c r="W177" s="107"/>
      <c r="X177" s="107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07"/>
      <c r="V178" s="107"/>
      <c r="W178" s="107"/>
      <c r="X178" s="107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07"/>
      <c r="V179" s="107"/>
      <c r="W179" s="107"/>
      <c r="X179" s="107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07"/>
      <c r="V180" s="107"/>
      <c r="W180" s="107"/>
      <c r="X180" s="107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07"/>
      <c r="V181" s="107"/>
      <c r="W181" s="107"/>
      <c r="X181" s="107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07"/>
      <c r="V182" s="107"/>
      <c r="W182" s="107"/>
      <c r="X182" s="107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07"/>
      <c r="V183" s="107"/>
      <c r="W183" s="107"/>
      <c r="X183" s="107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07"/>
      <c r="V184" s="107"/>
      <c r="W184" s="107"/>
      <c r="X184" s="107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07"/>
      <c r="V185" s="107"/>
      <c r="W185" s="107"/>
      <c r="X185" s="107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07"/>
      <c r="V186" s="107"/>
      <c r="W186" s="107"/>
      <c r="X186" s="107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07"/>
      <c r="V187" s="107"/>
      <c r="W187" s="107"/>
      <c r="X187" s="107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07"/>
      <c r="V188" s="107"/>
      <c r="W188" s="107"/>
      <c r="X188" s="107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07"/>
      <c r="V189" s="107"/>
      <c r="W189" s="107"/>
      <c r="X189" s="107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07"/>
      <c r="V190" s="107"/>
      <c r="W190" s="107"/>
      <c r="X190" s="107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07"/>
      <c r="V191" s="107"/>
      <c r="W191" s="107"/>
      <c r="X191" s="107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07"/>
      <c r="V192" s="107"/>
      <c r="W192" s="107"/>
      <c r="X192" s="107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07"/>
      <c r="V193" s="107"/>
      <c r="W193" s="107"/>
      <c r="X193" s="107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07"/>
      <c r="V194" s="107"/>
      <c r="W194" s="107"/>
      <c r="X194" s="107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07"/>
      <c r="V195" s="107"/>
      <c r="W195" s="107"/>
      <c r="X195" s="107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07"/>
      <c r="V196" s="107"/>
      <c r="W196" s="107"/>
      <c r="X196" s="107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07"/>
      <c r="V197" s="107"/>
      <c r="W197" s="107"/>
      <c r="X197" s="107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07"/>
      <c r="V198" s="107"/>
      <c r="W198" s="107"/>
      <c r="X198" s="107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07"/>
      <c r="V199" s="107"/>
      <c r="W199" s="107"/>
      <c r="X199" s="107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07"/>
      <c r="V200" s="107"/>
      <c r="W200" s="107"/>
      <c r="X200" s="107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07"/>
      <c r="V201" s="107"/>
      <c r="W201" s="107"/>
      <c r="X201" s="107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07"/>
      <c r="V202" s="107"/>
      <c r="W202" s="107"/>
      <c r="X202" s="107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07"/>
      <c r="V203" s="107"/>
      <c r="W203" s="107"/>
      <c r="X203" s="107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07"/>
      <c r="V204" s="107"/>
      <c r="W204" s="107"/>
      <c r="X204" s="107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07"/>
      <c r="V205" s="107"/>
      <c r="W205" s="107"/>
      <c r="X205" s="107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07"/>
      <c r="V206" s="107"/>
      <c r="W206" s="107"/>
      <c r="X206" s="107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07"/>
      <c r="V207" s="107"/>
      <c r="W207" s="107"/>
      <c r="X207" s="107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07"/>
      <c r="V208" s="107"/>
      <c r="W208" s="107"/>
      <c r="X208" s="107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07"/>
      <c r="V209" s="107"/>
      <c r="W209" s="107"/>
      <c r="X209" s="107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07"/>
      <c r="V210" s="107"/>
      <c r="W210" s="107"/>
      <c r="X210" s="107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07"/>
      <c r="V211" s="107"/>
      <c r="W211" s="107"/>
      <c r="X211" s="107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07"/>
      <c r="V212" s="107"/>
      <c r="W212" s="107"/>
      <c r="X212" s="107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07"/>
      <c r="V213" s="107"/>
      <c r="W213" s="107"/>
      <c r="X213" s="107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07"/>
      <c r="V214" s="107"/>
      <c r="W214" s="107"/>
      <c r="X214" s="107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07"/>
      <c r="V215" s="107"/>
      <c r="W215" s="107"/>
      <c r="X215" s="107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07"/>
      <c r="V216" s="107"/>
      <c r="W216" s="107"/>
      <c r="X216" s="107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07"/>
      <c r="V217" s="107"/>
      <c r="W217" s="107"/>
      <c r="X217" s="107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07"/>
      <c r="V218" s="107"/>
      <c r="W218" s="107"/>
      <c r="X218" s="107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07"/>
      <c r="V219" s="107"/>
      <c r="W219" s="107"/>
      <c r="X219" s="107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07"/>
      <c r="V220" s="107"/>
      <c r="W220" s="107"/>
      <c r="X220" s="107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07"/>
      <c r="V221" s="107"/>
      <c r="W221" s="107"/>
      <c r="X221" s="107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07"/>
      <c r="V222" s="107"/>
      <c r="W222" s="107"/>
      <c r="X222" s="107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07"/>
      <c r="V223" s="107"/>
      <c r="W223" s="107"/>
      <c r="X223" s="107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07"/>
      <c r="V224" s="107"/>
      <c r="W224" s="107"/>
      <c r="X224" s="107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07"/>
      <c r="V225" s="107"/>
      <c r="W225" s="107"/>
      <c r="X225" s="107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07"/>
      <c r="V226" s="107"/>
      <c r="W226" s="107"/>
      <c r="X226" s="107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07"/>
      <c r="V227" s="107"/>
      <c r="W227" s="107"/>
      <c r="X227" s="107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07"/>
      <c r="V228" s="107"/>
      <c r="W228" s="107"/>
      <c r="X228" s="107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07"/>
      <c r="V229" s="107"/>
      <c r="W229" s="107"/>
      <c r="X229" s="107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07"/>
      <c r="V230" s="107"/>
      <c r="W230" s="107"/>
      <c r="X230" s="107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07"/>
      <c r="V231" s="107"/>
      <c r="W231" s="107"/>
      <c r="X231" s="107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07"/>
      <c r="V232" s="107"/>
      <c r="W232" s="107"/>
      <c r="X232" s="107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07"/>
      <c r="V233" s="107"/>
      <c r="W233" s="107"/>
      <c r="X233" s="107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07"/>
      <c r="V234" s="107"/>
      <c r="W234" s="107"/>
      <c r="X234" s="107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07"/>
      <c r="V235" s="107"/>
      <c r="W235" s="107"/>
      <c r="X235" s="107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07"/>
      <c r="V236" s="107"/>
      <c r="W236" s="107"/>
      <c r="X236" s="107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07"/>
      <c r="V237" s="107"/>
      <c r="W237" s="107"/>
      <c r="X237" s="107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07"/>
      <c r="V238" s="107"/>
      <c r="W238" s="107"/>
      <c r="X238" s="107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07"/>
      <c r="V239" s="107"/>
      <c r="W239" s="107"/>
      <c r="X239" s="107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07"/>
      <c r="V240" s="107"/>
      <c r="W240" s="107"/>
      <c r="X240" s="107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07"/>
      <c r="V241" s="107"/>
      <c r="W241" s="107"/>
      <c r="X241" s="107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07"/>
      <c r="V242" s="107"/>
      <c r="W242" s="107"/>
      <c r="X242" s="107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07"/>
      <c r="V243" s="107"/>
      <c r="W243" s="107"/>
      <c r="X243" s="107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07"/>
      <c r="V244" s="107"/>
      <c r="W244" s="107"/>
      <c r="X244" s="107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07"/>
      <c r="V245" s="107"/>
      <c r="W245" s="107"/>
      <c r="X245" s="107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07"/>
      <c r="V246" s="107"/>
      <c r="W246" s="107"/>
      <c r="X246" s="107"/>
      <c r="Y246" s="107"/>
      <c r="Z246" s="107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07"/>
      <c r="V247" s="107"/>
      <c r="W247" s="107"/>
      <c r="X247" s="107"/>
      <c r="Y247" s="107"/>
      <c r="Z247" s="107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07"/>
      <c r="V248" s="107"/>
      <c r="W248" s="107"/>
      <c r="X248" s="107"/>
      <c r="Y248" s="107"/>
      <c r="Z248" s="107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07"/>
      <c r="V249" s="107"/>
      <c r="W249" s="107"/>
      <c r="X249" s="107"/>
      <c r="Y249" s="107"/>
      <c r="Z249" s="107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07"/>
      <c r="V250" s="107"/>
      <c r="W250" s="107"/>
      <c r="X250" s="107"/>
      <c r="Y250" s="107"/>
      <c r="Z250" s="107"/>
    </row>
    <row r="251" spans="1:26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07"/>
      <c r="V251" s="107"/>
      <c r="W251" s="107"/>
      <c r="X251" s="107"/>
      <c r="Y251" s="107"/>
      <c r="Z251" s="107"/>
    </row>
    <row r="252" spans="1:26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07"/>
      <c r="V252" s="107"/>
      <c r="W252" s="107"/>
      <c r="X252" s="107"/>
      <c r="Y252" s="107"/>
      <c r="Z252" s="107"/>
    </row>
    <row r="253" spans="1:26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07"/>
      <c r="V253" s="107"/>
      <c r="W253" s="107"/>
      <c r="X253" s="107"/>
      <c r="Y253" s="107"/>
      <c r="Z253" s="107"/>
    </row>
    <row r="254" spans="1:26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07"/>
      <c r="V254" s="107"/>
      <c r="W254" s="107"/>
      <c r="X254" s="107"/>
      <c r="Y254" s="107"/>
      <c r="Z254" s="107"/>
    </row>
    <row r="255" spans="1:26" ht="15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07"/>
      <c r="V255" s="107"/>
      <c r="W255" s="107"/>
      <c r="X255" s="107"/>
      <c r="Y255" s="107"/>
      <c r="Z255" s="107"/>
    </row>
    <row r="256" spans="1:26" ht="15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07"/>
      <c r="V256" s="107"/>
      <c r="W256" s="107"/>
      <c r="X256" s="107"/>
      <c r="Y256" s="107"/>
      <c r="Z256" s="107"/>
    </row>
    <row r="257" spans="1:26" ht="15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07"/>
      <c r="V257" s="107"/>
      <c r="W257" s="107"/>
      <c r="X257" s="107"/>
      <c r="Y257" s="107"/>
      <c r="Z257" s="107"/>
    </row>
    <row r="258" spans="1:26" ht="15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07"/>
      <c r="V258" s="107"/>
      <c r="W258" s="107"/>
      <c r="X258" s="107"/>
      <c r="Y258" s="107"/>
      <c r="Z258" s="107"/>
    </row>
    <row r="259" spans="1:26" ht="15.75" customHeight="1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07"/>
      <c r="V259" s="107"/>
      <c r="W259" s="107"/>
      <c r="X259" s="107"/>
      <c r="Y259" s="107"/>
      <c r="Z259" s="107"/>
    </row>
    <row r="260" spans="1:26" ht="15.75" customHeight="1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07"/>
      <c r="V260" s="107"/>
      <c r="W260" s="107"/>
      <c r="X260" s="107"/>
      <c r="Y260" s="107"/>
      <c r="Z260" s="107"/>
    </row>
    <row r="261" spans="1:26" ht="15.75" customHeight="1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07"/>
      <c r="V261" s="107"/>
      <c r="W261" s="107"/>
      <c r="X261" s="107"/>
      <c r="Y261" s="107"/>
      <c r="Z261" s="107"/>
    </row>
    <row r="262" spans="1:26" ht="15.75" customHeight="1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07"/>
      <c r="V262" s="107"/>
      <c r="W262" s="107"/>
      <c r="X262" s="107"/>
      <c r="Y262" s="107"/>
      <c r="Z262" s="107"/>
    </row>
    <row r="263" spans="1:26" ht="15.75" customHeight="1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07"/>
      <c r="V263" s="107"/>
      <c r="W263" s="107"/>
      <c r="X263" s="107"/>
      <c r="Y263" s="107"/>
      <c r="Z263" s="107"/>
    </row>
    <row r="264" spans="1:26" ht="15.75" customHeight="1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07"/>
      <c r="V264" s="107"/>
      <c r="W264" s="107"/>
      <c r="X264" s="107"/>
      <c r="Y264" s="107"/>
      <c r="Z264" s="107"/>
    </row>
    <row r="265" spans="1:26" ht="15.75" customHeight="1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07"/>
      <c r="V265" s="107"/>
      <c r="W265" s="107"/>
      <c r="X265" s="107"/>
      <c r="Y265" s="107"/>
      <c r="Z265" s="107"/>
    </row>
    <row r="266" spans="1:26" ht="15.75" customHeight="1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07"/>
      <c r="V266" s="107"/>
      <c r="W266" s="107"/>
      <c r="X266" s="107"/>
      <c r="Y266" s="107"/>
      <c r="Z266" s="107"/>
    </row>
    <row r="267" spans="1:26" ht="15.75" customHeight="1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07"/>
      <c r="V267" s="107"/>
      <c r="W267" s="107"/>
      <c r="X267" s="107"/>
      <c r="Y267" s="107"/>
      <c r="Z267" s="107"/>
    </row>
    <row r="268" spans="1:26" ht="15.75" customHeight="1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07"/>
      <c r="V268" s="107"/>
      <c r="W268" s="107"/>
      <c r="X268" s="107"/>
      <c r="Y268" s="107"/>
      <c r="Z268" s="107"/>
    </row>
    <row r="269" spans="1:26" ht="15.75" customHeight="1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07"/>
      <c r="V269" s="107"/>
      <c r="W269" s="107"/>
      <c r="X269" s="107"/>
      <c r="Y269" s="107"/>
      <c r="Z269" s="107"/>
    </row>
    <row r="270" spans="1:26" ht="15.75" customHeight="1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07"/>
      <c r="V270" s="107"/>
      <c r="W270" s="107"/>
      <c r="X270" s="107"/>
      <c r="Y270" s="107"/>
      <c r="Z270" s="107"/>
    </row>
    <row r="271" spans="1:26" ht="15.75" customHeight="1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07"/>
      <c r="V271" s="107"/>
      <c r="W271" s="107"/>
      <c r="X271" s="107"/>
      <c r="Y271" s="107"/>
      <c r="Z271" s="107"/>
    </row>
    <row r="272" spans="1:26" ht="15.75" customHeight="1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07"/>
      <c r="V272" s="107"/>
      <c r="W272" s="107"/>
      <c r="X272" s="107"/>
      <c r="Y272" s="107"/>
      <c r="Z272" s="107"/>
    </row>
    <row r="273" spans="1:26" ht="15.75" customHeight="1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07"/>
      <c r="V273" s="107"/>
      <c r="W273" s="107"/>
      <c r="X273" s="107"/>
      <c r="Y273" s="107"/>
      <c r="Z273" s="107"/>
    </row>
    <row r="274" spans="1:26" ht="15.75" customHeight="1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07"/>
      <c r="V274" s="107"/>
      <c r="W274" s="107"/>
      <c r="X274" s="107"/>
      <c r="Y274" s="107"/>
      <c r="Z274" s="107"/>
    </row>
    <row r="275" spans="1:26" ht="15.75" customHeight="1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07"/>
      <c r="V275" s="107"/>
      <c r="W275" s="107"/>
      <c r="X275" s="107"/>
      <c r="Y275" s="107"/>
      <c r="Z275" s="107"/>
    </row>
    <row r="276" spans="1:26" ht="15.75" customHeight="1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07"/>
      <c r="V276" s="107"/>
      <c r="W276" s="107"/>
      <c r="X276" s="107"/>
      <c r="Y276" s="107"/>
      <c r="Z276" s="107"/>
    </row>
    <row r="277" spans="1:26" ht="15.75" customHeight="1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07"/>
      <c r="V277" s="107"/>
      <c r="W277" s="107"/>
      <c r="X277" s="107"/>
      <c r="Y277" s="107"/>
      <c r="Z277" s="107"/>
    </row>
    <row r="278" spans="1:26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10:B10"/>
    <mergeCell ref="A44:B44"/>
    <mergeCell ref="A3:K3"/>
    <mergeCell ref="A7:A8"/>
    <mergeCell ref="B7:B8"/>
    <mergeCell ref="C7:E7"/>
    <mergeCell ref="F7:H7"/>
    <mergeCell ref="I7:K7"/>
  </mergeCells>
  <printOptions horizontalCentered="1"/>
  <pageMargins left="1" right="0.36" top="1.1499999999999999" bottom="0.9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4473C4"/>
    <pageSetUpPr fitToPage="1"/>
  </sheetPr>
  <dimension ref="A1:Z1000"/>
  <sheetViews>
    <sheetView workbookViewId="0">
      <selection activeCell="M15" sqref="M15"/>
    </sheetView>
  </sheetViews>
  <sheetFormatPr defaultColWidth="14.42578125" defaultRowHeight="15" customHeight="1"/>
  <cols>
    <col min="1" max="1" width="5.140625" customWidth="1"/>
    <col min="2" max="2" width="34.85546875" customWidth="1"/>
    <col min="3" max="3" width="10" customWidth="1"/>
    <col min="4" max="4" width="12.28515625" customWidth="1"/>
    <col min="5" max="26" width="10" customWidth="1"/>
  </cols>
  <sheetData>
    <row r="1" spans="1:26" ht="15.75">
      <c r="A1" s="168" t="s">
        <v>1220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07"/>
      <c r="V1" s="107"/>
      <c r="W1" s="107"/>
      <c r="X1" s="107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07"/>
      <c r="V2" s="107"/>
      <c r="W2" s="107"/>
      <c r="X2" s="107"/>
      <c r="Y2" s="107"/>
      <c r="Z2" s="107"/>
    </row>
    <row r="3" spans="1:26" ht="15" customHeight="1">
      <c r="A3" s="740" t="s">
        <v>1221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153"/>
      <c r="M3" s="153"/>
      <c r="N3" s="153"/>
      <c r="O3" s="153"/>
      <c r="P3" s="153"/>
      <c r="Q3" s="153"/>
      <c r="R3" s="153"/>
      <c r="S3" s="153"/>
      <c r="T3" s="153"/>
      <c r="U3" s="107"/>
      <c r="V3" s="107"/>
      <c r="W3" s="107"/>
      <c r="X3" s="107"/>
      <c r="Y3" s="107"/>
      <c r="Z3" s="107"/>
    </row>
    <row r="4" spans="1:26" ht="15.75">
      <c r="A4" s="170"/>
      <c r="B4" s="170"/>
      <c r="C4" s="170"/>
      <c r="D4" s="170"/>
      <c r="E4" s="154" t="s">
        <v>284</v>
      </c>
      <c r="F4" s="155" t="str">
        <f>'1'!$F$5</f>
        <v>PONOROGO</v>
      </c>
      <c r="G4" s="170"/>
      <c r="H4" s="170"/>
      <c r="I4" s="170"/>
      <c r="J4" s="170"/>
      <c r="K4" s="170"/>
      <c r="L4" s="153"/>
      <c r="M4" s="153"/>
      <c r="N4" s="153"/>
      <c r="O4" s="153"/>
      <c r="P4" s="153"/>
      <c r="Q4" s="153"/>
      <c r="R4" s="153"/>
      <c r="S4" s="153"/>
      <c r="T4" s="153"/>
      <c r="U4" s="107"/>
      <c r="V4" s="107"/>
      <c r="W4" s="107"/>
      <c r="X4" s="107"/>
      <c r="Y4" s="107"/>
      <c r="Z4" s="107"/>
    </row>
    <row r="5" spans="1:26" ht="15.75">
      <c r="A5" s="171"/>
      <c r="B5" s="171"/>
      <c r="C5" s="171"/>
      <c r="D5" s="171"/>
      <c r="E5" s="154" t="s">
        <v>3</v>
      </c>
      <c r="F5" s="155">
        <f>'1'!$F$6</f>
        <v>2025</v>
      </c>
      <c r="G5" s="171"/>
      <c r="H5" s="171"/>
      <c r="I5" s="171"/>
      <c r="J5" s="171"/>
      <c r="K5" s="171"/>
      <c r="L5" s="153"/>
      <c r="M5" s="153"/>
      <c r="N5" s="153"/>
      <c r="O5" s="153"/>
      <c r="P5" s="153"/>
      <c r="Q5" s="153"/>
      <c r="R5" s="153"/>
      <c r="S5" s="153"/>
      <c r="T5" s="153"/>
      <c r="U5" s="107"/>
      <c r="V5" s="107"/>
      <c r="W5" s="107"/>
      <c r="X5" s="107"/>
      <c r="Y5" s="107"/>
      <c r="Z5" s="107"/>
    </row>
    <row r="6" spans="1:26">
      <c r="A6" s="298"/>
      <c r="B6" s="298"/>
      <c r="C6" s="298"/>
      <c r="D6" s="298"/>
      <c r="E6" s="298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07"/>
      <c r="V6" s="107"/>
      <c r="W6" s="107"/>
      <c r="X6" s="107"/>
      <c r="Y6" s="107"/>
      <c r="Z6" s="107"/>
    </row>
    <row r="7" spans="1:26" ht="40.5" customHeight="1">
      <c r="A7" s="750" t="s">
        <v>4</v>
      </c>
      <c r="B7" s="751" t="s">
        <v>1173</v>
      </c>
      <c r="C7" s="756" t="s">
        <v>1222</v>
      </c>
      <c r="D7" s="753"/>
      <c r="E7" s="754"/>
      <c r="F7" s="756" t="s">
        <v>1223</v>
      </c>
      <c r="G7" s="753"/>
      <c r="H7" s="754"/>
      <c r="I7" s="756" t="s">
        <v>1224</v>
      </c>
      <c r="J7" s="753"/>
      <c r="K7" s="754"/>
      <c r="L7" s="153"/>
      <c r="M7" s="153"/>
      <c r="N7" s="153"/>
      <c r="O7" s="153"/>
      <c r="P7" s="153"/>
      <c r="Q7" s="153"/>
      <c r="R7" s="153"/>
      <c r="S7" s="153"/>
      <c r="T7" s="153"/>
      <c r="U7" s="107"/>
      <c r="V7" s="107"/>
      <c r="W7" s="107"/>
      <c r="X7" s="107"/>
      <c r="Y7" s="107"/>
      <c r="Z7" s="107"/>
    </row>
    <row r="8" spans="1:26" ht="18" customHeight="1">
      <c r="A8" s="720"/>
      <c r="B8" s="720"/>
      <c r="C8" s="190" t="s">
        <v>8</v>
      </c>
      <c r="D8" s="190" t="s">
        <v>9</v>
      </c>
      <c r="E8" s="190" t="s">
        <v>388</v>
      </c>
      <c r="F8" s="190" t="s">
        <v>8</v>
      </c>
      <c r="G8" s="190" t="s">
        <v>9</v>
      </c>
      <c r="H8" s="190" t="s">
        <v>388</v>
      </c>
      <c r="I8" s="190" t="s">
        <v>8</v>
      </c>
      <c r="J8" s="190" t="s">
        <v>9</v>
      </c>
      <c r="K8" s="190" t="s">
        <v>388</v>
      </c>
      <c r="L8" s="153"/>
      <c r="M8" s="153"/>
      <c r="N8" s="153"/>
      <c r="O8" s="153"/>
      <c r="P8" s="153"/>
      <c r="Q8" s="153"/>
      <c r="R8" s="153"/>
      <c r="S8" s="153"/>
      <c r="T8" s="153"/>
      <c r="U8" s="107"/>
      <c r="V8" s="107"/>
      <c r="W8" s="107"/>
      <c r="X8" s="107"/>
      <c r="Y8" s="107"/>
      <c r="Z8" s="107"/>
    </row>
    <row r="9" spans="1:26">
      <c r="A9" s="119">
        <v>1</v>
      </c>
      <c r="B9" s="119">
        <v>2</v>
      </c>
      <c r="C9" s="119">
        <v>3</v>
      </c>
      <c r="D9" s="119">
        <v>4</v>
      </c>
      <c r="E9" s="119">
        <v>5</v>
      </c>
      <c r="F9" s="119">
        <v>6</v>
      </c>
      <c r="G9" s="119">
        <v>7</v>
      </c>
      <c r="H9" s="119">
        <v>8</v>
      </c>
      <c r="I9" s="119">
        <v>9</v>
      </c>
      <c r="J9" s="119">
        <v>10</v>
      </c>
      <c r="K9" s="119">
        <v>11</v>
      </c>
      <c r="L9" s="153"/>
      <c r="M9" s="153"/>
      <c r="N9" s="153"/>
      <c r="O9" s="153"/>
      <c r="P9" s="153"/>
      <c r="Q9" s="153"/>
      <c r="R9" s="153"/>
      <c r="S9" s="153"/>
      <c r="T9" s="153"/>
      <c r="U9" s="107"/>
      <c r="V9" s="107"/>
      <c r="W9" s="107"/>
      <c r="X9" s="107"/>
      <c r="Y9" s="107"/>
      <c r="Z9" s="107"/>
    </row>
    <row r="10" spans="1:26" ht="15" customHeight="1">
      <c r="A10" s="768" t="s">
        <v>1156</v>
      </c>
      <c r="B10" s="724"/>
      <c r="C10" s="227"/>
      <c r="D10" s="227"/>
      <c r="E10" s="227"/>
      <c r="F10" s="227"/>
      <c r="G10" s="227"/>
      <c r="H10" s="227"/>
      <c r="I10" s="227"/>
      <c r="J10" s="227"/>
      <c r="K10" s="227"/>
      <c r="L10" s="153"/>
      <c r="M10" s="153"/>
      <c r="N10" s="153"/>
      <c r="O10" s="153"/>
      <c r="P10" s="153"/>
      <c r="Q10" s="153"/>
      <c r="R10" s="153"/>
      <c r="S10" s="153"/>
      <c r="T10" s="153"/>
      <c r="U10" s="107"/>
      <c r="V10" s="107"/>
      <c r="W10" s="107"/>
      <c r="X10" s="107"/>
      <c r="Y10" s="107"/>
      <c r="Z10" s="107"/>
    </row>
    <row r="11" spans="1:26" ht="15" customHeight="1">
      <c r="A11" s="226">
        <v>1</v>
      </c>
      <c r="B11" s="226" t="str">
        <f>'11'!C9</f>
        <v>Ngrayun</v>
      </c>
      <c r="C11" s="125">
        <v>1</v>
      </c>
      <c r="D11" s="125">
        <v>0</v>
      </c>
      <c r="E11" s="227">
        <f t="shared" ref="E11:E42" si="0">SUM(C11:D11)</f>
        <v>1</v>
      </c>
      <c r="F11" s="227">
        <v>0</v>
      </c>
      <c r="G11" s="227">
        <v>0</v>
      </c>
      <c r="H11" s="227">
        <f t="shared" ref="H11:H42" si="1">SUM(F11:G11)</f>
        <v>0</v>
      </c>
      <c r="I11" s="227">
        <v>0</v>
      </c>
      <c r="J11" s="227">
        <v>0</v>
      </c>
      <c r="K11" s="227">
        <f t="shared" ref="K11:K42" si="2">SUM(I11:J11)</f>
        <v>0</v>
      </c>
      <c r="L11" s="153"/>
      <c r="M11" s="153"/>
      <c r="N11" s="153"/>
      <c r="O11" s="153"/>
      <c r="P11" s="153"/>
      <c r="Q11" s="153"/>
      <c r="R11" s="153"/>
      <c r="S11" s="153"/>
      <c r="T11" s="153"/>
      <c r="U11" s="107"/>
      <c r="V11" s="107"/>
      <c r="W11" s="107"/>
      <c r="X11" s="107"/>
      <c r="Y11" s="107"/>
      <c r="Z11" s="107"/>
    </row>
    <row r="12" spans="1:26" ht="15" customHeight="1">
      <c r="A12" s="226">
        <v>2</v>
      </c>
      <c r="B12" s="226" t="str">
        <f>'11'!C10</f>
        <v>Selur</v>
      </c>
      <c r="C12" s="125">
        <v>1</v>
      </c>
      <c r="D12" s="125">
        <v>1</v>
      </c>
      <c r="E12" s="227">
        <f t="shared" si="0"/>
        <v>2</v>
      </c>
      <c r="F12" s="227">
        <v>0</v>
      </c>
      <c r="G12" s="227">
        <v>0</v>
      </c>
      <c r="H12" s="227">
        <f t="shared" si="1"/>
        <v>0</v>
      </c>
      <c r="I12" s="227">
        <v>0</v>
      </c>
      <c r="J12" s="227">
        <v>0</v>
      </c>
      <c r="K12" s="227">
        <f t="shared" si="2"/>
        <v>0</v>
      </c>
      <c r="L12" s="153"/>
      <c r="M12" s="153"/>
      <c r="N12" s="153"/>
      <c r="O12" s="153"/>
      <c r="P12" s="153"/>
      <c r="Q12" s="153"/>
      <c r="R12" s="153"/>
      <c r="S12" s="153"/>
      <c r="T12" s="153"/>
      <c r="U12" s="107"/>
      <c r="V12" s="107"/>
      <c r="W12" s="107"/>
      <c r="X12" s="107"/>
      <c r="Y12" s="107"/>
      <c r="Z12" s="107"/>
    </row>
    <row r="13" spans="1:26" ht="15" customHeight="1">
      <c r="A13" s="226">
        <v>3</v>
      </c>
      <c r="B13" s="226" t="str">
        <f>'11'!C11</f>
        <v>Slahung</v>
      </c>
      <c r="C13" s="125">
        <v>0</v>
      </c>
      <c r="D13" s="125">
        <v>2</v>
      </c>
      <c r="E13" s="227">
        <f t="shared" si="0"/>
        <v>2</v>
      </c>
      <c r="F13" s="227">
        <v>0</v>
      </c>
      <c r="G13" s="227">
        <v>0</v>
      </c>
      <c r="H13" s="227">
        <f t="shared" si="1"/>
        <v>0</v>
      </c>
      <c r="I13" s="227">
        <v>0</v>
      </c>
      <c r="J13" s="227">
        <v>0</v>
      </c>
      <c r="K13" s="227">
        <f t="shared" si="2"/>
        <v>0</v>
      </c>
      <c r="L13" s="153"/>
      <c r="M13" s="153"/>
      <c r="N13" s="153"/>
      <c r="O13" s="153"/>
      <c r="P13" s="153"/>
      <c r="Q13" s="153"/>
      <c r="R13" s="153"/>
      <c r="S13" s="153"/>
      <c r="T13" s="153"/>
      <c r="U13" s="107"/>
      <c r="V13" s="107"/>
      <c r="W13" s="107"/>
      <c r="X13" s="107"/>
      <c r="Y13" s="107"/>
      <c r="Z13" s="107"/>
    </row>
    <row r="14" spans="1:26" ht="15" customHeight="1">
      <c r="A14" s="226">
        <v>4</v>
      </c>
      <c r="B14" s="226" t="str">
        <f>'11'!C12</f>
        <v>Nailan</v>
      </c>
      <c r="C14" s="125">
        <v>1</v>
      </c>
      <c r="D14" s="125">
        <v>1</v>
      </c>
      <c r="E14" s="227">
        <f t="shared" si="0"/>
        <v>2</v>
      </c>
      <c r="F14" s="227">
        <v>0</v>
      </c>
      <c r="G14" s="227">
        <v>0</v>
      </c>
      <c r="H14" s="227">
        <f t="shared" si="1"/>
        <v>0</v>
      </c>
      <c r="I14" s="227">
        <v>0</v>
      </c>
      <c r="J14" s="227">
        <v>0</v>
      </c>
      <c r="K14" s="227">
        <f t="shared" si="2"/>
        <v>0</v>
      </c>
      <c r="L14" s="153"/>
      <c r="M14" s="153"/>
      <c r="N14" s="153"/>
      <c r="O14" s="153"/>
      <c r="P14" s="153"/>
      <c r="Q14" s="153"/>
      <c r="R14" s="153"/>
      <c r="S14" s="153"/>
      <c r="T14" s="153"/>
      <c r="U14" s="107"/>
      <c r="V14" s="107"/>
      <c r="W14" s="107"/>
      <c r="X14" s="107"/>
      <c r="Y14" s="107"/>
      <c r="Z14" s="107"/>
    </row>
    <row r="15" spans="1:26" ht="15" customHeight="1">
      <c r="A15" s="226">
        <v>5</v>
      </c>
      <c r="B15" s="226" t="str">
        <f>'11'!C13</f>
        <v>Bungkal</v>
      </c>
      <c r="C15" s="125">
        <v>1</v>
      </c>
      <c r="D15" s="125">
        <v>1</v>
      </c>
      <c r="E15" s="227">
        <f t="shared" si="0"/>
        <v>2</v>
      </c>
      <c r="F15" s="227">
        <v>0</v>
      </c>
      <c r="G15" s="227">
        <v>0</v>
      </c>
      <c r="H15" s="227">
        <f t="shared" si="1"/>
        <v>0</v>
      </c>
      <c r="I15" s="227">
        <v>0</v>
      </c>
      <c r="J15" s="227">
        <v>0</v>
      </c>
      <c r="K15" s="227">
        <f t="shared" si="2"/>
        <v>0</v>
      </c>
      <c r="L15" s="153"/>
      <c r="M15" s="153"/>
      <c r="N15" s="153"/>
      <c r="O15" s="153"/>
      <c r="P15" s="153"/>
      <c r="Q15" s="153"/>
      <c r="R15" s="153"/>
      <c r="S15" s="153"/>
      <c r="T15" s="153"/>
      <c r="U15" s="107"/>
      <c r="V15" s="107"/>
      <c r="W15" s="107"/>
      <c r="X15" s="107"/>
      <c r="Y15" s="107"/>
      <c r="Z15" s="107"/>
    </row>
    <row r="16" spans="1:26" ht="15" customHeight="1">
      <c r="A16" s="291">
        <v>6</v>
      </c>
      <c r="B16" s="226" t="str">
        <f>'11'!C14</f>
        <v>Sambit</v>
      </c>
      <c r="C16" s="125">
        <v>1</v>
      </c>
      <c r="D16" s="125">
        <v>1</v>
      </c>
      <c r="E16" s="227">
        <f t="shared" si="0"/>
        <v>2</v>
      </c>
      <c r="F16" s="227">
        <v>0</v>
      </c>
      <c r="G16" s="227">
        <v>0</v>
      </c>
      <c r="H16" s="227">
        <f t="shared" si="1"/>
        <v>0</v>
      </c>
      <c r="I16" s="227">
        <v>0</v>
      </c>
      <c r="J16" s="227">
        <v>0</v>
      </c>
      <c r="K16" s="227">
        <f t="shared" si="2"/>
        <v>0</v>
      </c>
      <c r="L16" s="153"/>
      <c r="M16" s="153"/>
      <c r="N16" s="153"/>
      <c r="O16" s="153"/>
      <c r="P16" s="153"/>
      <c r="Q16" s="153"/>
      <c r="R16" s="153"/>
      <c r="S16" s="153"/>
      <c r="T16" s="153"/>
      <c r="U16" s="107"/>
      <c r="V16" s="107"/>
      <c r="W16" s="107"/>
      <c r="X16" s="107"/>
      <c r="Y16" s="107"/>
      <c r="Z16" s="107"/>
    </row>
    <row r="17" spans="1:26" ht="15" customHeight="1">
      <c r="A17" s="291">
        <v>7</v>
      </c>
      <c r="B17" s="226" t="str">
        <f>'11'!C15</f>
        <v>Wringinanom</v>
      </c>
      <c r="C17" s="125">
        <v>0</v>
      </c>
      <c r="D17" s="125">
        <v>2</v>
      </c>
      <c r="E17" s="227">
        <f t="shared" si="0"/>
        <v>2</v>
      </c>
      <c r="F17" s="227">
        <v>0</v>
      </c>
      <c r="G17" s="227">
        <v>0</v>
      </c>
      <c r="H17" s="227">
        <f t="shared" si="1"/>
        <v>0</v>
      </c>
      <c r="I17" s="227">
        <v>0</v>
      </c>
      <c r="J17" s="227">
        <v>0</v>
      </c>
      <c r="K17" s="227">
        <f t="shared" si="2"/>
        <v>0</v>
      </c>
      <c r="L17" s="153"/>
      <c r="M17" s="153"/>
      <c r="N17" s="153"/>
      <c r="O17" s="153"/>
      <c r="P17" s="153"/>
      <c r="Q17" s="153"/>
      <c r="R17" s="153"/>
      <c r="S17" s="153"/>
      <c r="T17" s="153"/>
      <c r="U17" s="107"/>
      <c r="V17" s="107"/>
      <c r="W17" s="107"/>
      <c r="X17" s="107"/>
      <c r="Y17" s="107"/>
      <c r="Z17" s="107"/>
    </row>
    <row r="18" spans="1:26" ht="15" customHeight="1">
      <c r="A18" s="291">
        <v>8</v>
      </c>
      <c r="B18" s="226" t="str">
        <f>'11'!C16</f>
        <v>Sawoo</v>
      </c>
      <c r="C18" s="125">
        <v>0</v>
      </c>
      <c r="D18" s="125">
        <v>2</v>
      </c>
      <c r="E18" s="227">
        <f t="shared" si="0"/>
        <v>2</v>
      </c>
      <c r="F18" s="227">
        <v>0</v>
      </c>
      <c r="G18" s="227">
        <v>0</v>
      </c>
      <c r="H18" s="227">
        <f t="shared" si="1"/>
        <v>0</v>
      </c>
      <c r="I18" s="227">
        <v>0</v>
      </c>
      <c r="J18" s="227">
        <v>0</v>
      </c>
      <c r="K18" s="227">
        <f t="shared" si="2"/>
        <v>0</v>
      </c>
      <c r="L18" s="153"/>
      <c r="M18" s="153"/>
      <c r="N18" s="153"/>
      <c r="O18" s="153"/>
      <c r="P18" s="153"/>
      <c r="Q18" s="153"/>
      <c r="R18" s="153"/>
      <c r="S18" s="153"/>
      <c r="T18" s="153"/>
      <c r="U18" s="107"/>
      <c r="V18" s="107"/>
      <c r="W18" s="107"/>
      <c r="X18" s="107"/>
      <c r="Y18" s="107"/>
      <c r="Z18" s="107"/>
    </row>
    <row r="19" spans="1:26" ht="15" customHeight="1">
      <c r="A19" s="291">
        <v>9</v>
      </c>
      <c r="B19" s="226" t="str">
        <f>'11'!C17</f>
        <v>Bondrang</v>
      </c>
      <c r="C19" s="125">
        <v>0</v>
      </c>
      <c r="D19" s="125">
        <v>2</v>
      </c>
      <c r="E19" s="227">
        <f t="shared" si="0"/>
        <v>2</v>
      </c>
      <c r="F19" s="227">
        <v>0</v>
      </c>
      <c r="G19" s="227">
        <v>0</v>
      </c>
      <c r="H19" s="227">
        <f t="shared" si="1"/>
        <v>0</v>
      </c>
      <c r="I19" s="227">
        <v>0</v>
      </c>
      <c r="J19" s="227">
        <v>0</v>
      </c>
      <c r="K19" s="227">
        <f t="shared" si="2"/>
        <v>0</v>
      </c>
      <c r="L19" s="153"/>
      <c r="M19" s="153"/>
      <c r="N19" s="153"/>
      <c r="O19" s="153"/>
      <c r="P19" s="153"/>
      <c r="Q19" s="153"/>
      <c r="R19" s="153"/>
      <c r="S19" s="153"/>
      <c r="T19" s="153"/>
      <c r="U19" s="107"/>
      <c r="V19" s="107"/>
      <c r="W19" s="107"/>
      <c r="X19" s="107"/>
      <c r="Y19" s="107"/>
      <c r="Z19" s="107"/>
    </row>
    <row r="20" spans="1:26" ht="15" customHeight="1">
      <c r="A20" s="291">
        <v>10</v>
      </c>
      <c r="B20" s="226" t="str">
        <f>'11'!C18</f>
        <v>Sooko</v>
      </c>
      <c r="C20" s="125">
        <v>0</v>
      </c>
      <c r="D20" s="125">
        <v>3</v>
      </c>
      <c r="E20" s="227">
        <f t="shared" si="0"/>
        <v>3</v>
      </c>
      <c r="F20" s="227">
        <v>0</v>
      </c>
      <c r="G20" s="227">
        <v>0</v>
      </c>
      <c r="H20" s="227">
        <f t="shared" si="1"/>
        <v>0</v>
      </c>
      <c r="I20" s="227">
        <v>0</v>
      </c>
      <c r="J20" s="227">
        <v>0</v>
      </c>
      <c r="K20" s="227">
        <f t="shared" si="2"/>
        <v>0</v>
      </c>
      <c r="L20" s="153"/>
      <c r="M20" s="153"/>
      <c r="N20" s="153"/>
      <c r="O20" s="153"/>
      <c r="P20" s="153"/>
      <c r="Q20" s="153"/>
      <c r="R20" s="153"/>
      <c r="S20" s="153"/>
      <c r="T20" s="153"/>
      <c r="U20" s="107"/>
      <c r="V20" s="107"/>
      <c r="W20" s="107"/>
      <c r="X20" s="107"/>
      <c r="Y20" s="107"/>
      <c r="Z20" s="107"/>
    </row>
    <row r="21" spans="1:26" ht="15" customHeight="1">
      <c r="A21" s="291">
        <v>11</v>
      </c>
      <c r="B21" s="226" t="str">
        <f>'11'!C19</f>
        <v>Pudak</v>
      </c>
      <c r="C21" s="125">
        <v>1</v>
      </c>
      <c r="D21" s="125">
        <v>1</v>
      </c>
      <c r="E21" s="227">
        <f t="shared" si="0"/>
        <v>2</v>
      </c>
      <c r="F21" s="227">
        <v>0</v>
      </c>
      <c r="G21" s="227">
        <v>0</v>
      </c>
      <c r="H21" s="227">
        <f t="shared" si="1"/>
        <v>0</v>
      </c>
      <c r="I21" s="227">
        <v>0</v>
      </c>
      <c r="J21" s="227">
        <v>0</v>
      </c>
      <c r="K21" s="227">
        <f t="shared" si="2"/>
        <v>0</v>
      </c>
      <c r="L21" s="153"/>
      <c r="M21" s="153"/>
      <c r="N21" s="153"/>
      <c r="O21" s="153"/>
      <c r="P21" s="153"/>
      <c r="Q21" s="153"/>
      <c r="R21" s="153"/>
      <c r="S21" s="153"/>
      <c r="T21" s="153"/>
      <c r="U21" s="107"/>
      <c r="V21" s="107"/>
      <c r="W21" s="107"/>
      <c r="X21" s="107"/>
      <c r="Y21" s="107"/>
      <c r="Z21" s="107"/>
    </row>
    <row r="22" spans="1:26" ht="15" customHeight="1">
      <c r="A22" s="291">
        <v>12</v>
      </c>
      <c r="B22" s="226" t="str">
        <f>'11'!C20</f>
        <v>Pulung</v>
      </c>
      <c r="C22" s="125">
        <v>1</v>
      </c>
      <c r="D22" s="125">
        <v>2</v>
      </c>
      <c r="E22" s="227">
        <f t="shared" si="0"/>
        <v>3</v>
      </c>
      <c r="F22" s="227">
        <v>0</v>
      </c>
      <c r="G22" s="227">
        <v>0</v>
      </c>
      <c r="H22" s="227">
        <f t="shared" si="1"/>
        <v>0</v>
      </c>
      <c r="I22" s="227">
        <v>0</v>
      </c>
      <c r="J22" s="227">
        <v>0</v>
      </c>
      <c r="K22" s="227">
        <f t="shared" si="2"/>
        <v>0</v>
      </c>
      <c r="L22" s="153"/>
      <c r="M22" s="153"/>
      <c r="N22" s="153"/>
      <c r="O22" s="153"/>
      <c r="P22" s="153"/>
      <c r="Q22" s="153"/>
      <c r="R22" s="153"/>
      <c r="S22" s="153"/>
      <c r="T22" s="153"/>
      <c r="U22" s="107"/>
      <c r="V22" s="107"/>
      <c r="W22" s="107"/>
      <c r="X22" s="107"/>
      <c r="Y22" s="107"/>
      <c r="Z22" s="107"/>
    </row>
    <row r="23" spans="1:26" ht="15" customHeight="1">
      <c r="A23" s="291">
        <v>13</v>
      </c>
      <c r="B23" s="226" t="str">
        <f>'11'!C21</f>
        <v>Kesugihan</v>
      </c>
      <c r="C23" s="125">
        <v>0</v>
      </c>
      <c r="D23" s="125">
        <v>2</v>
      </c>
      <c r="E23" s="227">
        <f t="shared" si="0"/>
        <v>2</v>
      </c>
      <c r="F23" s="227">
        <v>0</v>
      </c>
      <c r="G23" s="227">
        <v>0</v>
      </c>
      <c r="H23" s="227">
        <f t="shared" si="1"/>
        <v>0</v>
      </c>
      <c r="I23" s="227">
        <v>0</v>
      </c>
      <c r="J23" s="227">
        <v>0</v>
      </c>
      <c r="K23" s="227">
        <f t="shared" si="2"/>
        <v>0</v>
      </c>
      <c r="L23" s="153"/>
      <c r="M23" s="153"/>
      <c r="N23" s="153"/>
      <c r="O23" s="153"/>
      <c r="P23" s="153"/>
      <c r="Q23" s="153"/>
      <c r="R23" s="153"/>
      <c r="S23" s="153"/>
      <c r="T23" s="153"/>
      <c r="U23" s="107"/>
      <c r="V23" s="107"/>
      <c r="W23" s="107"/>
      <c r="X23" s="107"/>
      <c r="Y23" s="107"/>
      <c r="Z23" s="107"/>
    </row>
    <row r="24" spans="1:26" ht="15" customHeight="1">
      <c r="A24" s="291">
        <v>14</v>
      </c>
      <c r="B24" s="226" t="str">
        <f>'11'!C22</f>
        <v>Mlarak</v>
      </c>
      <c r="C24" s="125">
        <v>0</v>
      </c>
      <c r="D24" s="125">
        <v>1</v>
      </c>
      <c r="E24" s="227">
        <f t="shared" si="0"/>
        <v>1</v>
      </c>
      <c r="F24" s="227">
        <v>0</v>
      </c>
      <c r="G24" s="227">
        <v>0</v>
      </c>
      <c r="H24" s="227">
        <f t="shared" si="1"/>
        <v>0</v>
      </c>
      <c r="I24" s="227">
        <v>0</v>
      </c>
      <c r="J24" s="227">
        <v>0</v>
      </c>
      <c r="K24" s="227">
        <f t="shared" si="2"/>
        <v>0</v>
      </c>
      <c r="L24" s="153"/>
      <c r="M24" s="153"/>
      <c r="N24" s="153"/>
      <c r="O24" s="153"/>
      <c r="P24" s="153"/>
      <c r="Q24" s="153"/>
      <c r="R24" s="153"/>
      <c r="S24" s="153"/>
      <c r="T24" s="153"/>
      <c r="U24" s="107"/>
      <c r="V24" s="107"/>
      <c r="W24" s="107"/>
      <c r="X24" s="107"/>
      <c r="Y24" s="107"/>
      <c r="Z24" s="107"/>
    </row>
    <row r="25" spans="1:26" ht="15" customHeight="1">
      <c r="A25" s="291">
        <v>15</v>
      </c>
      <c r="B25" s="226" t="str">
        <f>'11'!C23</f>
        <v>Siman</v>
      </c>
      <c r="C25" s="125">
        <v>0</v>
      </c>
      <c r="D25" s="125">
        <v>3</v>
      </c>
      <c r="E25" s="227">
        <f t="shared" si="0"/>
        <v>3</v>
      </c>
      <c r="F25" s="227">
        <v>0</v>
      </c>
      <c r="G25" s="227">
        <v>0</v>
      </c>
      <c r="H25" s="227">
        <f t="shared" si="1"/>
        <v>0</v>
      </c>
      <c r="I25" s="227">
        <v>0</v>
      </c>
      <c r="J25" s="227">
        <v>0</v>
      </c>
      <c r="K25" s="227">
        <f t="shared" si="2"/>
        <v>0</v>
      </c>
      <c r="L25" s="153"/>
      <c r="M25" s="153"/>
      <c r="N25" s="153"/>
      <c r="O25" s="153"/>
      <c r="P25" s="153"/>
      <c r="Q25" s="153"/>
      <c r="R25" s="153"/>
      <c r="S25" s="153"/>
      <c r="T25" s="153"/>
      <c r="U25" s="107"/>
      <c r="V25" s="107"/>
      <c r="W25" s="107"/>
      <c r="X25" s="107"/>
      <c r="Y25" s="107"/>
      <c r="Z25" s="107"/>
    </row>
    <row r="26" spans="1:26" ht="15" customHeight="1">
      <c r="A26" s="291">
        <v>16</v>
      </c>
      <c r="B26" s="226" t="str">
        <f>'11'!C24</f>
        <v>Ronowijayan</v>
      </c>
      <c r="C26" s="125">
        <v>0</v>
      </c>
      <c r="D26" s="125">
        <v>2</v>
      </c>
      <c r="E26" s="227">
        <f t="shared" si="0"/>
        <v>2</v>
      </c>
      <c r="F26" s="227">
        <v>0</v>
      </c>
      <c r="G26" s="227">
        <v>0</v>
      </c>
      <c r="H26" s="227">
        <f t="shared" si="1"/>
        <v>0</v>
      </c>
      <c r="I26" s="227">
        <v>0</v>
      </c>
      <c r="J26" s="227">
        <v>0</v>
      </c>
      <c r="K26" s="227">
        <f t="shared" si="2"/>
        <v>0</v>
      </c>
      <c r="L26" s="153"/>
      <c r="M26" s="153"/>
      <c r="N26" s="153"/>
      <c r="O26" s="153"/>
      <c r="P26" s="153"/>
      <c r="Q26" s="153"/>
      <c r="R26" s="153"/>
      <c r="S26" s="153"/>
      <c r="T26" s="153"/>
      <c r="U26" s="107"/>
      <c r="V26" s="107"/>
      <c r="W26" s="107"/>
      <c r="X26" s="107"/>
      <c r="Y26" s="107"/>
      <c r="Z26" s="107"/>
    </row>
    <row r="27" spans="1:26" ht="15" customHeight="1">
      <c r="A27" s="291">
        <v>17</v>
      </c>
      <c r="B27" s="226" t="str">
        <f>'11'!C25</f>
        <v>Jetis</v>
      </c>
      <c r="C27" s="125">
        <v>0</v>
      </c>
      <c r="D27" s="125">
        <v>2</v>
      </c>
      <c r="E27" s="227">
        <f t="shared" si="0"/>
        <v>2</v>
      </c>
      <c r="F27" s="227">
        <v>0</v>
      </c>
      <c r="G27" s="227">
        <v>0</v>
      </c>
      <c r="H27" s="227">
        <f t="shared" si="1"/>
        <v>0</v>
      </c>
      <c r="I27" s="227">
        <v>0</v>
      </c>
      <c r="J27" s="227">
        <v>0</v>
      </c>
      <c r="K27" s="227">
        <f t="shared" si="2"/>
        <v>0</v>
      </c>
      <c r="L27" s="153"/>
      <c r="M27" s="153"/>
      <c r="N27" s="153"/>
      <c r="O27" s="153"/>
      <c r="P27" s="153"/>
      <c r="Q27" s="153"/>
      <c r="R27" s="153"/>
      <c r="S27" s="153"/>
      <c r="T27" s="153"/>
      <c r="U27" s="107"/>
      <c r="V27" s="107"/>
      <c r="W27" s="107"/>
      <c r="X27" s="107"/>
      <c r="Y27" s="107"/>
      <c r="Z27" s="107"/>
    </row>
    <row r="28" spans="1:26" ht="15" customHeight="1">
      <c r="A28" s="291">
        <v>18</v>
      </c>
      <c r="B28" s="226" t="str">
        <f>'11'!C26</f>
        <v>Balong</v>
      </c>
      <c r="C28" s="125">
        <v>0</v>
      </c>
      <c r="D28" s="125">
        <v>1</v>
      </c>
      <c r="E28" s="227">
        <f t="shared" si="0"/>
        <v>1</v>
      </c>
      <c r="F28" s="227">
        <v>0</v>
      </c>
      <c r="G28" s="227">
        <v>0</v>
      </c>
      <c r="H28" s="227">
        <f t="shared" si="1"/>
        <v>0</v>
      </c>
      <c r="I28" s="227">
        <v>0</v>
      </c>
      <c r="J28" s="227">
        <v>0</v>
      </c>
      <c r="K28" s="227">
        <f t="shared" si="2"/>
        <v>0</v>
      </c>
      <c r="L28" s="153"/>
      <c r="M28" s="153"/>
      <c r="N28" s="153"/>
      <c r="O28" s="153"/>
      <c r="P28" s="153"/>
      <c r="Q28" s="153"/>
      <c r="R28" s="153"/>
      <c r="S28" s="153"/>
      <c r="T28" s="153"/>
      <c r="U28" s="107"/>
      <c r="V28" s="107"/>
      <c r="W28" s="107"/>
      <c r="X28" s="107"/>
      <c r="Y28" s="107"/>
      <c r="Z28" s="107"/>
    </row>
    <row r="29" spans="1:26" ht="15" customHeight="1">
      <c r="A29" s="291">
        <v>19</v>
      </c>
      <c r="B29" s="226" t="str">
        <f>'11'!C27</f>
        <v>Kauman</v>
      </c>
      <c r="C29" s="125">
        <v>0</v>
      </c>
      <c r="D29" s="125">
        <v>2</v>
      </c>
      <c r="E29" s="227">
        <f t="shared" si="0"/>
        <v>2</v>
      </c>
      <c r="F29" s="227">
        <v>0</v>
      </c>
      <c r="G29" s="227">
        <v>0</v>
      </c>
      <c r="H29" s="227">
        <f t="shared" si="1"/>
        <v>0</v>
      </c>
      <c r="I29" s="227">
        <v>0</v>
      </c>
      <c r="J29" s="227">
        <v>0</v>
      </c>
      <c r="K29" s="227">
        <f t="shared" si="2"/>
        <v>0</v>
      </c>
      <c r="L29" s="153"/>
      <c r="M29" s="153"/>
      <c r="N29" s="153"/>
      <c r="O29" s="153"/>
      <c r="P29" s="153"/>
      <c r="Q29" s="153"/>
      <c r="R29" s="153"/>
      <c r="S29" s="153"/>
      <c r="T29" s="153"/>
      <c r="U29" s="107"/>
      <c r="V29" s="107"/>
      <c r="W29" s="107"/>
      <c r="X29" s="107"/>
      <c r="Y29" s="107"/>
      <c r="Z29" s="107"/>
    </row>
    <row r="30" spans="1:26" ht="15" customHeight="1">
      <c r="A30" s="291">
        <v>20</v>
      </c>
      <c r="B30" s="226" t="str">
        <f>'11'!C28</f>
        <v>Ngrandu</v>
      </c>
      <c r="C30" s="125">
        <v>1</v>
      </c>
      <c r="D30" s="125">
        <v>0</v>
      </c>
      <c r="E30" s="227">
        <f t="shared" si="0"/>
        <v>1</v>
      </c>
      <c r="F30" s="227">
        <v>0</v>
      </c>
      <c r="G30" s="227">
        <v>0</v>
      </c>
      <c r="H30" s="227">
        <f t="shared" si="1"/>
        <v>0</v>
      </c>
      <c r="I30" s="227">
        <v>0</v>
      </c>
      <c r="J30" s="227">
        <v>0</v>
      </c>
      <c r="K30" s="227">
        <f t="shared" si="2"/>
        <v>0</v>
      </c>
      <c r="L30" s="153"/>
      <c r="M30" s="153"/>
      <c r="N30" s="153"/>
      <c r="O30" s="153"/>
      <c r="P30" s="153"/>
      <c r="Q30" s="153"/>
      <c r="R30" s="153"/>
      <c r="S30" s="153"/>
      <c r="T30" s="153"/>
      <c r="U30" s="107"/>
      <c r="V30" s="107"/>
      <c r="W30" s="107"/>
      <c r="X30" s="107"/>
      <c r="Y30" s="107"/>
      <c r="Z30" s="107"/>
    </row>
    <row r="31" spans="1:26" ht="15" customHeight="1">
      <c r="A31" s="291">
        <v>21</v>
      </c>
      <c r="B31" s="226" t="str">
        <f>'11'!C29</f>
        <v>Jambon</v>
      </c>
      <c r="C31" s="125">
        <v>1</v>
      </c>
      <c r="D31" s="125">
        <v>0</v>
      </c>
      <c r="E31" s="227">
        <f t="shared" si="0"/>
        <v>1</v>
      </c>
      <c r="F31" s="227">
        <v>0</v>
      </c>
      <c r="G31" s="227">
        <v>0</v>
      </c>
      <c r="H31" s="227">
        <f t="shared" si="1"/>
        <v>0</v>
      </c>
      <c r="I31" s="227">
        <v>0</v>
      </c>
      <c r="J31" s="227">
        <v>0</v>
      </c>
      <c r="K31" s="227">
        <f t="shared" si="2"/>
        <v>0</v>
      </c>
      <c r="L31" s="153"/>
      <c r="M31" s="153"/>
      <c r="N31" s="153"/>
      <c r="O31" s="153"/>
      <c r="P31" s="153"/>
      <c r="Q31" s="153"/>
      <c r="R31" s="153"/>
      <c r="S31" s="153"/>
      <c r="T31" s="153"/>
      <c r="U31" s="107"/>
      <c r="V31" s="107"/>
      <c r="W31" s="107"/>
      <c r="X31" s="107"/>
      <c r="Y31" s="107"/>
      <c r="Z31" s="107"/>
    </row>
    <row r="32" spans="1:26" ht="15" customHeight="1">
      <c r="A32" s="291">
        <v>22</v>
      </c>
      <c r="B32" s="226" t="str">
        <f>'11'!C30</f>
        <v>Badegan</v>
      </c>
      <c r="C32" s="125">
        <v>0</v>
      </c>
      <c r="D32" s="125">
        <v>2</v>
      </c>
      <c r="E32" s="227">
        <f t="shared" si="0"/>
        <v>2</v>
      </c>
      <c r="F32" s="227">
        <v>0</v>
      </c>
      <c r="G32" s="227">
        <v>0</v>
      </c>
      <c r="H32" s="227">
        <f t="shared" si="1"/>
        <v>0</v>
      </c>
      <c r="I32" s="227">
        <v>0</v>
      </c>
      <c r="J32" s="227">
        <v>0</v>
      </c>
      <c r="K32" s="227">
        <f t="shared" si="2"/>
        <v>0</v>
      </c>
      <c r="L32" s="153"/>
      <c r="M32" s="153"/>
      <c r="N32" s="153"/>
      <c r="O32" s="153"/>
      <c r="P32" s="153"/>
      <c r="Q32" s="153"/>
      <c r="R32" s="153"/>
      <c r="S32" s="153"/>
      <c r="T32" s="153"/>
      <c r="U32" s="107"/>
      <c r="V32" s="107"/>
      <c r="W32" s="107"/>
      <c r="X32" s="107"/>
      <c r="Y32" s="107"/>
      <c r="Z32" s="107"/>
    </row>
    <row r="33" spans="1:26" ht="15" customHeight="1">
      <c r="A33" s="291">
        <v>23</v>
      </c>
      <c r="B33" s="226" t="str">
        <f>'11'!C31</f>
        <v>Sampung</v>
      </c>
      <c r="C33" s="125">
        <v>0</v>
      </c>
      <c r="D33" s="125">
        <v>3</v>
      </c>
      <c r="E33" s="227">
        <f t="shared" si="0"/>
        <v>3</v>
      </c>
      <c r="F33" s="227">
        <v>0</v>
      </c>
      <c r="G33" s="227">
        <v>0</v>
      </c>
      <c r="H33" s="227">
        <f t="shared" si="1"/>
        <v>0</v>
      </c>
      <c r="I33" s="227">
        <v>0</v>
      </c>
      <c r="J33" s="227">
        <v>0</v>
      </c>
      <c r="K33" s="227">
        <f t="shared" si="2"/>
        <v>0</v>
      </c>
      <c r="L33" s="153"/>
      <c r="M33" s="153"/>
      <c r="N33" s="153"/>
      <c r="O33" s="153"/>
      <c r="P33" s="153"/>
      <c r="Q33" s="153"/>
      <c r="R33" s="153"/>
      <c r="S33" s="153"/>
      <c r="T33" s="153"/>
      <c r="U33" s="107"/>
      <c r="V33" s="107"/>
      <c r="W33" s="107"/>
      <c r="X33" s="107"/>
      <c r="Y33" s="107"/>
      <c r="Z33" s="107"/>
    </row>
    <row r="34" spans="1:26" ht="15" customHeight="1">
      <c r="A34" s="291">
        <v>24</v>
      </c>
      <c r="B34" s="226" t="str">
        <f>'11'!C32</f>
        <v>Kunti</v>
      </c>
      <c r="C34" s="125">
        <v>0</v>
      </c>
      <c r="D34" s="125">
        <v>2</v>
      </c>
      <c r="E34" s="227">
        <f t="shared" si="0"/>
        <v>2</v>
      </c>
      <c r="F34" s="227">
        <v>0</v>
      </c>
      <c r="G34" s="227">
        <v>0</v>
      </c>
      <c r="H34" s="227">
        <f t="shared" si="1"/>
        <v>0</v>
      </c>
      <c r="I34" s="227">
        <v>0</v>
      </c>
      <c r="J34" s="227">
        <v>0</v>
      </c>
      <c r="K34" s="227">
        <f t="shared" si="2"/>
        <v>0</v>
      </c>
      <c r="L34" s="153"/>
      <c r="M34" s="153"/>
      <c r="N34" s="153"/>
      <c r="O34" s="153"/>
      <c r="P34" s="153"/>
      <c r="Q34" s="153"/>
      <c r="R34" s="153"/>
      <c r="S34" s="153"/>
      <c r="T34" s="153"/>
      <c r="U34" s="107"/>
      <c r="V34" s="107"/>
      <c r="W34" s="107"/>
      <c r="X34" s="107"/>
      <c r="Y34" s="107"/>
      <c r="Z34" s="107"/>
    </row>
    <row r="35" spans="1:26" ht="15" customHeight="1">
      <c r="A35" s="291">
        <v>25</v>
      </c>
      <c r="B35" s="226" t="str">
        <f>'11'!C33</f>
        <v>Sukorejo</v>
      </c>
      <c r="C35" s="125">
        <v>1</v>
      </c>
      <c r="D35" s="125">
        <v>1</v>
      </c>
      <c r="E35" s="227">
        <f t="shared" si="0"/>
        <v>2</v>
      </c>
      <c r="F35" s="227">
        <v>0</v>
      </c>
      <c r="G35" s="227">
        <v>0</v>
      </c>
      <c r="H35" s="227">
        <f t="shared" si="1"/>
        <v>0</v>
      </c>
      <c r="I35" s="227">
        <v>0</v>
      </c>
      <c r="J35" s="227">
        <v>0</v>
      </c>
      <c r="K35" s="227">
        <f t="shared" si="2"/>
        <v>0</v>
      </c>
      <c r="L35" s="153"/>
      <c r="M35" s="153"/>
      <c r="N35" s="153"/>
      <c r="O35" s="153"/>
      <c r="P35" s="153"/>
      <c r="Q35" s="153"/>
      <c r="R35" s="153"/>
      <c r="S35" s="153"/>
      <c r="T35" s="153"/>
      <c r="U35" s="107"/>
      <c r="V35" s="107"/>
      <c r="W35" s="107"/>
      <c r="X35" s="107"/>
      <c r="Y35" s="107"/>
      <c r="Z35" s="107"/>
    </row>
    <row r="36" spans="1:26" ht="15" customHeight="1">
      <c r="A36" s="291">
        <v>26</v>
      </c>
      <c r="B36" s="226" t="str">
        <f>'11'!C34</f>
        <v>Po. Utara</v>
      </c>
      <c r="C36" s="125">
        <v>1</v>
      </c>
      <c r="D36" s="125">
        <v>1</v>
      </c>
      <c r="E36" s="227">
        <f t="shared" si="0"/>
        <v>2</v>
      </c>
      <c r="F36" s="227">
        <v>0</v>
      </c>
      <c r="G36" s="227">
        <v>0</v>
      </c>
      <c r="H36" s="227">
        <f t="shared" si="1"/>
        <v>0</v>
      </c>
      <c r="I36" s="227">
        <v>0</v>
      </c>
      <c r="J36" s="227">
        <v>0</v>
      </c>
      <c r="K36" s="227">
        <f t="shared" si="2"/>
        <v>0</v>
      </c>
      <c r="L36" s="153"/>
      <c r="M36" s="153"/>
      <c r="N36" s="153"/>
      <c r="O36" s="153"/>
      <c r="P36" s="153"/>
      <c r="Q36" s="153"/>
      <c r="R36" s="153"/>
      <c r="S36" s="153"/>
      <c r="T36" s="153"/>
      <c r="U36" s="107"/>
      <c r="V36" s="107"/>
      <c r="W36" s="107"/>
      <c r="X36" s="107"/>
      <c r="Y36" s="107"/>
      <c r="Z36" s="107"/>
    </row>
    <row r="37" spans="1:26" ht="15" customHeight="1">
      <c r="A37" s="291">
        <v>27</v>
      </c>
      <c r="B37" s="226" t="str">
        <f>'11'!C35</f>
        <v>Po. Selatan</v>
      </c>
      <c r="C37" s="125">
        <v>0</v>
      </c>
      <c r="D37" s="125">
        <v>1</v>
      </c>
      <c r="E37" s="227">
        <f t="shared" si="0"/>
        <v>1</v>
      </c>
      <c r="F37" s="227">
        <v>0</v>
      </c>
      <c r="G37" s="227">
        <v>0</v>
      </c>
      <c r="H37" s="227">
        <f t="shared" si="1"/>
        <v>0</v>
      </c>
      <c r="I37" s="227">
        <v>0</v>
      </c>
      <c r="J37" s="227">
        <v>0</v>
      </c>
      <c r="K37" s="227">
        <f t="shared" si="2"/>
        <v>0</v>
      </c>
      <c r="L37" s="153"/>
      <c r="M37" s="153"/>
      <c r="N37" s="153"/>
      <c r="O37" s="153"/>
      <c r="P37" s="153"/>
      <c r="Q37" s="153"/>
      <c r="R37" s="153"/>
      <c r="S37" s="153"/>
      <c r="T37" s="153"/>
      <c r="U37" s="107"/>
      <c r="V37" s="107"/>
      <c r="W37" s="107"/>
      <c r="X37" s="107"/>
      <c r="Y37" s="107"/>
      <c r="Z37" s="107"/>
    </row>
    <row r="38" spans="1:26" ht="15" customHeight="1">
      <c r="A38" s="291">
        <v>28</v>
      </c>
      <c r="B38" s="226" t="str">
        <f>'11'!C36</f>
        <v>Babadan</v>
      </c>
      <c r="C38" s="125">
        <v>1</v>
      </c>
      <c r="D38" s="125">
        <v>1</v>
      </c>
      <c r="E38" s="227">
        <f t="shared" si="0"/>
        <v>2</v>
      </c>
      <c r="F38" s="227">
        <v>0</v>
      </c>
      <c r="G38" s="227">
        <v>0</v>
      </c>
      <c r="H38" s="227">
        <f t="shared" si="1"/>
        <v>0</v>
      </c>
      <c r="I38" s="227">
        <v>0</v>
      </c>
      <c r="J38" s="227">
        <v>0</v>
      </c>
      <c r="K38" s="227">
        <f t="shared" si="2"/>
        <v>0</v>
      </c>
      <c r="L38" s="153"/>
      <c r="M38" s="153"/>
      <c r="N38" s="153"/>
      <c r="O38" s="153"/>
      <c r="P38" s="153"/>
      <c r="Q38" s="153"/>
      <c r="R38" s="153"/>
      <c r="S38" s="153"/>
      <c r="T38" s="153"/>
      <c r="U38" s="107"/>
      <c r="V38" s="107"/>
      <c r="W38" s="107"/>
      <c r="X38" s="107"/>
      <c r="Y38" s="107"/>
      <c r="Z38" s="107"/>
    </row>
    <row r="39" spans="1:26" ht="15" customHeight="1">
      <c r="A39" s="291">
        <v>29</v>
      </c>
      <c r="B39" s="226" t="str">
        <f>'11'!C37</f>
        <v>Sukosari</v>
      </c>
      <c r="C39" s="125">
        <v>0</v>
      </c>
      <c r="D39" s="125">
        <v>1</v>
      </c>
      <c r="E39" s="227">
        <f t="shared" si="0"/>
        <v>1</v>
      </c>
      <c r="F39" s="227">
        <v>0</v>
      </c>
      <c r="G39" s="227">
        <v>0</v>
      </c>
      <c r="H39" s="227">
        <f t="shared" si="1"/>
        <v>0</v>
      </c>
      <c r="I39" s="227">
        <v>0</v>
      </c>
      <c r="J39" s="227">
        <v>0</v>
      </c>
      <c r="K39" s="227">
        <f t="shared" si="2"/>
        <v>0</v>
      </c>
      <c r="L39" s="153"/>
      <c r="M39" s="153"/>
      <c r="N39" s="153"/>
      <c r="O39" s="153"/>
      <c r="P39" s="153"/>
      <c r="Q39" s="153"/>
      <c r="R39" s="153"/>
      <c r="S39" s="153"/>
      <c r="T39" s="153"/>
      <c r="U39" s="107"/>
      <c r="V39" s="107"/>
      <c r="W39" s="107"/>
      <c r="X39" s="107"/>
      <c r="Y39" s="107"/>
      <c r="Z39" s="107"/>
    </row>
    <row r="40" spans="1:26" ht="15" customHeight="1">
      <c r="A40" s="291">
        <v>30</v>
      </c>
      <c r="B40" s="226" t="str">
        <f>'11'!C38</f>
        <v>Jenangan</v>
      </c>
      <c r="C40" s="125">
        <v>0</v>
      </c>
      <c r="D40" s="125">
        <v>2</v>
      </c>
      <c r="E40" s="227">
        <f t="shared" si="0"/>
        <v>2</v>
      </c>
      <c r="F40" s="227">
        <v>0</v>
      </c>
      <c r="G40" s="227">
        <v>0</v>
      </c>
      <c r="H40" s="227">
        <f t="shared" si="1"/>
        <v>0</v>
      </c>
      <c r="I40" s="227">
        <v>0</v>
      </c>
      <c r="J40" s="227">
        <v>0</v>
      </c>
      <c r="K40" s="227">
        <f t="shared" si="2"/>
        <v>0</v>
      </c>
      <c r="L40" s="153"/>
      <c r="M40" s="153"/>
      <c r="N40" s="153"/>
      <c r="O40" s="153"/>
      <c r="P40" s="153"/>
      <c r="Q40" s="153"/>
      <c r="R40" s="153"/>
      <c r="S40" s="153"/>
      <c r="T40" s="153"/>
      <c r="U40" s="107"/>
      <c r="V40" s="107"/>
      <c r="W40" s="107"/>
      <c r="X40" s="107"/>
      <c r="Y40" s="107"/>
      <c r="Z40" s="107"/>
    </row>
    <row r="41" spans="1:26" ht="15" customHeight="1">
      <c r="A41" s="291">
        <v>31</v>
      </c>
      <c r="B41" s="226" t="str">
        <f>'11'!C39</f>
        <v>Setono</v>
      </c>
      <c r="C41" s="125">
        <v>1</v>
      </c>
      <c r="D41" s="125">
        <v>0</v>
      </c>
      <c r="E41" s="227">
        <f t="shared" si="0"/>
        <v>1</v>
      </c>
      <c r="F41" s="227">
        <v>0</v>
      </c>
      <c r="G41" s="227">
        <v>0</v>
      </c>
      <c r="H41" s="227">
        <f t="shared" si="1"/>
        <v>0</v>
      </c>
      <c r="I41" s="227">
        <v>0</v>
      </c>
      <c r="J41" s="227">
        <v>0</v>
      </c>
      <c r="K41" s="227">
        <f t="shared" si="2"/>
        <v>0</v>
      </c>
      <c r="L41" s="153"/>
      <c r="M41" s="153"/>
      <c r="N41" s="153"/>
      <c r="O41" s="153"/>
      <c r="P41" s="153"/>
      <c r="Q41" s="153"/>
      <c r="R41" s="153"/>
      <c r="S41" s="153"/>
      <c r="T41" s="153"/>
      <c r="U41" s="107"/>
      <c r="V41" s="107"/>
      <c r="W41" s="107"/>
      <c r="X41" s="107"/>
      <c r="Y41" s="107"/>
      <c r="Z41" s="107"/>
    </row>
    <row r="42" spans="1:26" ht="15" customHeight="1">
      <c r="A42" s="291">
        <v>32</v>
      </c>
      <c r="B42" s="226" t="str">
        <f>'11'!C40</f>
        <v>Ngebel</v>
      </c>
      <c r="C42" s="125">
        <v>1</v>
      </c>
      <c r="D42" s="125">
        <v>1</v>
      </c>
      <c r="E42" s="227">
        <f t="shared" si="0"/>
        <v>2</v>
      </c>
      <c r="F42" s="227">
        <v>0</v>
      </c>
      <c r="G42" s="227">
        <v>0</v>
      </c>
      <c r="H42" s="227">
        <f t="shared" si="1"/>
        <v>0</v>
      </c>
      <c r="I42" s="227">
        <v>0</v>
      </c>
      <c r="J42" s="227">
        <v>1</v>
      </c>
      <c r="K42" s="227">
        <f t="shared" si="2"/>
        <v>1</v>
      </c>
      <c r="L42" s="153"/>
      <c r="M42" s="153"/>
      <c r="N42" s="153"/>
      <c r="O42" s="153"/>
      <c r="P42" s="153"/>
      <c r="Q42" s="153"/>
      <c r="R42" s="153"/>
      <c r="S42" s="153"/>
      <c r="T42" s="153"/>
      <c r="U42" s="107"/>
      <c r="V42" s="107"/>
      <c r="W42" s="107"/>
      <c r="X42" s="107"/>
      <c r="Y42" s="107"/>
      <c r="Z42" s="107"/>
    </row>
    <row r="43" spans="1:26" ht="15" customHeight="1">
      <c r="A43" s="226"/>
      <c r="B43" s="226"/>
      <c r="C43" s="227">
        <f t="shared" ref="C43:K43" si="3">SUM(C11:C42)</f>
        <v>14</v>
      </c>
      <c r="D43" s="227">
        <f t="shared" si="3"/>
        <v>46</v>
      </c>
      <c r="E43" s="227">
        <f t="shared" si="3"/>
        <v>60</v>
      </c>
      <c r="F43" s="227">
        <f t="shared" si="3"/>
        <v>0</v>
      </c>
      <c r="G43" s="227">
        <f t="shared" si="3"/>
        <v>0</v>
      </c>
      <c r="H43" s="227">
        <f t="shared" si="3"/>
        <v>0</v>
      </c>
      <c r="I43" s="227">
        <f t="shared" si="3"/>
        <v>0</v>
      </c>
      <c r="J43" s="227">
        <f t="shared" si="3"/>
        <v>1</v>
      </c>
      <c r="K43" s="227">
        <f t="shared" si="3"/>
        <v>1</v>
      </c>
      <c r="L43" s="153"/>
      <c r="M43" s="153"/>
      <c r="N43" s="153"/>
      <c r="O43" s="153"/>
      <c r="P43" s="153"/>
      <c r="Q43" s="153"/>
      <c r="R43" s="153"/>
      <c r="S43" s="153"/>
      <c r="T43" s="153"/>
      <c r="U43" s="107"/>
      <c r="V43" s="107"/>
      <c r="W43" s="107"/>
      <c r="X43" s="107"/>
      <c r="Y43" s="107"/>
      <c r="Z43" s="107"/>
    </row>
    <row r="44" spans="1:26" ht="15" customHeight="1">
      <c r="A44" s="768" t="s">
        <v>343</v>
      </c>
      <c r="B44" s="724"/>
      <c r="C44" s="227"/>
      <c r="D44" s="227"/>
      <c r="E44" s="227"/>
      <c r="F44" s="227"/>
      <c r="G44" s="227"/>
      <c r="H44" s="227"/>
      <c r="I44" s="227"/>
      <c r="J44" s="227"/>
      <c r="K44" s="227"/>
      <c r="L44" s="153"/>
      <c r="M44" s="153"/>
      <c r="N44" s="153"/>
      <c r="O44" s="153"/>
      <c r="P44" s="153"/>
      <c r="Q44" s="153"/>
      <c r="R44" s="153"/>
      <c r="S44" s="153"/>
      <c r="T44" s="153"/>
      <c r="U44" s="107"/>
      <c r="V44" s="107"/>
      <c r="W44" s="107"/>
      <c r="X44" s="107"/>
      <c r="Y44" s="107"/>
      <c r="Z44" s="107"/>
    </row>
    <row r="45" spans="1:26" ht="15" customHeight="1">
      <c r="A45" s="226">
        <v>1</v>
      </c>
      <c r="B45" s="226" t="s">
        <v>1027</v>
      </c>
      <c r="C45" s="227">
        <v>4</v>
      </c>
      <c r="D45" s="227">
        <v>39</v>
      </c>
      <c r="E45" s="227">
        <f t="shared" ref="E45:E51" si="4">SUM(C45:D45)</f>
        <v>43</v>
      </c>
      <c r="F45" s="227">
        <v>0</v>
      </c>
      <c r="G45" s="227">
        <v>2</v>
      </c>
      <c r="H45" s="227">
        <f t="shared" ref="H45:H51" si="5">SUM(F45:G45)</f>
        <v>2</v>
      </c>
      <c r="I45" s="227">
        <v>0</v>
      </c>
      <c r="J45" s="227">
        <v>0</v>
      </c>
      <c r="K45" s="227">
        <f t="shared" ref="K45:K51" si="6">SUM(I45:J45)</f>
        <v>0</v>
      </c>
      <c r="L45" s="153"/>
      <c r="M45" s="153"/>
      <c r="N45" s="153"/>
      <c r="O45" s="153"/>
      <c r="P45" s="153"/>
      <c r="Q45" s="153"/>
      <c r="R45" s="153"/>
      <c r="S45" s="153"/>
      <c r="T45" s="153"/>
      <c r="U45" s="107"/>
      <c r="V45" s="107"/>
      <c r="W45" s="107"/>
      <c r="X45" s="107"/>
      <c r="Y45" s="107"/>
      <c r="Z45" s="107"/>
    </row>
    <row r="46" spans="1:26" ht="15" customHeight="1">
      <c r="A46" s="226">
        <v>2</v>
      </c>
      <c r="B46" s="226" t="s">
        <v>1028</v>
      </c>
      <c r="C46" s="227">
        <v>2</v>
      </c>
      <c r="D46" s="227">
        <v>6</v>
      </c>
      <c r="E46" s="227">
        <f t="shared" si="4"/>
        <v>8</v>
      </c>
      <c r="F46" s="227">
        <v>0</v>
      </c>
      <c r="G46" s="227">
        <v>0</v>
      </c>
      <c r="H46" s="227">
        <f t="shared" si="5"/>
        <v>0</v>
      </c>
      <c r="I46" s="227">
        <v>0</v>
      </c>
      <c r="J46" s="227">
        <v>0</v>
      </c>
      <c r="K46" s="227">
        <f t="shared" si="6"/>
        <v>0</v>
      </c>
      <c r="L46" s="153"/>
      <c r="M46" s="153"/>
      <c r="N46" s="153"/>
      <c r="O46" s="153"/>
      <c r="P46" s="153"/>
      <c r="Q46" s="153"/>
      <c r="R46" s="153"/>
      <c r="S46" s="153"/>
      <c r="T46" s="153"/>
      <c r="U46" s="107"/>
      <c r="V46" s="107"/>
      <c r="W46" s="107"/>
      <c r="X46" s="107"/>
      <c r="Y46" s="107"/>
      <c r="Z46" s="107"/>
    </row>
    <row r="47" spans="1:26" ht="15" customHeight="1">
      <c r="A47" s="226">
        <v>3</v>
      </c>
      <c r="B47" s="226" t="s">
        <v>1180</v>
      </c>
      <c r="C47" s="227">
        <v>4</v>
      </c>
      <c r="D47" s="227">
        <v>40</v>
      </c>
      <c r="E47" s="227">
        <f t="shared" si="4"/>
        <v>44</v>
      </c>
      <c r="F47" s="227">
        <v>0</v>
      </c>
      <c r="G47" s="227">
        <v>0</v>
      </c>
      <c r="H47" s="227">
        <f t="shared" si="5"/>
        <v>0</v>
      </c>
      <c r="I47" s="227">
        <v>0</v>
      </c>
      <c r="J47" s="227">
        <v>0</v>
      </c>
      <c r="K47" s="227">
        <f t="shared" si="6"/>
        <v>0</v>
      </c>
      <c r="L47" s="153"/>
      <c r="M47" s="153"/>
      <c r="N47" s="153"/>
      <c r="O47" s="153"/>
      <c r="P47" s="153"/>
      <c r="Q47" s="153"/>
      <c r="R47" s="153"/>
      <c r="S47" s="153"/>
      <c r="T47" s="153"/>
      <c r="U47" s="107"/>
      <c r="V47" s="107"/>
      <c r="W47" s="107"/>
      <c r="X47" s="107"/>
      <c r="Y47" s="107"/>
      <c r="Z47" s="107"/>
    </row>
    <row r="48" spans="1:26" ht="15" customHeight="1">
      <c r="A48" s="226">
        <v>4</v>
      </c>
      <c r="B48" s="226" t="s">
        <v>1181</v>
      </c>
      <c r="C48" s="227">
        <v>1</v>
      </c>
      <c r="D48" s="227">
        <v>23</v>
      </c>
      <c r="E48" s="227">
        <f t="shared" si="4"/>
        <v>24</v>
      </c>
      <c r="F48" s="227">
        <v>0</v>
      </c>
      <c r="G48" s="227">
        <v>0</v>
      </c>
      <c r="H48" s="227">
        <f t="shared" si="5"/>
        <v>0</v>
      </c>
      <c r="I48" s="227">
        <v>0</v>
      </c>
      <c r="J48" s="227">
        <v>0</v>
      </c>
      <c r="K48" s="227">
        <f t="shared" si="6"/>
        <v>0</v>
      </c>
      <c r="L48" s="153"/>
      <c r="M48" s="153"/>
      <c r="N48" s="153"/>
      <c r="O48" s="153"/>
      <c r="P48" s="153"/>
      <c r="Q48" s="153"/>
      <c r="R48" s="153"/>
      <c r="S48" s="153"/>
      <c r="T48" s="153"/>
      <c r="U48" s="107"/>
      <c r="V48" s="107"/>
      <c r="W48" s="107"/>
      <c r="X48" s="107"/>
      <c r="Y48" s="107"/>
      <c r="Z48" s="107"/>
    </row>
    <row r="49" spans="1:26" ht="15" customHeight="1">
      <c r="A49" s="226">
        <v>5</v>
      </c>
      <c r="B49" s="226" t="s">
        <v>1182</v>
      </c>
      <c r="C49" s="227">
        <v>4</v>
      </c>
      <c r="D49" s="227">
        <v>13</v>
      </c>
      <c r="E49" s="227">
        <f t="shared" si="4"/>
        <v>17</v>
      </c>
      <c r="F49" s="227">
        <v>0</v>
      </c>
      <c r="G49" s="227">
        <v>0</v>
      </c>
      <c r="H49" s="227">
        <f t="shared" si="5"/>
        <v>0</v>
      </c>
      <c r="I49" s="227">
        <v>0</v>
      </c>
      <c r="J49" s="227">
        <v>0</v>
      </c>
      <c r="K49" s="227">
        <f t="shared" si="6"/>
        <v>0</v>
      </c>
      <c r="L49" s="153"/>
      <c r="M49" s="153"/>
      <c r="N49" s="153"/>
      <c r="O49" s="153"/>
      <c r="P49" s="153"/>
      <c r="Q49" s="153"/>
      <c r="R49" s="153"/>
      <c r="S49" s="153"/>
      <c r="T49" s="153"/>
      <c r="U49" s="107"/>
      <c r="V49" s="107"/>
      <c r="W49" s="107"/>
      <c r="X49" s="107"/>
      <c r="Y49" s="107"/>
      <c r="Z49" s="107"/>
    </row>
    <row r="50" spans="1:26" ht="15" customHeight="1">
      <c r="A50" s="226">
        <v>6</v>
      </c>
      <c r="B50" s="226" t="s">
        <v>1183</v>
      </c>
      <c r="C50" s="227">
        <v>3</v>
      </c>
      <c r="D50" s="227">
        <v>29</v>
      </c>
      <c r="E50" s="227">
        <f t="shared" si="4"/>
        <v>32</v>
      </c>
      <c r="F50" s="227">
        <v>0</v>
      </c>
      <c r="G50" s="227">
        <v>0</v>
      </c>
      <c r="H50" s="227">
        <f t="shared" si="5"/>
        <v>0</v>
      </c>
      <c r="I50" s="227">
        <v>0</v>
      </c>
      <c r="J50" s="227">
        <v>0</v>
      </c>
      <c r="K50" s="227">
        <f t="shared" si="6"/>
        <v>0</v>
      </c>
      <c r="L50" s="153"/>
      <c r="M50" s="153"/>
      <c r="N50" s="153"/>
      <c r="O50" s="153"/>
      <c r="P50" s="153"/>
      <c r="Q50" s="153"/>
      <c r="R50" s="153"/>
      <c r="S50" s="153"/>
      <c r="T50" s="153"/>
      <c r="U50" s="107"/>
      <c r="V50" s="107"/>
      <c r="W50" s="107"/>
      <c r="X50" s="107"/>
      <c r="Y50" s="107"/>
      <c r="Z50" s="107"/>
    </row>
    <row r="51" spans="1:26" ht="15" customHeight="1">
      <c r="A51" s="226">
        <v>7</v>
      </c>
      <c r="B51" s="226" t="s">
        <v>1184</v>
      </c>
      <c r="C51" s="227">
        <v>0</v>
      </c>
      <c r="D51" s="227">
        <v>9</v>
      </c>
      <c r="E51" s="227">
        <f t="shared" si="4"/>
        <v>9</v>
      </c>
      <c r="F51" s="227">
        <v>0</v>
      </c>
      <c r="G51" s="227">
        <v>0</v>
      </c>
      <c r="H51" s="227">
        <f t="shared" si="5"/>
        <v>0</v>
      </c>
      <c r="I51" s="227">
        <v>0</v>
      </c>
      <c r="J51" s="227">
        <v>0</v>
      </c>
      <c r="K51" s="227">
        <f t="shared" si="6"/>
        <v>0</v>
      </c>
      <c r="L51" s="153"/>
      <c r="M51" s="153"/>
      <c r="N51" s="153"/>
      <c r="O51" s="153"/>
      <c r="P51" s="153"/>
      <c r="Q51" s="153"/>
      <c r="R51" s="153"/>
      <c r="S51" s="153"/>
      <c r="T51" s="153"/>
      <c r="U51" s="107"/>
      <c r="V51" s="107"/>
      <c r="W51" s="107"/>
      <c r="X51" s="107"/>
      <c r="Y51" s="107"/>
      <c r="Z51" s="107"/>
    </row>
    <row r="52" spans="1:26" ht="15" customHeight="1">
      <c r="A52" s="226"/>
      <c r="B52" s="226"/>
      <c r="C52" s="227">
        <f t="shared" ref="C52:K52" si="7">SUM(C45:C51)</f>
        <v>18</v>
      </c>
      <c r="D52" s="227">
        <f t="shared" si="7"/>
        <v>159</v>
      </c>
      <c r="E52" s="227">
        <f t="shared" si="7"/>
        <v>177</v>
      </c>
      <c r="F52" s="227">
        <f t="shared" si="7"/>
        <v>0</v>
      </c>
      <c r="G52" s="227">
        <f t="shared" si="7"/>
        <v>2</v>
      </c>
      <c r="H52" s="227">
        <f t="shared" si="7"/>
        <v>2</v>
      </c>
      <c r="I52" s="227">
        <f t="shared" si="7"/>
        <v>0</v>
      </c>
      <c r="J52" s="227">
        <f t="shared" si="7"/>
        <v>0</v>
      </c>
      <c r="K52" s="227">
        <f t="shared" si="7"/>
        <v>0</v>
      </c>
      <c r="L52" s="153"/>
      <c r="M52" s="153"/>
      <c r="N52" s="153"/>
      <c r="O52" s="153"/>
      <c r="P52" s="153"/>
      <c r="Q52" s="153"/>
      <c r="R52" s="153"/>
      <c r="S52" s="153"/>
      <c r="T52" s="153"/>
      <c r="U52" s="107"/>
      <c r="V52" s="107"/>
      <c r="W52" s="107"/>
      <c r="X52" s="107"/>
      <c r="Y52" s="107"/>
      <c r="Z52" s="107"/>
    </row>
    <row r="53" spans="1:26" ht="19.5" customHeight="1">
      <c r="A53" s="226" t="s">
        <v>1185</v>
      </c>
      <c r="B53" s="292"/>
      <c r="C53" s="292"/>
      <c r="D53" s="292"/>
      <c r="E53" s="227"/>
      <c r="F53" s="227"/>
      <c r="G53" s="226"/>
      <c r="H53" s="227"/>
      <c r="I53" s="227"/>
      <c r="J53" s="226"/>
      <c r="K53" s="227"/>
      <c r="L53" s="153"/>
      <c r="M53" s="153"/>
      <c r="N53" s="153"/>
      <c r="O53" s="153"/>
      <c r="P53" s="153"/>
      <c r="Q53" s="153"/>
      <c r="R53" s="153"/>
      <c r="S53" s="153"/>
      <c r="T53" s="153"/>
      <c r="U53" s="107"/>
      <c r="V53" s="107"/>
      <c r="W53" s="107"/>
      <c r="X53" s="107"/>
      <c r="Y53" s="107"/>
      <c r="Z53" s="107"/>
    </row>
    <row r="54" spans="1:26" ht="19.5" customHeight="1">
      <c r="A54" s="226">
        <v>1</v>
      </c>
      <c r="B54" s="206" t="s">
        <v>1186</v>
      </c>
      <c r="C54" s="125">
        <v>11</v>
      </c>
      <c r="D54" s="125">
        <v>58</v>
      </c>
      <c r="E54" s="227">
        <f t="shared" ref="E54:E69" si="8">SUM(C54:D54)</f>
        <v>69</v>
      </c>
      <c r="F54" s="227">
        <v>0</v>
      </c>
      <c r="G54" s="227">
        <v>1</v>
      </c>
      <c r="H54" s="227">
        <f t="shared" ref="H54:H69" si="9">SUM(F54:G54)</f>
        <v>1</v>
      </c>
      <c r="I54" s="125">
        <v>0</v>
      </c>
      <c r="J54" s="125">
        <v>0</v>
      </c>
      <c r="K54" s="227">
        <f t="shared" ref="K54:K69" si="10">SUM(I54:J54)</f>
        <v>0</v>
      </c>
      <c r="L54" s="153"/>
      <c r="M54" s="153"/>
      <c r="N54" s="153"/>
      <c r="O54" s="153"/>
      <c r="P54" s="153"/>
      <c r="Q54" s="153"/>
      <c r="R54" s="153"/>
      <c r="S54" s="153"/>
      <c r="T54" s="153"/>
      <c r="U54" s="107"/>
      <c r="V54" s="107"/>
      <c r="W54" s="107"/>
      <c r="X54" s="107"/>
      <c r="Y54" s="107"/>
      <c r="Z54" s="107"/>
    </row>
    <row r="55" spans="1:26" ht="19.5" customHeight="1">
      <c r="A55" s="226">
        <v>2</v>
      </c>
      <c r="B55" s="206" t="s">
        <v>1187</v>
      </c>
      <c r="C55" s="125">
        <v>3</v>
      </c>
      <c r="D55" s="125">
        <v>0</v>
      </c>
      <c r="E55" s="227">
        <f t="shared" si="8"/>
        <v>3</v>
      </c>
      <c r="F55" s="227">
        <v>0</v>
      </c>
      <c r="G55" s="227">
        <v>3</v>
      </c>
      <c r="H55" s="227">
        <f t="shared" si="9"/>
        <v>3</v>
      </c>
      <c r="I55" s="125">
        <v>0</v>
      </c>
      <c r="J55" s="125">
        <v>0</v>
      </c>
      <c r="K55" s="227">
        <f t="shared" si="10"/>
        <v>0</v>
      </c>
      <c r="L55" s="153"/>
      <c r="M55" s="153"/>
      <c r="N55" s="153"/>
      <c r="O55" s="153"/>
      <c r="P55" s="153"/>
      <c r="Q55" s="153"/>
      <c r="R55" s="153"/>
      <c r="S55" s="153"/>
      <c r="T55" s="153"/>
      <c r="U55" s="107"/>
      <c r="V55" s="107"/>
      <c r="W55" s="107"/>
      <c r="X55" s="107"/>
      <c r="Y55" s="107"/>
      <c r="Z55" s="107"/>
    </row>
    <row r="56" spans="1:26" ht="19.5" customHeight="1">
      <c r="A56" s="226">
        <v>3</v>
      </c>
      <c r="B56" s="206" t="s">
        <v>1188</v>
      </c>
      <c r="C56" s="125">
        <v>26</v>
      </c>
      <c r="D56" s="125">
        <v>237</v>
      </c>
      <c r="E56" s="227">
        <f t="shared" si="8"/>
        <v>263</v>
      </c>
      <c r="F56" s="227">
        <v>0</v>
      </c>
      <c r="G56" s="227">
        <v>0</v>
      </c>
      <c r="H56" s="227">
        <f t="shared" si="9"/>
        <v>0</v>
      </c>
      <c r="I56" s="125">
        <v>0</v>
      </c>
      <c r="J56" s="125">
        <v>0</v>
      </c>
      <c r="K56" s="227">
        <f t="shared" si="10"/>
        <v>0</v>
      </c>
      <c r="L56" s="153"/>
      <c r="M56" s="153"/>
      <c r="N56" s="153"/>
      <c r="O56" s="153"/>
      <c r="P56" s="153"/>
      <c r="Q56" s="153"/>
      <c r="R56" s="153"/>
      <c r="S56" s="153"/>
      <c r="T56" s="153"/>
      <c r="U56" s="107"/>
      <c r="V56" s="107"/>
      <c r="W56" s="107"/>
      <c r="X56" s="107"/>
      <c r="Y56" s="107"/>
      <c r="Z56" s="107"/>
    </row>
    <row r="57" spans="1:26" ht="19.5" customHeight="1">
      <c r="A57" s="226">
        <v>4</v>
      </c>
      <c r="B57" s="206" t="s">
        <v>1189</v>
      </c>
      <c r="C57" s="125">
        <v>0</v>
      </c>
      <c r="D57" s="125">
        <v>0</v>
      </c>
      <c r="E57" s="227">
        <f t="shared" si="8"/>
        <v>0</v>
      </c>
      <c r="F57" s="227">
        <v>0</v>
      </c>
      <c r="G57" s="227">
        <v>0</v>
      </c>
      <c r="H57" s="227">
        <f t="shared" si="9"/>
        <v>0</v>
      </c>
      <c r="I57" s="125">
        <v>0</v>
      </c>
      <c r="J57" s="125">
        <v>0</v>
      </c>
      <c r="K57" s="227">
        <f t="shared" si="10"/>
        <v>0</v>
      </c>
      <c r="L57" s="153"/>
      <c r="M57" s="153"/>
      <c r="N57" s="153"/>
      <c r="O57" s="153"/>
      <c r="P57" s="153"/>
      <c r="Q57" s="153"/>
      <c r="R57" s="153"/>
      <c r="S57" s="153"/>
      <c r="T57" s="153"/>
      <c r="U57" s="107"/>
      <c r="V57" s="107"/>
      <c r="W57" s="107"/>
      <c r="X57" s="107"/>
      <c r="Y57" s="107"/>
      <c r="Z57" s="107"/>
    </row>
    <row r="58" spans="1:26" ht="19.5" customHeight="1">
      <c r="A58" s="226">
        <v>5</v>
      </c>
      <c r="B58" s="206" t="s">
        <v>1190</v>
      </c>
      <c r="C58" s="125">
        <v>0</v>
      </c>
      <c r="D58" s="125">
        <v>1</v>
      </c>
      <c r="E58" s="227">
        <f t="shared" si="8"/>
        <v>1</v>
      </c>
      <c r="F58" s="227">
        <v>0</v>
      </c>
      <c r="G58" s="227">
        <v>0</v>
      </c>
      <c r="H58" s="227">
        <f t="shared" si="9"/>
        <v>0</v>
      </c>
      <c r="I58" s="125">
        <v>0</v>
      </c>
      <c r="J58" s="125">
        <v>0</v>
      </c>
      <c r="K58" s="227">
        <f t="shared" si="10"/>
        <v>0</v>
      </c>
      <c r="L58" s="153"/>
      <c r="M58" s="153"/>
      <c r="N58" s="153"/>
      <c r="O58" s="153"/>
      <c r="P58" s="153"/>
      <c r="Q58" s="153"/>
      <c r="R58" s="153"/>
      <c r="S58" s="153"/>
      <c r="T58" s="153"/>
      <c r="U58" s="107"/>
      <c r="V58" s="107"/>
      <c r="W58" s="107"/>
      <c r="X58" s="107"/>
      <c r="Y58" s="107"/>
      <c r="Z58" s="107"/>
    </row>
    <row r="59" spans="1:26" ht="19.5" customHeight="1">
      <c r="A59" s="226">
        <v>6</v>
      </c>
      <c r="B59" s="206" t="s">
        <v>1191</v>
      </c>
      <c r="C59" s="125">
        <v>0</v>
      </c>
      <c r="D59" s="125">
        <v>0</v>
      </c>
      <c r="E59" s="227">
        <f t="shared" si="8"/>
        <v>0</v>
      </c>
      <c r="F59" s="227">
        <v>0</v>
      </c>
      <c r="G59" s="227">
        <v>0</v>
      </c>
      <c r="H59" s="227">
        <f t="shared" si="9"/>
        <v>0</v>
      </c>
      <c r="I59" s="125">
        <v>0</v>
      </c>
      <c r="J59" s="125">
        <v>0</v>
      </c>
      <c r="K59" s="227">
        <f t="shared" si="10"/>
        <v>0</v>
      </c>
      <c r="L59" s="153"/>
      <c r="M59" s="153"/>
      <c r="N59" s="153"/>
      <c r="O59" s="153"/>
      <c r="P59" s="153"/>
      <c r="Q59" s="153"/>
      <c r="R59" s="153"/>
      <c r="S59" s="153"/>
      <c r="T59" s="153"/>
      <c r="U59" s="107"/>
      <c r="V59" s="107"/>
      <c r="W59" s="107"/>
      <c r="X59" s="107"/>
      <c r="Y59" s="107"/>
      <c r="Z59" s="107"/>
    </row>
    <row r="60" spans="1:26" ht="19.5" customHeight="1">
      <c r="A60" s="226">
        <v>7</v>
      </c>
      <c r="B60" s="206" t="s">
        <v>1192</v>
      </c>
      <c r="C60" s="125">
        <v>0</v>
      </c>
      <c r="D60" s="125">
        <v>0</v>
      </c>
      <c r="E60" s="227">
        <f t="shared" si="8"/>
        <v>0</v>
      </c>
      <c r="F60" s="227">
        <v>0</v>
      </c>
      <c r="G60" s="227">
        <v>0</v>
      </c>
      <c r="H60" s="227">
        <f t="shared" si="9"/>
        <v>0</v>
      </c>
      <c r="I60" s="125">
        <v>0</v>
      </c>
      <c r="J60" s="125">
        <v>0</v>
      </c>
      <c r="K60" s="227">
        <f t="shared" si="10"/>
        <v>0</v>
      </c>
      <c r="L60" s="153"/>
      <c r="M60" s="153"/>
      <c r="N60" s="153"/>
      <c r="O60" s="153"/>
      <c r="P60" s="153"/>
      <c r="Q60" s="153"/>
      <c r="R60" s="153"/>
      <c r="S60" s="153"/>
      <c r="T60" s="153"/>
      <c r="U60" s="107"/>
      <c r="V60" s="107"/>
      <c r="W60" s="107"/>
      <c r="X60" s="107"/>
      <c r="Y60" s="107"/>
      <c r="Z60" s="107"/>
    </row>
    <row r="61" spans="1:26" ht="19.5" customHeight="1">
      <c r="A61" s="226">
        <v>8</v>
      </c>
      <c r="B61" s="206" t="s">
        <v>1193</v>
      </c>
      <c r="C61" s="125">
        <v>0</v>
      </c>
      <c r="D61" s="125">
        <v>0</v>
      </c>
      <c r="E61" s="227">
        <f t="shared" si="8"/>
        <v>0</v>
      </c>
      <c r="F61" s="227">
        <v>0</v>
      </c>
      <c r="G61" s="227">
        <v>0</v>
      </c>
      <c r="H61" s="227">
        <f t="shared" si="9"/>
        <v>0</v>
      </c>
      <c r="I61" s="125">
        <v>0</v>
      </c>
      <c r="J61" s="125">
        <v>0</v>
      </c>
      <c r="K61" s="227">
        <f t="shared" si="10"/>
        <v>0</v>
      </c>
      <c r="L61" s="153"/>
      <c r="M61" s="153"/>
      <c r="N61" s="153"/>
      <c r="O61" s="153"/>
      <c r="P61" s="153"/>
      <c r="Q61" s="153"/>
      <c r="R61" s="153"/>
      <c r="S61" s="153"/>
      <c r="T61" s="153"/>
      <c r="U61" s="107"/>
      <c r="V61" s="107"/>
      <c r="W61" s="107"/>
      <c r="X61" s="107"/>
      <c r="Y61" s="107"/>
      <c r="Z61" s="107"/>
    </row>
    <row r="62" spans="1:26" ht="19.5" customHeight="1">
      <c r="A62" s="226">
        <v>9</v>
      </c>
      <c r="B62" s="206" t="s">
        <v>1194</v>
      </c>
      <c r="C62" s="125">
        <v>0</v>
      </c>
      <c r="D62" s="125">
        <v>0</v>
      </c>
      <c r="E62" s="227">
        <f t="shared" si="8"/>
        <v>0</v>
      </c>
      <c r="F62" s="227">
        <v>0</v>
      </c>
      <c r="G62" s="227">
        <v>0</v>
      </c>
      <c r="H62" s="227">
        <f t="shared" si="9"/>
        <v>0</v>
      </c>
      <c r="I62" s="125">
        <v>0</v>
      </c>
      <c r="J62" s="125">
        <v>0</v>
      </c>
      <c r="K62" s="227">
        <f t="shared" si="10"/>
        <v>0</v>
      </c>
      <c r="L62" s="153"/>
      <c r="M62" s="153"/>
      <c r="N62" s="153"/>
      <c r="O62" s="153"/>
      <c r="P62" s="153"/>
      <c r="Q62" s="153"/>
      <c r="R62" s="153"/>
      <c r="S62" s="153"/>
      <c r="T62" s="153"/>
      <c r="U62" s="107"/>
      <c r="V62" s="107"/>
      <c r="W62" s="107"/>
      <c r="X62" s="107"/>
      <c r="Y62" s="107"/>
      <c r="Z62" s="107"/>
    </row>
    <row r="63" spans="1:26" ht="19.5" customHeight="1">
      <c r="A63" s="226">
        <v>10</v>
      </c>
      <c r="B63" s="206" t="s">
        <v>1195</v>
      </c>
      <c r="C63" s="125">
        <v>0</v>
      </c>
      <c r="D63" s="125">
        <v>1</v>
      </c>
      <c r="E63" s="227">
        <f t="shared" si="8"/>
        <v>1</v>
      </c>
      <c r="F63" s="227">
        <v>0</v>
      </c>
      <c r="G63" s="227">
        <v>0</v>
      </c>
      <c r="H63" s="227">
        <f t="shared" si="9"/>
        <v>0</v>
      </c>
      <c r="I63" s="125">
        <v>0</v>
      </c>
      <c r="J63" s="125">
        <v>0</v>
      </c>
      <c r="K63" s="227">
        <f t="shared" si="10"/>
        <v>0</v>
      </c>
      <c r="L63" s="153"/>
      <c r="M63" s="153"/>
      <c r="N63" s="153"/>
      <c r="O63" s="153"/>
      <c r="P63" s="153"/>
      <c r="Q63" s="153"/>
      <c r="R63" s="153"/>
      <c r="S63" s="153"/>
      <c r="T63" s="153"/>
      <c r="U63" s="107"/>
      <c r="V63" s="107"/>
      <c r="W63" s="107"/>
      <c r="X63" s="107"/>
      <c r="Y63" s="107"/>
      <c r="Z63" s="107"/>
    </row>
    <row r="64" spans="1:26" ht="19.5" customHeight="1">
      <c r="A64" s="226">
        <v>11</v>
      </c>
      <c r="B64" s="206" t="s">
        <v>1196</v>
      </c>
      <c r="C64" s="125">
        <v>0</v>
      </c>
      <c r="D64" s="125">
        <v>0</v>
      </c>
      <c r="E64" s="227">
        <f t="shared" si="8"/>
        <v>0</v>
      </c>
      <c r="F64" s="227">
        <v>0</v>
      </c>
      <c r="G64" s="227">
        <v>0</v>
      </c>
      <c r="H64" s="227">
        <f t="shared" si="9"/>
        <v>0</v>
      </c>
      <c r="I64" s="125">
        <v>0</v>
      </c>
      <c r="J64" s="125">
        <v>0</v>
      </c>
      <c r="K64" s="227">
        <f t="shared" si="10"/>
        <v>0</v>
      </c>
      <c r="L64" s="153"/>
      <c r="M64" s="153"/>
      <c r="N64" s="153"/>
      <c r="O64" s="153"/>
      <c r="P64" s="153"/>
      <c r="Q64" s="153"/>
      <c r="R64" s="153"/>
      <c r="S64" s="153"/>
      <c r="T64" s="153"/>
      <c r="U64" s="107"/>
      <c r="V64" s="107"/>
      <c r="W64" s="107"/>
      <c r="X64" s="107"/>
      <c r="Y64" s="107"/>
      <c r="Z64" s="107"/>
    </row>
    <row r="65" spans="1:26" ht="19.5" customHeight="1">
      <c r="A65" s="226">
        <v>12</v>
      </c>
      <c r="B65" s="206" t="s">
        <v>1197</v>
      </c>
      <c r="C65" s="125">
        <v>0</v>
      </c>
      <c r="D65" s="125">
        <v>0</v>
      </c>
      <c r="E65" s="227">
        <f t="shared" si="8"/>
        <v>0</v>
      </c>
      <c r="F65" s="227">
        <v>0</v>
      </c>
      <c r="G65" s="227">
        <v>0</v>
      </c>
      <c r="H65" s="227">
        <f t="shared" si="9"/>
        <v>0</v>
      </c>
      <c r="I65" s="125">
        <v>0</v>
      </c>
      <c r="J65" s="125">
        <v>0</v>
      </c>
      <c r="K65" s="227">
        <f t="shared" si="10"/>
        <v>0</v>
      </c>
      <c r="L65" s="153"/>
      <c r="M65" s="153"/>
      <c r="N65" s="153"/>
      <c r="O65" s="153"/>
      <c r="P65" s="153"/>
      <c r="Q65" s="153"/>
      <c r="R65" s="153"/>
      <c r="S65" s="153"/>
      <c r="T65" s="153"/>
      <c r="U65" s="107"/>
      <c r="V65" s="107"/>
      <c r="W65" s="107"/>
      <c r="X65" s="107"/>
      <c r="Y65" s="107"/>
      <c r="Z65" s="107"/>
    </row>
    <row r="66" spans="1:26" ht="19.5" customHeight="1">
      <c r="A66" s="226">
        <v>13</v>
      </c>
      <c r="B66" s="206" t="s">
        <v>1198</v>
      </c>
      <c r="C66" s="125">
        <v>0</v>
      </c>
      <c r="D66" s="125">
        <v>0</v>
      </c>
      <c r="E66" s="227">
        <f t="shared" si="8"/>
        <v>0</v>
      </c>
      <c r="F66" s="227">
        <v>0</v>
      </c>
      <c r="G66" s="227">
        <v>0</v>
      </c>
      <c r="H66" s="227">
        <f t="shared" si="9"/>
        <v>0</v>
      </c>
      <c r="I66" s="125">
        <v>0</v>
      </c>
      <c r="J66" s="125">
        <v>0</v>
      </c>
      <c r="K66" s="227">
        <f t="shared" si="10"/>
        <v>0</v>
      </c>
      <c r="L66" s="153"/>
      <c r="M66" s="153"/>
      <c r="N66" s="153"/>
      <c r="O66" s="153"/>
      <c r="P66" s="153"/>
      <c r="Q66" s="153"/>
      <c r="R66" s="153"/>
      <c r="S66" s="153"/>
      <c r="T66" s="153"/>
      <c r="U66" s="107"/>
      <c r="V66" s="107"/>
      <c r="W66" s="107"/>
      <c r="X66" s="107"/>
      <c r="Y66" s="107"/>
      <c r="Z66" s="107"/>
    </row>
    <row r="67" spans="1:26" ht="19.5" customHeight="1">
      <c r="A67" s="226">
        <v>14</v>
      </c>
      <c r="B67" s="206" t="s">
        <v>1199</v>
      </c>
      <c r="C67" s="125">
        <v>0</v>
      </c>
      <c r="D67" s="125">
        <v>0</v>
      </c>
      <c r="E67" s="227">
        <f t="shared" si="8"/>
        <v>0</v>
      </c>
      <c r="F67" s="227">
        <v>0</v>
      </c>
      <c r="G67" s="227">
        <v>0</v>
      </c>
      <c r="H67" s="227">
        <f t="shared" si="9"/>
        <v>0</v>
      </c>
      <c r="I67" s="125">
        <v>0</v>
      </c>
      <c r="J67" s="125">
        <v>0</v>
      </c>
      <c r="K67" s="227">
        <f t="shared" si="10"/>
        <v>0</v>
      </c>
      <c r="L67" s="153"/>
      <c r="M67" s="153"/>
      <c r="N67" s="153"/>
      <c r="O67" s="153"/>
      <c r="P67" s="153"/>
      <c r="Q67" s="153"/>
      <c r="R67" s="153"/>
      <c r="S67" s="153"/>
      <c r="T67" s="153"/>
      <c r="U67" s="107"/>
      <c r="V67" s="107"/>
      <c r="W67" s="107"/>
      <c r="X67" s="107"/>
      <c r="Y67" s="107"/>
      <c r="Z67" s="107"/>
    </row>
    <row r="68" spans="1:26" ht="19.5" customHeight="1">
      <c r="A68" s="226">
        <v>15</v>
      </c>
      <c r="B68" s="206" t="s">
        <v>1200</v>
      </c>
      <c r="C68" s="125">
        <v>0</v>
      </c>
      <c r="D68" s="125">
        <v>0</v>
      </c>
      <c r="E68" s="227">
        <f t="shared" si="8"/>
        <v>0</v>
      </c>
      <c r="F68" s="227">
        <v>0</v>
      </c>
      <c r="G68" s="227">
        <v>0</v>
      </c>
      <c r="H68" s="227">
        <f t="shared" si="9"/>
        <v>0</v>
      </c>
      <c r="I68" s="125">
        <v>0</v>
      </c>
      <c r="J68" s="125">
        <v>0</v>
      </c>
      <c r="K68" s="227">
        <f t="shared" si="10"/>
        <v>0</v>
      </c>
      <c r="L68" s="153"/>
      <c r="M68" s="153"/>
      <c r="N68" s="153"/>
      <c r="O68" s="153"/>
      <c r="P68" s="153"/>
      <c r="Q68" s="153"/>
      <c r="R68" s="153"/>
      <c r="S68" s="153"/>
      <c r="T68" s="153"/>
      <c r="U68" s="107"/>
      <c r="V68" s="107"/>
      <c r="W68" s="107"/>
      <c r="X68" s="107"/>
      <c r="Y68" s="107"/>
      <c r="Z68" s="107"/>
    </row>
    <row r="69" spans="1:26" ht="19.5" customHeight="1">
      <c r="A69" s="226">
        <v>16</v>
      </c>
      <c r="B69" s="206" t="s">
        <v>1201</v>
      </c>
      <c r="C69" s="125">
        <v>0</v>
      </c>
      <c r="D69" s="125">
        <v>0</v>
      </c>
      <c r="E69" s="227">
        <f t="shared" si="8"/>
        <v>0</v>
      </c>
      <c r="F69" s="227">
        <v>0</v>
      </c>
      <c r="G69" s="227">
        <v>0</v>
      </c>
      <c r="H69" s="227">
        <f t="shared" si="9"/>
        <v>0</v>
      </c>
      <c r="I69" s="125">
        <v>0</v>
      </c>
      <c r="J69" s="125">
        <v>1</v>
      </c>
      <c r="K69" s="227">
        <f t="shared" si="10"/>
        <v>1</v>
      </c>
      <c r="L69" s="153"/>
      <c r="M69" s="153"/>
      <c r="N69" s="153"/>
      <c r="O69" s="153"/>
      <c r="P69" s="153"/>
      <c r="Q69" s="153"/>
      <c r="R69" s="153"/>
      <c r="S69" s="153"/>
      <c r="T69" s="153"/>
      <c r="U69" s="107"/>
      <c r="V69" s="107"/>
      <c r="W69" s="107"/>
      <c r="X69" s="107"/>
      <c r="Y69" s="107"/>
      <c r="Z69" s="107"/>
    </row>
    <row r="70" spans="1:26" ht="19.5" customHeight="1">
      <c r="A70" s="226"/>
      <c r="B70" s="226"/>
      <c r="C70" s="227">
        <f t="shared" ref="C70:K70" si="11">SUM(C54:C69)</f>
        <v>40</v>
      </c>
      <c r="D70" s="227">
        <f t="shared" si="11"/>
        <v>297</v>
      </c>
      <c r="E70" s="227">
        <f t="shared" si="11"/>
        <v>337</v>
      </c>
      <c r="F70" s="227">
        <f t="shared" si="11"/>
        <v>0</v>
      </c>
      <c r="G70" s="227">
        <f t="shared" si="11"/>
        <v>4</v>
      </c>
      <c r="H70" s="227">
        <f t="shared" si="11"/>
        <v>4</v>
      </c>
      <c r="I70" s="227">
        <f t="shared" si="11"/>
        <v>0</v>
      </c>
      <c r="J70" s="227">
        <f t="shared" si="11"/>
        <v>1</v>
      </c>
      <c r="K70" s="227">
        <f t="shared" si="11"/>
        <v>1</v>
      </c>
      <c r="L70" s="153"/>
      <c r="M70" s="153"/>
      <c r="N70" s="153"/>
      <c r="O70" s="153"/>
      <c r="P70" s="153"/>
      <c r="Q70" s="153"/>
      <c r="R70" s="153"/>
      <c r="S70" s="153"/>
      <c r="T70" s="153"/>
      <c r="U70" s="107"/>
      <c r="V70" s="107"/>
      <c r="W70" s="107"/>
      <c r="X70" s="107"/>
      <c r="Y70" s="107"/>
      <c r="Z70" s="107"/>
    </row>
    <row r="71" spans="1:26" ht="19.5" customHeight="1">
      <c r="A71" s="226" t="s">
        <v>1202</v>
      </c>
      <c r="B71" s="226"/>
      <c r="C71" s="227">
        <f t="shared" ref="C71:K71" si="12">C43+C52+C70</f>
        <v>72</v>
      </c>
      <c r="D71" s="227">
        <f t="shared" si="12"/>
        <v>502</v>
      </c>
      <c r="E71" s="227">
        <f t="shared" si="12"/>
        <v>574</v>
      </c>
      <c r="F71" s="227">
        <f t="shared" si="12"/>
        <v>0</v>
      </c>
      <c r="G71" s="227">
        <f t="shared" si="12"/>
        <v>6</v>
      </c>
      <c r="H71" s="227">
        <f t="shared" si="12"/>
        <v>6</v>
      </c>
      <c r="I71" s="227">
        <f t="shared" si="12"/>
        <v>0</v>
      </c>
      <c r="J71" s="227">
        <f t="shared" si="12"/>
        <v>2</v>
      </c>
      <c r="K71" s="227">
        <f t="shared" si="12"/>
        <v>2</v>
      </c>
      <c r="L71" s="153"/>
      <c r="M71" s="153"/>
      <c r="N71" s="153"/>
      <c r="O71" s="153"/>
      <c r="P71" s="153"/>
      <c r="Q71" s="153"/>
      <c r="R71" s="153"/>
      <c r="S71" s="153"/>
      <c r="T71" s="153"/>
      <c r="U71" s="107"/>
      <c r="V71" s="107"/>
      <c r="W71" s="107"/>
      <c r="X71" s="107"/>
      <c r="Y71" s="107"/>
      <c r="Z71" s="107"/>
    </row>
    <row r="72" spans="1:26" ht="19.5" customHeight="1">
      <c r="A72" s="226" t="s">
        <v>1203</v>
      </c>
      <c r="B72" s="226"/>
      <c r="C72" s="294">
        <v>57</v>
      </c>
      <c r="D72" s="294">
        <v>421</v>
      </c>
      <c r="E72" s="294">
        <f>SUM(C72:D72)</f>
        <v>478</v>
      </c>
      <c r="F72" s="294">
        <v>0</v>
      </c>
      <c r="G72" s="294">
        <v>6</v>
      </c>
      <c r="H72" s="294">
        <f>SUM(F72:G72)</f>
        <v>6</v>
      </c>
      <c r="I72" s="294">
        <v>0</v>
      </c>
      <c r="J72" s="294">
        <v>1</v>
      </c>
      <c r="K72" s="294">
        <f>SUM(I72:J72)</f>
        <v>1</v>
      </c>
      <c r="L72" s="153"/>
      <c r="M72" s="153"/>
      <c r="N72" s="153"/>
      <c r="O72" s="153"/>
      <c r="P72" s="153"/>
      <c r="Q72" s="153"/>
      <c r="R72" s="153"/>
      <c r="S72" s="153"/>
      <c r="T72" s="153"/>
      <c r="U72" s="107"/>
      <c r="V72" s="107"/>
      <c r="W72" s="107"/>
      <c r="X72" s="107"/>
      <c r="Y72" s="107"/>
      <c r="Z72" s="107"/>
    </row>
    <row r="73" spans="1:26" ht="15.75" customHeight="1">
      <c r="A73" s="295" t="s">
        <v>1204</v>
      </c>
      <c r="B73" s="295"/>
      <c r="C73" s="295"/>
      <c r="D73" s="295"/>
      <c r="E73" s="296">
        <f>E72/'2'!E26*1000</f>
        <v>0.49476716443555657</v>
      </c>
      <c r="F73" s="296"/>
      <c r="G73" s="296"/>
      <c r="H73" s="296">
        <f>H72/'2'!E26*1000</f>
        <v>6.2104664991910873E-3</v>
      </c>
      <c r="I73" s="296"/>
      <c r="J73" s="296"/>
      <c r="K73" s="296">
        <f>K72/'2'!E26*1000</f>
        <v>1.0350777498651811E-3</v>
      </c>
      <c r="L73" s="153"/>
      <c r="M73" s="153"/>
      <c r="N73" s="153"/>
      <c r="O73" s="153"/>
      <c r="P73" s="153"/>
      <c r="Q73" s="153"/>
      <c r="R73" s="153"/>
      <c r="S73" s="153"/>
      <c r="T73" s="153"/>
      <c r="U73" s="107"/>
      <c r="V73" s="107"/>
      <c r="W73" s="107"/>
      <c r="X73" s="107"/>
      <c r="Y73" s="107"/>
      <c r="Z73" s="107"/>
    </row>
    <row r="74" spans="1:26" ht="15.75" customHeight="1">
      <c r="A74" s="153"/>
      <c r="B74" s="153"/>
      <c r="C74" s="297"/>
      <c r="D74" s="297"/>
      <c r="E74" s="297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07"/>
      <c r="V74" s="107"/>
      <c r="W74" s="107"/>
      <c r="X74" s="107"/>
      <c r="Y74" s="107"/>
      <c r="Z74" s="107"/>
    </row>
    <row r="75" spans="1:26" ht="15.75" customHeight="1">
      <c r="A75" s="153" t="s">
        <v>1205</v>
      </c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07"/>
      <c r="V75" s="107"/>
      <c r="W75" s="107"/>
      <c r="X75" s="107"/>
      <c r="Y75" s="107"/>
      <c r="Z75" s="107"/>
    </row>
    <row r="76" spans="1:26" ht="15.75" customHeight="1">
      <c r="A76" s="153" t="s">
        <v>1206</v>
      </c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07"/>
      <c r="V76" s="107"/>
      <c r="W76" s="107"/>
      <c r="X76" s="107"/>
      <c r="Y76" s="107"/>
      <c r="Z76" s="107"/>
    </row>
    <row r="77" spans="1:26" ht="15.75" customHeight="1">
      <c r="A77" s="153"/>
      <c r="B77" s="153" t="s">
        <v>1207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07"/>
      <c r="V77" s="107"/>
      <c r="W77" s="107"/>
      <c r="X77" s="107"/>
      <c r="Y77" s="107"/>
      <c r="Z77" s="107"/>
    </row>
    <row r="78" spans="1:26" ht="15.75" customHeight="1">
      <c r="A78" s="153"/>
      <c r="B78" s="153" t="s">
        <v>1214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07"/>
      <c r="V78" s="107"/>
      <c r="W78" s="107"/>
      <c r="X78" s="107"/>
      <c r="Y78" s="107"/>
      <c r="Z78" s="107"/>
    </row>
    <row r="79" spans="1:26" ht="15.75" customHeight="1">
      <c r="A79" s="153"/>
      <c r="B79" s="153" t="s">
        <v>1214</v>
      </c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07"/>
      <c r="V79" s="107"/>
      <c r="W79" s="107"/>
      <c r="X79" s="107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07"/>
      <c r="V80" s="107"/>
      <c r="W80" s="107"/>
      <c r="X80" s="107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07"/>
      <c r="V81" s="107"/>
      <c r="W81" s="107"/>
      <c r="X81" s="107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07"/>
      <c r="V82" s="107"/>
      <c r="W82" s="107"/>
      <c r="X82" s="107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07"/>
      <c r="V83" s="107"/>
      <c r="W83" s="107"/>
      <c r="X83" s="107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07"/>
      <c r="V84" s="107"/>
      <c r="W84" s="107"/>
      <c r="X84" s="107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07"/>
      <c r="V85" s="107"/>
      <c r="W85" s="107"/>
      <c r="X85" s="107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07"/>
      <c r="V86" s="107"/>
      <c r="W86" s="107"/>
      <c r="X86" s="107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07"/>
      <c r="V87" s="107"/>
      <c r="W87" s="107"/>
      <c r="X87" s="107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07"/>
      <c r="V88" s="107"/>
      <c r="W88" s="107"/>
      <c r="X88" s="107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07"/>
      <c r="V89" s="107"/>
      <c r="W89" s="107"/>
      <c r="X89" s="107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07"/>
      <c r="V90" s="107"/>
      <c r="W90" s="107"/>
      <c r="X90" s="107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07"/>
      <c r="V91" s="107"/>
      <c r="W91" s="107"/>
      <c r="X91" s="107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07"/>
      <c r="V92" s="107"/>
      <c r="W92" s="107"/>
      <c r="X92" s="107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07"/>
      <c r="V93" s="107"/>
      <c r="W93" s="107"/>
      <c r="X93" s="107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07"/>
      <c r="V94" s="107"/>
      <c r="W94" s="107"/>
      <c r="X94" s="107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07"/>
      <c r="V95" s="107"/>
      <c r="W95" s="107"/>
      <c r="X95" s="107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07"/>
      <c r="V96" s="107"/>
      <c r="W96" s="107"/>
      <c r="X96" s="107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07"/>
      <c r="V97" s="107"/>
      <c r="W97" s="107"/>
      <c r="X97" s="107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07"/>
      <c r="V98" s="107"/>
      <c r="W98" s="107"/>
      <c r="X98" s="107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07"/>
      <c r="V99" s="107"/>
      <c r="W99" s="107"/>
      <c r="X99" s="107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07"/>
      <c r="V100" s="107"/>
      <c r="W100" s="107"/>
      <c r="X100" s="107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07"/>
      <c r="V101" s="107"/>
      <c r="W101" s="107"/>
      <c r="X101" s="107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07"/>
      <c r="V102" s="107"/>
      <c r="W102" s="107"/>
      <c r="X102" s="107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07"/>
      <c r="V103" s="107"/>
      <c r="W103" s="107"/>
      <c r="X103" s="107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07"/>
      <c r="V104" s="107"/>
      <c r="W104" s="107"/>
      <c r="X104" s="107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07"/>
      <c r="V105" s="107"/>
      <c r="W105" s="107"/>
      <c r="X105" s="107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07"/>
      <c r="V106" s="107"/>
      <c r="W106" s="107"/>
      <c r="X106" s="107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07"/>
      <c r="V107" s="107"/>
      <c r="W107" s="107"/>
      <c r="X107" s="107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07"/>
      <c r="V108" s="107"/>
      <c r="W108" s="107"/>
      <c r="X108" s="107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07"/>
      <c r="V109" s="107"/>
      <c r="W109" s="107"/>
      <c r="X109" s="107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07"/>
      <c r="V110" s="107"/>
      <c r="W110" s="107"/>
      <c r="X110" s="107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07"/>
      <c r="V111" s="107"/>
      <c r="W111" s="107"/>
      <c r="X111" s="107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07"/>
      <c r="V112" s="107"/>
      <c r="W112" s="107"/>
      <c r="X112" s="107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07"/>
      <c r="V113" s="107"/>
      <c r="W113" s="107"/>
      <c r="X113" s="107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07"/>
      <c r="V114" s="107"/>
      <c r="W114" s="107"/>
      <c r="X114" s="107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07"/>
      <c r="V115" s="107"/>
      <c r="W115" s="107"/>
      <c r="X115" s="107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07"/>
      <c r="V116" s="107"/>
      <c r="W116" s="107"/>
      <c r="X116" s="107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07"/>
      <c r="V117" s="107"/>
      <c r="W117" s="107"/>
      <c r="X117" s="107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07"/>
      <c r="V118" s="107"/>
      <c r="W118" s="107"/>
      <c r="X118" s="107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07"/>
      <c r="V119" s="107"/>
      <c r="W119" s="107"/>
      <c r="X119" s="107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07"/>
      <c r="V120" s="107"/>
      <c r="W120" s="107"/>
      <c r="X120" s="107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07"/>
      <c r="V121" s="107"/>
      <c r="W121" s="107"/>
      <c r="X121" s="107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07"/>
      <c r="V122" s="107"/>
      <c r="W122" s="107"/>
      <c r="X122" s="107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07"/>
      <c r="V123" s="107"/>
      <c r="W123" s="107"/>
      <c r="X123" s="107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07"/>
      <c r="V124" s="107"/>
      <c r="W124" s="107"/>
      <c r="X124" s="107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07"/>
      <c r="V125" s="107"/>
      <c r="W125" s="107"/>
      <c r="X125" s="107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07"/>
      <c r="V126" s="107"/>
      <c r="W126" s="107"/>
      <c r="X126" s="107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07"/>
      <c r="V127" s="107"/>
      <c r="W127" s="107"/>
      <c r="X127" s="107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07"/>
      <c r="V128" s="107"/>
      <c r="W128" s="107"/>
      <c r="X128" s="107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07"/>
      <c r="V129" s="107"/>
      <c r="W129" s="107"/>
      <c r="X129" s="107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07"/>
      <c r="V130" s="107"/>
      <c r="W130" s="107"/>
      <c r="X130" s="107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07"/>
      <c r="V131" s="107"/>
      <c r="W131" s="107"/>
      <c r="X131" s="107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07"/>
      <c r="V132" s="107"/>
      <c r="W132" s="107"/>
      <c r="X132" s="107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07"/>
      <c r="V133" s="107"/>
      <c r="W133" s="107"/>
      <c r="X133" s="107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07"/>
      <c r="V134" s="107"/>
      <c r="W134" s="107"/>
      <c r="X134" s="107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07"/>
      <c r="V135" s="107"/>
      <c r="W135" s="107"/>
      <c r="X135" s="107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07"/>
      <c r="V136" s="107"/>
      <c r="W136" s="107"/>
      <c r="X136" s="107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07"/>
      <c r="V137" s="107"/>
      <c r="W137" s="107"/>
      <c r="X137" s="107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07"/>
      <c r="V138" s="107"/>
      <c r="W138" s="107"/>
      <c r="X138" s="107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07"/>
      <c r="V139" s="107"/>
      <c r="W139" s="107"/>
      <c r="X139" s="107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07"/>
      <c r="V140" s="107"/>
      <c r="W140" s="107"/>
      <c r="X140" s="107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07"/>
      <c r="V141" s="107"/>
      <c r="W141" s="107"/>
      <c r="X141" s="107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07"/>
      <c r="V142" s="107"/>
      <c r="W142" s="107"/>
      <c r="X142" s="107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07"/>
      <c r="V143" s="107"/>
      <c r="W143" s="107"/>
      <c r="X143" s="107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07"/>
      <c r="V144" s="107"/>
      <c r="W144" s="107"/>
      <c r="X144" s="107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07"/>
      <c r="V145" s="107"/>
      <c r="W145" s="107"/>
      <c r="X145" s="107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07"/>
      <c r="V146" s="107"/>
      <c r="W146" s="107"/>
      <c r="X146" s="107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07"/>
      <c r="V147" s="107"/>
      <c r="W147" s="107"/>
      <c r="X147" s="107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07"/>
      <c r="V148" s="107"/>
      <c r="W148" s="107"/>
      <c r="X148" s="107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07"/>
      <c r="V149" s="107"/>
      <c r="W149" s="107"/>
      <c r="X149" s="107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07"/>
      <c r="V150" s="107"/>
      <c r="W150" s="107"/>
      <c r="X150" s="107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07"/>
      <c r="V151" s="107"/>
      <c r="W151" s="107"/>
      <c r="X151" s="107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07"/>
      <c r="V152" s="107"/>
      <c r="W152" s="107"/>
      <c r="X152" s="107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07"/>
      <c r="V153" s="107"/>
      <c r="W153" s="107"/>
      <c r="X153" s="107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07"/>
      <c r="V154" s="107"/>
      <c r="W154" s="107"/>
      <c r="X154" s="107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07"/>
      <c r="V155" s="107"/>
      <c r="W155" s="107"/>
      <c r="X155" s="107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07"/>
      <c r="V156" s="107"/>
      <c r="W156" s="107"/>
      <c r="X156" s="107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07"/>
      <c r="V157" s="107"/>
      <c r="W157" s="107"/>
      <c r="X157" s="107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07"/>
      <c r="V158" s="107"/>
      <c r="W158" s="107"/>
      <c r="X158" s="107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07"/>
      <c r="V159" s="107"/>
      <c r="W159" s="107"/>
      <c r="X159" s="107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07"/>
      <c r="V160" s="107"/>
      <c r="W160" s="107"/>
      <c r="X160" s="107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07"/>
      <c r="V161" s="107"/>
      <c r="W161" s="107"/>
      <c r="X161" s="107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07"/>
      <c r="V162" s="107"/>
      <c r="W162" s="107"/>
      <c r="X162" s="107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07"/>
      <c r="V163" s="107"/>
      <c r="W163" s="107"/>
      <c r="X163" s="107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07"/>
      <c r="V164" s="107"/>
      <c r="W164" s="107"/>
      <c r="X164" s="107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07"/>
      <c r="V165" s="107"/>
      <c r="W165" s="107"/>
      <c r="X165" s="107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07"/>
      <c r="V166" s="107"/>
      <c r="W166" s="107"/>
      <c r="X166" s="107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07"/>
      <c r="V167" s="107"/>
      <c r="W167" s="107"/>
      <c r="X167" s="107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07"/>
      <c r="V168" s="107"/>
      <c r="W168" s="107"/>
      <c r="X168" s="107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07"/>
      <c r="V169" s="107"/>
      <c r="W169" s="107"/>
      <c r="X169" s="107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07"/>
      <c r="V170" s="107"/>
      <c r="W170" s="107"/>
      <c r="X170" s="107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07"/>
      <c r="V171" s="107"/>
      <c r="W171" s="107"/>
      <c r="X171" s="107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07"/>
      <c r="V172" s="107"/>
      <c r="W172" s="107"/>
      <c r="X172" s="107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07"/>
      <c r="V173" s="107"/>
      <c r="W173" s="107"/>
      <c r="X173" s="107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07"/>
      <c r="V174" s="107"/>
      <c r="W174" s="107"/>
      <c r="X174" s="107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07"/>
      <c r="V175" s="107"/>
      <c r="W175" s="107"/>
      <c r="X175" s="107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07"/>
      <c r="V176" s="107"/>
      <c r="W176" s="107"/>
      <c r="X176" s="107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07"/>
      <c r="V177" s="107"/>
      <c r="W177" s="107"/>
      <c r="X177" s="107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07"/>
      <c r="V178" s="107"/>
      <c r="W178" s="107"/>
      <c r="X178" s="107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07"/>
      <c r="V179" s="107"/>
      <c r="W179" s="107"/>
      <c r="X179" s="107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07"/>
      <c r="V180" s="107"/>
      <c r="W180" s="107"/>
      <c r="X180" s="107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07"/>
      <c r="V181" s="107"/>
      <c r="W181" s="107"/>
      <c r="X181" s="107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07"/>
      <c r="V182" s="107"/>
      <c r="W182" s="107"/>
      <c r="X182" s="107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07"/>
      <c r="V183" s="107"/>
      <c r="W183" s="107"/>
      <c r="X183" s="107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07"/>
      <c r="V184" s="107"/>
      <c r="W184" s="107"/>
      <c r="X184" s="107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07"/>
      <c r="V185" s="107"/>
      <c r="W185" s="107"/>
      <c r="X185" s="107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07"/>
      <c r="V186" s="107"/>
      <c r="W186" s="107"/>
      <c r="X186" s="107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07"/>
      <c r="V187" s="107"/>
      <c r="W187" s="107"/>
      <c r="X187" s="107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07"/>
      <c r="V188" s="107"/>
      <c r="W188" s="107"/>
      <c r="X188" s="107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07"/>
      <c r="V189" s="107"/>
      <c r="W189" s="107"/>
      <c r="X189" s="107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07"/>
      <c r="V190" s="107"/>
      <c r="W190" s="107"/>
      <c r="X190" s="107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07"/>
      <c r="V191" s="107"/>
      <c r="W191" s="107"/>
      <c r="X191" s="107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07"/>
      <c r="V192" s="107"/>
      <c r="W192" s="107"/>
      <c r="X192" s="107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07"/>
      <c r="V193" s="107"/>
      <c r="W193" s="107"/>
      <c r="X193" s="107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07"/>
      <c r="V194" s="107"/>
      <c r="W194" s="107"/>
      <c r="X194" s="107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07"/>
      <c r="V195" s="107"/>
      <c r="W195" s="107"/>
      <c r="X195" s="107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07"/>
      <c r="V196" s="107"/>
      <c r="W196" s="107"/>
      <c r="X196" s="107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07"/>
      <c r="V197" s="107"/>
      <c r="W197" s="107"/>
      <c r="X197" s="107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07"/>
      <c r="V198" s="107"/>
      <c r="W198" s="107"/>
      <c r="X198" s="107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07"/>
      <c r="V199" s="107"/>
      <c r="W199" s="107"/>
      <c r="X199" s="107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07"/>
      <c r="V200" s="107"/>
      <c r="W200" s="107"/>
      <c r="X200" s="107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07"/>
      <c r="V201" s="107"/>
      <c r="W201" s="107"/>
      <c r="X201" s="107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07"/>
      <c r="V202" s="107"/>
      <c r="W202" s="107"/>
      <c r="X202" s="107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07"/>
      <c r="V203" s="107"/>
      <c r="W203" s="107"/>
      <c r="X203" s="107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07"/>
      <c r="V204" s="107"/>
      <c r="W204" s="107"/>
      <c r="X204" s="107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07"/>
      <c r="V205" s="107"/>
      <c r="W205" s="107"/>
      <c r="X205" s="107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07"/>
      <c r="V206" s="107"/>
      <c r="W206" s="107"/>
      <c r="X206" s="107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07"/>
      <c r="V207" s="107"/>
      <c r="W207" s="107"/>
      <c r="X207" s="107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07"/>
      <c r="V208" s="107"/>
      <c r="W208" s="107"/>
      <c r="X208" s="107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07"/>
      <c r="V209" s="107"/>
      <c r="W209" s="107"/>
      <c r="X209" s="107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07"/>
      <c r="V210" s="107"/>
      <c r="W210" s="107"/>
      <c r="X210" s="107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07"/>
      <c r="V211" s="107"/>
      <c r="W211" s="107"/>
      <c r="X211" s="107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07"/>
      <c r="V212" s="107"/>
      <c r="W212" s="107"/>
      <c r="X212" s="107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07"/>
      <c r="V213" s="107"/>
      <c r="W213" s="107"/>
      <c r="X213" s="107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07"/>
      <c r="V214" s="107"/>
      <c r="W214" s="107"/>
      <c r="X214" s="107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07"/>
      <c r="V215" s="107"/>
      <c r="W215" s="107"/>
      <c r="X215" s="107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07"/>
      <c r="V216" s="107"/>
      <c r="W216" s="107"/>
      <c r="X216" s="107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07"/>
      <c r="V217" s="107"/>
      <c r="W217" s="107"/>
      <c r="X217" s="107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07"/>
      <c r="V218" s="107"/>
      <c r="W218" s="107"/>
      <c r="X218" s="107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07"/>
      <c r="V219" s="107"/>
      <c r="W219" s="107"/>
      <c r="X219" s="107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07"/>
      <c r="V220" s="107"/>
      <c r="W220" s="107"/>
      <c r="X220" s="107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07"/>
      <c r="V221" s="107"/>
      <c r="W221" s="107"/>
      <c r="X221" s="107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07"/>
      <c r="V222" s="107"/>
      <c r="W222" s="107"/>
      <c r="X222" s="107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07"/>
      <c r="V223" s="107"/>
      <c r="W223" s="107"/>
      <c r="X223" s="107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07"/>
      <c r="V224" s="107"/>
      <c r="W224" s="107"/>
      <c r="X224" s="107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07"/>
      <c r="V225" s="107"/>
      <c r="W225" s="107"/>
      <c r="X225" s="107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07"/>
      <c r="V226" s="107"/>
      <c r="W226" s="107"/>
      <c r="X226" s="107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07"/>
      <c r="V227" s="107"/>
      <c r="W227" s="107"/>
      <c r="X227" s="107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07"/>
      <c r="V228" s="107"/>
      <c r="W228" s="107"/>
      <c r="X228" s="107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07"/>
      <c r="V229" s="107"/>
      <c r="W229" s="107"/>
      <c r="X229" s="107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07"/>
      <c r="V230" s="107"/>
      <c r="W230" s="107"/>
      <c r="X230" s="107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07"/>
      <c r="V231" s="107"/>
      <c r="W231" s="107"/>
      <c r="X231" s="107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07"/>
      <c r="V232" s="107"/>
      <c r="W232" s="107"/>
      <c r="X232" s="107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07"/>
      <c r="V233" s="107"/>
      <c r="W233" s="107"/>
      <c r="X233" s="107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07"/>
      <c r="V234" s="107"/>
      <c r="W234" s="107"/>
      <c r="X234" s="107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07"/>
      <c r="V235" s="107"/>
      <c r="W235" s="107"/>
      <c r="X235" s="107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07"/>
      <c r="V236" s="107"/>
      <c r="W236" s="107"/>
      <c r="X236" s="107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07"/>
      <c r="V237" s="107"/>
      <c r="W237" s="107"/>
      <c r="X237" s="107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07"/>
      <c r="V238" s="107"/>
      <c r="W238" s="107"/>
      <c r="X238" s="107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07"/>
      <c r="V239" s="107"/>
      <c r="W239" s="107"/>
      <c r="X239" s="107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07"/>
      <c r="V240" s="107"/>
      <c r="W240" s="107"/>
      <c r="X240" s="107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07"/>
      <c r="V241" s="107"/>
      <c r="W241" s="107"/>
      <c r="X241" s="107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07"/>
      <c r="V242" s="107"/>
      <c r="W242" s="107"/>
      <c r="X242" s="107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07"/>
      <c r="V243" s="107"/>
      <c r="W243" s="107"/>
      <c r="X243" s="107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07"/>
      <c r="V244" s="107"/>
      <c r="W244" s="107"/>
      <c r="X244" s="107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07"/>
      <c r="V245" s="107"/>
      <c r="W245" s="107"/>
      <c r="X245" s="107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07"/>
      <c r="V246" s="107"/>
      <c r="W246" s="107"/>
      <c r="X246" s="107"/>
      <c r="Y246" s="107"/>
      <c r="Z246" s="107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07"/>
      <c r="V247" s="107"/>
      <c r="W247" s="107"/>
      <c r="X247" s="107"/>
      <c r="Y247" s="107"/>
      <c r="Z247" s="107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07"/>
      <c r="V248" s="107"/>
      <c r="W248" s="107"/>
      <c r="X248" s="107"/>
      <c r="Y248" s="107"/>
      <c r="Z248" s="107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07"/>
      <c r="V249" s="107"/>
      <c r="W249" s="107"/>
      <c r="X249" s="107"/>
      <c r="Y249" s="107"/>
      <c r="Z249" s="107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07"/>
      <c r="V250" s="107"/>
      <c r="W250" s="107"/>
      <c r="X250" s="107"/>
      <c r="Y250" s="107"/>
      <c r="Z250" s="107"/>
    </row>
    <row r="251" spans="1:26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07"/>
      <c r="V251" s="107"/>
      <c r="W251" s="107"/>
      <c r="X251" s="107"/>
      <c r="Y251" s="107"/>
      <c r="Z251" s="107"/>
    </row>
    <row r="252" spans="1:26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07"/>
      <c r="V252" s="107"/>
      <c r="W252" s="107"/>
      <c r="X252" s="107"/>
      <c r="Y252" s="107"/>
      <c r="Z252" s="107"/>
    </row>
    <row r="253" spans="1:26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07"/>
      <c r="V253" s="107"/>
      <c r="W253" s="107"/>
      <c r="X253" s="107"/>
      <c r="Y253" s="107"/>
      <c r="Z253" s="107"/>
    </row>
    <row r="254" spans="1:26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07"/>
      <c r="V254" s="107"/>
      <c r="W254" s="107"/>
      <c r="X254" s="107"/>
      <c r="Y254" s="107"/>
      <c r="Z254" s="107"/>
    </row>
    <row r="255" spans="1:26" ht="15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07"/>
      <c r="V255" s="107"/>
      <c r="W255" s="107"/>
      <c r="X255" s="107"/>
      <c r="Y255" s="107"/>
      <c r="Z255" s="107"/>
    </row>
    <row r="256" spans="1:26" ht="15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07"/>
      <c r="V256" s="107"/>
      <c r="W256" s="107"/>
      <c r="X256" s="107"/>
      <c r="Y256" s="107"/>
      <c r="Z256" s="107"/>
    </row>
    <row r="257" spans="1:26" ht="15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07"/>
      <c r="V257" s="107"/>
      <c r="W257" s="107"/>
      <c r="X257" s="107"/>
      <c r="Y257" s="107"/>
      <c r="Z257" s="107"/>
    </row>
    <row r="258" spans="1:26" ht="15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07"/>
      <c r="V258" s="107"/>
      <c r="W258" s="107"/>
      <c r="X258" s="107"/>
      <c r="Y258" s="107"/>
      <c r="Z258" s="107"/>
    </row>
    <row r="259" spans="1:26" ht="15.75" customHeight="1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07"/>
      <c r="V259" s="107"/>
      <c r="W259" s="107"/>
      <c r="X259" s="107"/>
      <c r="Y259" s="107"/>
      <c r="Z259" s="107"/>
    </row>
    <row r="260" spans="1:26" ht="15.75" customHeight="1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07"/>
      <c r="V260" s="107"/>
      <c r="W260" s="107"/>
      <c r="X260" s="107"/>
      <c r="Y260" s="107"/>
      <c r="Z260" s="107"/>
    </row>
    <row r="261" spans="1:26" ht="15.75" customHeight="1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07"/>
      <c r="V261" s="107"/>
      <c r="W261" s="107"/>
      <c r="X261" s="107"/>
      <c r="Y261" s="107"/>
      <c r="Z261" s="107"/>
    </row>
    <row r="262" spans="1:26" ht="15.75" customHeight="1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07"/>
      <c r="V262" s="107"/>
      <c r="W262" s="107"/>
      <c r="X262" s="107"/>
      <c r="Y262" s="107"/>
      <c r="Z262" s="107"/>
    </row>
    <row r="263" spans="1:26" ht="15.75" customHeight="1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07"/>
      <c r="V263" s="107"/>
      <c r="W263" s="107"/>
      <c r="X263" s="107"/>
      <c r="Y263" s="107"/>
      <c r="Z263" s="107"/>
    </row>
    <row r="264" spans="1:26" ht="15.75" customHeight="1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07"/>
      <c r="V264" s="107"/>
      <c r="W264" s="107"/>
      <c r="X264" s="107"/>
      <c r="Y264" s="107"/>
      <c r="Z264" s="107"/>
    </row>
    <row r="265" spans="1:26" ht="15.75" customHeight="1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07"/>
      <c r="V265" s="107"/>
      <c r="W265" s="107"/>
      <c r="X265" s="107"/>
      <c r="Y265" s="107"/>
      <c r="Z265" s="107"/>
    </row>
    <row r="266" spans="1:26" ht="15.75" customHeight="1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07"/>
      <c r="V266" s="107"/>
      <c r="W266" s="107"/>
      <c r="X266" s="107"/>
      <c r="Y266" s="107"/>
      <c r="Z266" s="107"/>
    </row>
    <row r="267" spans="1:26" ht="15.75" customHeight="1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07"/>
      <c r="V267" s="107"/>
      <c r="W267" s="107"/>
      <c r="X267" s="107"/>
      <c r="Y267" s="107"/>
      <c r="Z267" s="107"/>
    </row>
    <row r="268" spans="1:26" ht="15.75" customHeight="1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07"/>
      <c r="V268" s="107"/>
      <c r="W268" s="107"/>
      <c r="X268" s="107"/>
      <c r="Y268" s="107"/>
      <c r="Z268" s="107"/>
    </row>
    <row r="269" spans="1:26" ht="15.75" customHeight="1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07"/>
      <c r="V269" s="107"/>
      <c r="W269" s="107"/>
      <c r="X269" s="107"/>
      <c r="Y269" s="107"/>
      <c r="Z269" s="107"/>
    </row>
    <row r="270" spans="1:26" ht="15.75" customHeight="1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07"/>
      <c r="V270" s="107"/>
      <c r="W270" s="107"/>
      <c r="X270" s="107"/>
      <c r="Y270" s="107"/>
      <c r="Z270" s="107"/>
    </row>
    <row r="271" spans="1:26" ht="15.75" customHeight="1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07"/>
      <c r="V271" s="107"/>
      <c r="W271" s="107"/>
      <c r="X271" s="107"/>
      <c r="Y271" s="107"/>
      <c r="Z271" s="107"/>
    </row>
    <row r="272" spans="1:26" ht="15.75" customHeight="1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07"/>
      <c r="V272" s="107"/>
      <c r="W272" s="107"/>
      <c r="X272" s="107"/>
      <c r="Y272" s="107"/>
      <c r="Z272" s="107"/>
    </row>
    <row r="273" spans="1:26" ht="15.75" customHeight="1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07"/>
      <c r="V273" s="107"/>
      <c r="W273" s="107"/>
      <c r="X273" s="107"/>
      <c r="Y273" s="107"/>
      <c r="Z273" s="107"/>
    </row>
    <row r="274" spans="1:26" ht="15.75" customHeight="1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07"/>
      <c r="V274" s="107"/>
      <c r="W274" s="107"/>
      <c r="X274" s="107"/>
      <c r="Y274" s="107"/>
      <c r="Z274" s="107"/>
    </row>
    <row r="275" spans="1:26" ht="15.75" customHeight="1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07"/>
      <c r="V275" s="107"/>
      <c r="W275" s="107"/>
      <c r="X275" s="107"/>
      <c r="Y275" s="107"/>
      <c r="Z275" s="107"/>
    </row>
    <row r="276" spans="1:26" ht="15.75" customHeight="1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07"/>
      <c r="V276" s="107"/>
      <c r="W276" s="107"/>
      <c r="X276" s="107"/>
      <c r="Y276" s="107"/>
      <c r="Z276" s="107"/>
    </row>
    <row r="277" spans="1:26" ht="15.75" customHeight="1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07"/>
      <c r="V277" s="107"/>
      <c r="W277" s="107"/>
      <c r="X277" s="107"/>
      <c r="Y277" s="107"/>
      <c r="Z277" s="107"/>
    </row>
    <row r="278" spans="1:26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5.75" customHeigh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</row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10:B10"/>
    <mergeCell ref="A44:B44"/>
    <mergeCell ref="A3:K3"/>
    <mergeCell ref="A7:A8"/>
    <mergeCell ref="B7:B8"/>
    <mergeCell ref="C7:E7"/>
    <mergeCell ref="F7:H7"/>
    <mergeCell ref="I7:K7"/>
  </mergeCells>
  <printOptions horizontalCentered="1"/>
  <pageMargins left="1" right="0.36" top="1.1499999999999999" bottom="0.9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4473C4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35.85546875" customWidth="1"/>
    <col min="3" max="11" width="9.7109375" customWidth="1"/>
    <col min="12" max="23" width="9.140625" customWidth="1"/>
    <col min="24" max="26" width="14" customWidth="1"/>
  </cols>
  <sheetData>
    <row r="1" spans="1:26" ht="15.75">
      <c r="A1" s="168" t="s">
        <v>1225</v>
      </c>
      <c r="B1" s="153"/>
      <c r="C1" s="153" t="s">
        <v>148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07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07"/>
      <c r="Y2" s="107"/>
      <c r="Z2" s="107"/>
    </row>
    <row r="3" spans="1:26" ht="15.75">
      <c r="A3" s="743" t="s">
        <v>1226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172"/>
      <c r="M3" s="172"/>
      <c r="N3" s="172"/>
      <c r="O3" s="172"/>
      <c r="P3" s="172"/>
      <c r="Q3" s="153"/>
      <c r="R3" s="153"/>
      <c r="S3" s="153"/>
      <c r="T3" s="153"/>
      <c r="U3" s="153"/>
      <c r="V3" s="153"/>
      <c r="W3" s="153"/>
      <c r="X3" s="107"/>
      <c r="Y3" s="107"/>
      <c r="Z3" s="107"/>
    </row>
    <row r="4" spans="1:26" ht="15.75">
      <c r="A4" s="171"/>
      <c r="B4" s="171"/>
      <c r="C4" s="154" t="s">
        <v>284</v>
      </c>
      <c r="D4" s="155" t="str">
        <f>'1'!$F$5</f>
        <v>PONOROGO</v>
      </c>
      <c r="E4" s="171"/>
      <c r="F4" s="170"/>
      <c r="G4" s="170"/>
      <c r="H4" s="170"/>
      <c r="I4" s="170"/>
      <c r="J4" s="170"/>
      <c r="K4" s="170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07"/>
      <c r="Y4" s="107"/>
      <c r="Z4" s="107"/>
    </row>
    <row r="5" spans="1:26" ht="15.75">
      <c r="A5" s="171"/>
      <c r="B5" s="171"/>
      <c r="C5" s="154" t="s">
        <v>3</v>
      </c>
      <c r="D5" s="155">
        <f>'1'!$F$6</f>
        <v>2025</v>
      </c>
      <c r="E5" s="171"/>
      <c r="F5" s="170"/>
      <c r="G5" s="170"/>
      <c r="H5" s="170"/>
      <c r="I5" s="170"/>
      <c r="J5" s="170"/>
      <c r="K5" s="170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07"/>
      <c r="Y5" s="107"/>
      <c r="Z5" s="107"/>
    </row>
    <row r="6" spans="1:26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07"/>
      <c r="Y6" s="107"/>
      <c r="Z6" s="107"/>
    </row>
    <row r="7" spans="1:26" ht="34.5" customHeight="1">
      <c r="A7" s="187" t="s">
        <v>4</v>
      </c>
      <c r="B7" s="776" t="s">
        <v>1173</v>
      </c>
      <c r="C7" s="777" t="s">
        <v>1227</v>
      </c>
      <c r="D7" s="753"/>
      <c r="E7" s="754"/>
      <c r="F7" s="777" t="s">
        <v>1228</v>
      </c>
      <c r="G7" s="753"/>
      <c r="H7" s="754"/>
      <c r="I7" s="777" t="s">
        <v>1229</v>
      </c>
      <c r="J7" s="753"/>
      <c r="K7" s="754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07"/>
      <c r="Y7" s="107"/>
      <c r="Z7" s="107"/>
    </row>
    <row r="8" spans="1:26" ht="15" customHeight="1">
      <c r="A8" s="112"/>
      <c r="B8" s="720"/>
      <c r="C8" s="189" t="s">
        <v>8</v>
      </c>
      <c r="D8" s="189" t="s">
        <v>9</v>
      </c>
      <c r="E8" s="189" t="s">
        <v>10</v>
      </c>
      <c r="F8" s="189" t="s">
        <v>8</v>
      </c>
      <c r="G8" s="189" t="s">
        <v>9</v>
      </c>
      <c r="H8" s="189" t="s">
        <v>10</v>
      </c>
      <c r="I8" s="189" t="s">
        <v>8</v>
      </c>
      <c r="J8" s="189" t="s">
        <v>9</v>
      </c>
      <c r="K8" s="174" t="s">
        <v>10</v>
      </c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07"/>
      <c r="Y8" s="107"/>
      <c r="Z8" s="107"/>
    </row>
    <row r="9" spans="1:26" ht="15.75" customHeight="1">
      <c r="A9" s="119">
        <v>1</v>
      </c>
      <c r="B9" s="265">
        <v>2</v>
      </c>
      <c r="C9" s="119">
        <v>6</v>
      </c>
      <c r="D9" s="119">
        <v>7</v>
      </c>
      <c r="E9" s="119">
        <v>8</v>
      </c>
      <c r="F9" s="119">
        <v>9</v>
      </c>
      <c r="G9" s="119">
        <v>10</v>
      </c>
      <c r="H9" s="119">
        <v>11</v>
      </c>
      <c r="I9" s="119">
        <v>12</v>
      </c>
      <c r="J9" s="119">
        <v>13</v>
      </c>
      <c r="K9" s="119">
        <v>14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07"/>
      <c r="Y9" s="107"/>
      <c r="Z9" s="107"/>
    </row>
    <row r="10" spans="1:26">
      <c r="A10" s="768" t="s">
        <v>1156</v>
      </c>
      <c r="B10" s="724"/>
      <c r="C10" s="223"/>
      <c r="D10" s="223"/>
      <c r="E10" s="223"/>
      <c r="F10" s="223"/>
      <c r="G10" s="223"/>
      <c r="H10" s="223"/>
      <c r="I10" s="223"/>
      <c r="J10" s="223"/>
      <c r="K10" s="22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07"/>
      <c r="Y10" s="107"/>
      <c r="Z10" s="107"/>
    </row>
    <row r="11" spans="1:26">
      <c r="A11" s="226">
        <v>1</v>
      </c>
      <c r="B11" s="226" t="str">
        <f>'11'!C9</f>
        <v>Ngrayun</v>
      </c>
      <c r="C11" s="139">
        <v>0</v>
      </c>
      <c r="D11" s="139">
        <v>2</v>
      </c>
      <c r="E11" s="223">
        <f t="shared" ref="E11:E42" si="0">SUM(C11:D11)</f>
        <v>2</v>
      </c>
      <c r="F11" s="139">
        <v>0</v>
      </c>
      <c r="G11" s="139">
        <v>1</v>
      </c>
      <c r="H11" s="223">
        <f t="shared" ref="H11:H42" si="1">SUM(F11:G11)</f>
        <v>1</v>
      </c>
      <c r="I11" s="223">
        <v>1</v>
      </c>
      <c r="J11" s="223">
        <v>1</v>
      </c>
      <c r="K11" s="223">
        <f t="shared" ref="K11:K42" si="2">SUM(I11:J11)</f>
        <v>2</v>
      </c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07"/>
      <c r="Y11" s="107"/>
      <c r="Z11" s="107"/>
    </row>
    <row r="12" spans="1:26" ht="15" customHeight="1">
      <c r="A12" s="226">
        <v>2</v>
      </c>
      <c r="B12" s="226" t="str">
        <f>'11'!C10</f>
        <v>Selur</v>
      </c>
      <c r="C12" s="139">
        <v>0</v>
      </c>
      <c r="D12" s="139">
        <v>1</v>
      </c>
      <c r="E12" s="223">
        <f t="shared" si="0"/>
        <v>1</v>
      </c>
      <c r="F12" s="139">
        <v>0</v>
      </c>
      <c r="G12" s="139">
        <v>0</v>
      </c>
      <c r="H12" s="223">
        <f t="shared" si="1"/>
        <v>0</v>
      </c>
      <c r="I12" s="223">
        <v>0</v>
      </c>
      <c r="J12" s="223">
        <v>0</v>
      </c>
      <c r="K12" s="223">
        <f t="shared" si="2"/>
        <v>0</v>
      </c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07"/>
      <c r="Y12" s="107"/>
      <c r="Z12" s="107"/>
    </row>
    <row r="13" spans="1:26" ht="15" customHeight="1">
      <c r="A13" s="226">
        <v>3</v>
      </c>
      <c r="B13" s="226" t="str">
        <f>'11'!C11</f>
        <v>Slahung</v>
      </c>
      <c r="C13" s="139">
        <v>0</v>
      </c>
      <c r="D13" s="139">
        <v>2</v>
      </c>
      <c r="E13" s="223">
        <f t="shared" si="0"/>
        <v>2</v>
      </c>
      <c r="F13" s="139">
        <v>0</v>
      </c>
      <c r="G13" s="139">
        <v>0</v>
      </c>
      <c r="H13" s="223">
        <f t="shared" si="1"/>
        <v>0</v>
      </c>
      <c r="I13" s="223">
        <v>1</v>
      </c>
      <c r="J13" s="223">
        <v>1</v>
      </c>
      <c r="K13" s="223">
        <f t="shared" si="2"/>
        <v>2</v>
      </c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07"/>
      <c r="Y13" s="107"/>
      <c r="Z13" s="107"/>
    </row>
    <row r="14" spans="1:26" ht="15" customHeight="1">
      <c r="A14" s="226">
        <v>4</v>
      </c>
      <c r="B14" s="226" t="str">
        <f>'11'!C12</f>
        <v>Nailan</v>
      </c>
      <c r="C14" s="139">
        <v>1</v>
      </c>
      <c r="D14" s="139">
        <v>0</v>
      </c>
      <c r="E14" s="223">
        <f t="shared" si="0"/>
        <v>1</v>
      </c>
      <c r="F14" s="139">
        <v>0</v>
      </c>
      <c r="G14" s="139">
        <v>0</v>
      </c>
      <c r="H14" s="223">
        <f t="shared" si="1"/>
        <v>0</v>
      </c>
      <c r="I14" s="223">
        <v>0</v>
      </c>
      <c r="J14" s="223">
        <v>1</v>
      </c>
      <c r="K14" s="223">
        <f t="shared" si="2"/>
        <v>1</v>
      </c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07"/>
      <c r="Y14" s="107"/>
      <c r="Z14" s="107"/>
    </row>
    <row r="15" spans="1:26" ht="15" customHeight="1">
      <c r="A15" s="226">
        <v>5</v>
      </c>
      <c r="B15" s="226" t="str">
        <f>'11'!C13</f>
        <v>Bungkal</v>
      </c>
      <c r="C15" s="139">
        <v>0</v>
      </c>
      <c r="D15" s="139">
        <v>2</v>
      </c>
      <c r="E15" s="223">
        <f t="shared" si="0"/>
        <v>2</v>
      </c>
      <c r="F15" s="139">
        <v>0</v>
      </c>
      <c r="G15" s="139">
        <v>0</v>
      </c>
      <c r="H15" s="223">
        <f t="shared" si="1"/>
        <v>0</v>
      </c>
      <c r="I15" s="223">
        <v>1</v>
      </c>
      <c r="J15" s="223">
        <v>1</v>
      </c>
      <c r="K15" s="223">
        <f t="shared" si="2"/>
        <v>2</v>
      </c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07"/>
      <c r="Y15" s="107"/>
      <c r="Z15" s="107"/>
    </row>
    <row r="16" spans="1:26" ht="15" customHeight="1">
      <c r="A16" s="291">
        <v>6</v>
      </c>
      <c r="B16" s="226" t="str">
        <f>'11'!C14</f>
        <v>Sambit</v>
      </c>
      <c r="C16" s="139">
        <v>0</v>
      </c>
      <c r="D16" s="139">
        <v>1</v>
      </c>
      <c r="E16" s="223">
        <f t="shared" si="0"/>
        <v>1</v>
      </c>
      <c r="F16" s="139">
        <v>0</v>
      </c>
      <c r="G16" s="139">
        <v>0</v>
      </c>
      <c r="H16" s="223">
        <f t="shared" si="1"/>
        <v>0</v>
      </c>
      <c r="I16" s="223">
        <v>1</v>
      </c>
      <c r="J16" s="223">
        <v>2</v>
      </c>
      <c r="K16" s="223">
        <f t="shared" si="2"/>
        <v>3</v>
      </c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07"/>
      <c r="Y16" s="107"/>
      <c r="Z16" s="107"/>
    </row>
    <row r="17" spans="1:26" ht="15" customHeight="1">
      <c r="A17" s="291">
        <v>7</v>
      </c>
      <c r="B17" s="226" t="str">
        <f>'11'!C15</f>
        <v>Wringinanom</v>
      </c>
      <c r="C17" s="139">
        <v>1</v>
      </c>
      <c r="D17" s="139">
        <v>0</v>
      </c>
      <c r="E17" s="223">
        <f t="shared" si="0"/>
        <v>1</v>
      </c>
      <c r="F17" s="139">
        <v>0</v>
      </c>
      <c r="G17" s="139">
        <v>0</v>
      </c>
      <c r="H17" s="223">
        <f t="shared" si="1"/>
        <v>0</v>
      </c>
      <c r="I17" s="223">
        <v>1</v>
      </c>
      <c r="J17" s="223">
        <v>2</v>
      </c>
      <c r="K17" s="223">
        <f t="shared" si="2"/>
        <v>3</v>
      </c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07"/>
      <c r="Y17" s="107"/>
      <c r="Z17" s="107"/>
    </row>
    <row r="18" spans="1:26" ht="15" customHeight="1">
      <c r="A18" s="291">
        <v>8</v>
      </c>
      <c r="B18" s="226" t="str">
        <f>'11'!C16</f>
        <v>Sawoo</v>
      </c>
      <c r="C18" s="139">
        <v>0</v>
      </c>
      <c r="D18" s="139">
        <v>2</v>
      </c>
      <c r="E18" s="223">
        <f t="shared" si="0"/>
        <v>2</v>
      </c>
      <c r="F18" s="139">
        <v>0</v>
      </c>
      <c r="G18" s="139">
        <v>0</v>
      </c>
      <c r="H18" s="223">
        <f t="shared" si="1"/>
        <v>0</v>
      </c>
      <c r="I18" s="223">
        <v>0</v>
      </c>
      <c r="J18" s="223">
        <v>3</v>
      </c>
      <c r="K18" s="223">
        <f t="shared" si="2"/>
        <v>3</v>
      </c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07"/>
      <c r="Y18" s="107"/>
      <c r="Z18" s="107"/>
    </row>
    <row r="19" spans="1:26" ht="15" customHeight="1">
      <c r="A19" s="291">
        <v>9</v>
      </c>
      <c r="B19" s="226" t="str">
        <f>'11'!C17</f>
        <v>Bondrang</v>
      </c>
      <c r="C19" s="139">
        <v>0</v>
      </c>
      <c r="D19" s="139">
        <v>1</v>
      </c>
      <c r="E19" s="223">
        <f t="shared" si="0"/>
        <v>1</v>
      </c>
      <c r="F19" s="139">
        <v>0</v>
      </c>
      <c r="G19" s="139">
        <v>0</v>
      </c>
      <c r="H19" s="223">
        <f t="shared" si="1"/>
        <v>0</v>
      </c>
      <c r="I19" s="223">
        <v>0</v>
      </c>
      <c r="J19" s="223">
        <v>1</v>
      </c>
      <c r="K19" s="223">
        <f t="shared" si="2"/>
        <v>1</v>
      </c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07"/>
      <c r="Y19" s="107"/>
      <c r="Z19" s="107"/>
    </row>
    <row r="20" spans="1:26" ht="15" customHeight="1">
      <c r="A20" s="291">
        <v>10</v>
      </c>
      <c r="B20" s="226" t="str">
        <f>'11'!C18</f>
        <v>Sooko</v>
      </c>
      <c r="C20" s="139">
        <v>0</v>
      </c>
      <c r="D20" s="139">
        <v>1</v>
      </c>
      <c r="E20" s="223">
        <f t="shared" si="0"/>
        <v>1</v>
      </c>
      <c r="F20" s="139">
        <v>0</v>
      </c>
      <c r="G20" s="139">
        <v>0</v>
      </c>
      <c r="H20" s="223">
        <f t="shared" si="1"/>
        <v>0</v>
      </c>
      <c r="I20" s="223">
        <v>1</v>
      </c>
      <c r="J20" s="223">
        <v>2</v>
      </c>
      <c r="K20" s="223">
        <f t="shared" si="2"/>
        <v>3</v>
      </c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07"/>
      <c r="Y20" s="107"/>
      <c r="Z20" s="107"/>
    </row>
    <row r="21" spans="1:26" ht="15" customHeight="1">
      <c r="A21" s="291">
        <v>11</v>
      </c>
      <c r="B21" s="226" t="str">
        <f>'11'!C19</f>
        <v>Pudak</v>
      </c>
      <c r="C21" s="139">
        <v>2</v>
      </c>
      <c r="D21" s="139">
        <v>0</v>
      </c>
      <c r="E21" s="223">
        <f t="shared" si="0"/>
        <v>2</v>
      </c>
      <c r="F21" s="139">
        <v>0</v>
      </c>
      <c r="G21" s="139">
        <v>0</v>
      </c>
      <c r="H21" s="223">
        <f t="shared" si="1"/>
        <v>0</v>
      </c>
      <c r="I21" s="223">
        <v>0</v>
      </c>
      <c r="J21" s="223">
        <v>2</v>
      </c>
      <c r="K21" s="223">
        <f t="shared" si="2"/>
        <v>2</v>
      </c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07"/>
      <c r="Y21" s="107"/>
      <c r="Z21" s="107"/>
    </row>
    <row r="22" spans="1:26" ht="15" customHeight="1">
      <c r="A22" s="291">
        <v>12</v>
      </c>
      <c r="B22" s="226" t="str">
        <f>'11'!C20</f>
        <v>Pulung</v>
      </c>
      <c r="C22" s="139">
        <v>0</v>
      </c>
      <c r="D22" s="139">
        <v>2</v>
      </c>
      <c r="E22" s="223">
        <f t="shared" si="0"/>
        <v>2</v>
      </c>
      <c r="F22" s="139">
        <v>0</v>
      </c>
      <c r="G22" s="139">
        <v>0</v>
      </c>
      <c r="H22" s="223">
        <f t="shared" si="1"/>
        <v>0</v>
      </c>
      <c r="I22" s="223">
        <v>0</v>
      </c>
      <c r="J22" s="223">
        <v>3</v>
      </c>
      <c r="K22" s="223">
        <f t="shared" si="2"/>
        <v>3</v>
      </c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07"/>
      <c r="Y22" s="107"/>
      <c r="Z22" s="107"/>
    </row>
    <row r="23" spans="1:26" ht="15" customHeight="1">
      <c r="A23" s="291">
        <v>13</v>
      </c>
      <c r="B23" s="226" t="str">
        <f>'11'!C21</f>
        <v>Kesugihan</v>
      </c>
      <c r="C23" s="139">
        <v>0</v>
      </c>
      <c r="D23" s="139">
        <v>1</v>
      </c>
      <c r="E23" s="223">
        <f t="shared" si="0"/>
        <v>1</v>
      </c>
      <c r="F23" s="139">
        <v>0</v>
      </c>
      <c r="G23" s="139">
        <v>0</v>
      </c>
      <c r="H23" s="223">
        <f t="shared" si="1"/>
        <v>0</v>
      </c>
      <c r="I23" s="223">
        <v>1</v>
      </c>
      <c r="J23" s="223">
        <v>2</v>
      </c>
      <c r="K23" s="223">
        <f t="shared" si="2"/>
        <v>3</v>
      </c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07"/>
      <c r="Y23" s="107"/>
      <c r="Z23" s="107"/>
    </row>
    <row r="24" spans="1:26" ht="15" customHeight="1">
      <c r="A24" s="291">
        <v>14</v>
      </c>
      <c r="B24" s="226" t="str">
        <f>'11'!C22</f>
        <v>Mlarak</v>
      </c>
      <c r="C24" s="139">
        <v>0</v>
      </c>
      <c r="D24" s="139">
        <v>1</v>
      </c>
      <c r="E24" s="223">
        <f t="shared" si="0"/>
        <v>1</v>
      </c>
      <c r="F24" s="139">
        <v>0</v>
      </c>
      <c r="G24" s="139">
        <v>0</v>
      </c>
      <c r="H24" s="223">
        <f t="shared" si="1"/>
        <v>0</v>
      </c>
      <c r="I24" s="223">
        <v>1</v>
      </c>
      <c r="J24" s="223">
        <v>2</v>
      </c>
      <c r="K24" s="223">
        <f t="shared" si="2"/>
        <v>3</v>
      </c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07"/>
      <c r="Y24" s="107"/>
      <c r="Z24" s="107"/>
    </row>
    <row r="25" spans="1:26" ht="15" customHeight="1">
      <c r="A25" s="291">
        <v>15</v>
      </c>
      <c r="B25" s="226" t="str">
        <f>'11'!C23</f>
        <v>Siman</v>
      </c>
      <c r="C25" s="139">
        <v>0</v>
      </c>
      <c r="D25" s="139">
        <v>2</v>
      </c>
      <c r="E25" s="223">
        <f t="shared" si="0"/>
        <v>2</v>
      </c>
      <c r="F25" s="139">
        <v>0</v>
      </c>
      <c r="G25" s="139">
        <v>0</v>
      </c>
      <c r="H25" s="223">
        <f t="shared" si="1"/>
        <v>0</v>
      </c>
      <c r="I25" s="223">
        <v>0</v>
      </c>
      <c r="J25" s="223">
        <v>2</v>
      </c>
      <c r="K25" s="223">
        <f t="shared" si="2"/>
        <v>2</v>
      </c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07"/>
      <c r="Y25" s="107"/>
      <c r="Z25" s="107"/>
    </row>
    <row r="26" spans="1:26" ht="15" customHeight="1">
      <c r="A26" s="291">
        <v>16</v>
      </c>
      <c r="B26" s="226" t="str">
        <f>'11'!C24</f>
        <v>Ronowijayan</v>
      </c>
      <c r="C26" s="139">
        <v>0</v>
      </c>
      <c r="D26" s="139">
        <v>1</v>
      </c>
      <c r="E26" s="223">
        <f t="shared" si="0"/>
        <v>1</v>
      </c>
      <c r="F26" s="139">
        <v>0</v>
      </c>
      <c r="G26" s="139">
        <v>0</v>
      </c>
      <c r="H26" s="223">
        <f t="shared" si="1"/>
        <v>0</v>
      </c>
      <c r="I26" s="223">
        <v>0</v>
      </c>
      <c r="J26" s="223">
        <v>2</v>
      </c>
      <c r="K26" s="223">
        <f t="shared" si="2"/>
        <v>2</v>
      </c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07"/>
      <c r="Y26" s="107"/>
      <c r="Z26" s="107"/>
    </row>
    <row r="27" spans="1:26" ht="15" customHeight="1">
      <c r="A27" s="291">
        <v>17</v>
      </c>
      <c r="B27" s="226" t="str">
        <f>'11'!C25</f>
        <v>Jetis</v>
      </c>
      <c r="C27" s="139">
        <v>0</v>
      </c>
      <c r="D27" s="139">
        <v>1</v>
      </c>
      <c r="E27" s="223">
        <f t="shared" si="0"/>
        <v>1</v>
      </c>
      <c r="F27" s="139">
        <v>0</v>
      </c>
      <c r="G27" s="139">
        <v>0</v>
      </c>
      <c r="H27" s="223">
        <f t="shared" si="1"/>
        <v>0</v>
      </c>
      <c r="I27" s="223">
        <v>0</v>
      </c>
      <c r="J27" s="223">
        <v>3</v>
      </c>
      <c r="K27" s="223">
        <f t="shared" si="2"/>
        <v>3</v>
      </c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07"/>
      <c r="Y27" s="107"/>
      <c r="Z27" s="107"/>
    </row>
    <row r="28" spans="1:26" ht="15" customHeight="1">
      <c r="A28" s="291">
        <v>18</v>
      </c>
      <c r="B28" s="226" t="str">
        <f>'11'!C26</f>
        <v>Balong</v>
      </c>
      <c r="C28" s="139">
        <v>0</v>
      </c>
      <c r="D28" s="139">
        <v>1</v>
      </c>
      <c r="E28" s="223">
        <f t="shared" si="0"/>
        <v>1</v>
      </c>
      <c r="F28" s="139">
        <v>0</v>
      </c>
      <c r="G28" s="139">
        <v>0</v>
      </c>
      <c r="H28" s="223">
        <f t="shared" si="1"/>
        <v>0</v>
      </c>
      <c r="I28" s="223">
        <v>0</v>
      </c>
      <c r="J28" s="223">
        <v>1</v>
      </c>
      <c r="K28" s="223">
        <f t="shared" si="2"/>
        <v>1</v>
      </c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07"/>
      <c r="Y28" s="107"/>
      <c r="Z28" s="107"/>
    </row>
    <row r="29" spans="1:26" ht="15" customHeight="1">
      <c r="A29" s="291">
        <v>19</v>
      </c>
      <c r="B29" s="226" t="str">
        <f>'11'!C27</f>
        <v>Kauman</v>
      </c>
      <c r="C29" s="139">
        <v>0</v>
      </c>
      <c r="D29" s="139">
        <v>1</v>
      </c>
      <c r="E29" s="223">
        <f t="shared" si="0"/>
        <v>1</v>
      </c>
      <c r="F29" s="139">
        <v>1</v>
      </c>
      <c r="G29" s="139">
        <v>0</v>
      </c>
      <c r="H29" s="223">
        <f t="shared" si="1"/>
        <v>1</v>
      </c>
      <c r="I29" s="223">
        <v>0</v>
      </c>
      <c r="J29" s="223">
        <v>2</v>
      </c>
      <c r="K29" s="223">
        <f t="shared" si="2"/>
        <v>2</v>
      </c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07"/>
      <c r="Y29" s="107"/>
      <c r="Z29" s="107"/>
    </row>
    <row r="30" spans="1:26" ht="15" customHeight="1">
      <c r="A30" s="291">
        <v>20</v>
      </c>
      <c r="B30" s="226" t="str">
        <f>'11'!C28</f>
        <v>Ngrandu</v>
      </c>
      <c r="C30" s="139">
        <v>0</v>
      </c>
      <c r="D30" s="139">
        <v>1</v>
      </c>
      <c r="E30" s="223">
        <f t="shared" si="0"/>
        <v>1</v>
      </c>
      <c r="F30" s="139">
        <v>0</v>
      </c>
      <c r="G30" s="139">
        <v>0</v>
      </c>
      <c r="H30" s="223">
        <f t="shared" si="1"/>
        <v>0</v>
      </c>
      <c r="I30" s="223">
        <v>0</v>
      </c>
      <c r="J30" s="223">
        <v>3</v>
      </c>
      <c r="K30" s="223">
        <f t="shared" si="2"/>
        <v>3</v>
      </c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07"/>
      <c r="Y30" s="107"/>
      <c r="Z30" s="107"/>
    </row>
    <row r="31" spans="1:26" ht="15" customHeight="1">
      <c r="A31" s="291">
        <v>21</v>
      </c>
      <c r="B31" s="226" t="str">
        <f>'11'!C29</f>
        <v>Jambon</v>
      </c>
      <c r="C31" s="139">
        <v>0</v>
      </c>
      <c r="D31" s="139">
        <v>2</v>
      </c>
      <c r="E31" s="223">
        <f t="shared" si="0"/>
        <v>2</v>
      </c>
      <c r="F31" s="139">
        <v>0</v>
      </c>
      <c r="G31" s="139">
        <v>1</v>
      </c>
      <c r="H31" s="223">
        <f t="shared" si="1"/>
        <v>1</v>
      </c>
      <c r="I31" s="223">
        <v>0</v>
      </c>
      <c r="J31" s="223">
        <v>3</v>
      </c>
      <c r="K31" s="223">
        <f t="shared" si="2"/>
        <v>3</v>
      </c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07"/>
      <c r="Y31" s="107"/>
      <c r="Z31" s="107"/>
    </row>
    <row r="32" spans="1:26" ht="15" customHeight="1">
      <c r="A32" s="291">
        <v>22</v>
      </c>
      <c r="B32" s="226" t="str">
        <f>'11'!C30</f>
        <v>Badegan</v>
      </c>
      <c r="C32" s="139">
        <v>0</v>
      </c>
      <c r="D32" s="139">
        <v>1</v>
      </c>
      <c r="E32" s="223">
        <f t="shared" si="0"/>
        <v>1</v>
      </c>
      <c r="F32" s="139">
        <v>1</v>
      </c>
      <c r="G32" s="139">
        <v>0</v>
      </c>
      <c r="H32" s="223">
        <f t="shared" si="1"/>
        <v>1</v>
      </c>
      <c r="I32" s="223">
        <v>1</v>
      </c>
      <c r="J32" s="223">
        <v>1</v>
      </c>
      <c r="K32" s="223">
        <f t="shared" si="2"/>
        <v>2</v>
      </c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07"/>
      <c r="Y32" s="107"/>
      <c r="Z32" s="107"/>
    </row>
    <row r="33" spans="1:26" ht="15" customHeight="1">
      <c r="A33" s="291">
        <v>23</v>
      </c>
      <c r="B33" s="226" t="str">
        <f>'11'!C31</f>
        <v>Sampung</v>
      </c>
      <c r="C33" s="139">
        <v>1</v>
      </c>
      <c r="D33" s="139">
        <v>0</v>
      </c>
      <c r="E33" s="223">
        <f t="shared" si="0"/>
        <v>1</v>
      </c>
      <c r="F33" s="139">
        <v>1</v>
      </c>
      <c r="G33" s="139">
        <v>0</v>
      </c>
      <c r="H33" s="223">
        <f t="shared" si="1"/>
        <v>1</v>
      </c>
      <c r="I33" s="223">
        <v>1</v>
      </c>
      <c r="J33" s="223">
        <v>0</v>
      </c>
      <c r="K33" s="223">
        <f t="shared" si="2"/>
        <v>1</v>
      </c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07"/>
      <c r="Y33" s="107"/>
      <c r="Z33" s="107"/>
    </row>
    <row r="34" spans="1:26" ht="15" customHeight="1">
      <c r="A34" s="291">
        <v>24</v>
      </c>
      <c r="B34" s="226" t="str">
        <f>'11'!C32</f>
        <v>Kunti</v>
      </c>
      <c r="C34" s="139">
        <v>0</v>
      </c>
      <c r="D34" s="139">
        <v>1</v>
      </c>
      <c r="E34" s="223">
        <f t="shared" si="0"/>
        <v>1</v>
      </c>
      <c r="F34" s="139">
        <v>0</v>
      </c>
      <c r="G34" s="139">
        <v>0</v>
      </c>
      <c r="H34" s="223">
        <f t="shared" si="1"/>
        <v>0</v>
      </c>
      <c r="I34" s="223">
        <v>1</v>
      </c>
      <c r="J34" s="223">
        <v>0</v>
      </c>
      <c r="K34" s="223">
        <f t="shared" si="2"/>
        <v>1</v>
      </c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07"/>
      <c r="Y34" s="107"/>
      <c r="Z34" s="107"/>
    </row>
    <row r="35" spans="1:26" ht="15" customHeight="1">
      <c r="A35" s="291">
        <v>25</v>
      </c>
      <c r="B35" s="226" t="str">
        <f>'11'!C33</f>
        <v>Sukorejo</v>
      </c>
      <c r="C35" s="139">
        <v>0</v>
      </c>
      <c r="D35" s="139">
        <v>1</v>
      </c>
      <c r="E35" s="223">
        <f t="shared" si="0"/>
        <v>1</v>
      </c>
      <c r="F35" s="139">
        <v>0</v>
      </c>
      <c r="G35" s="139">
        <v>0</v>
      </c>
      <c r="H35" s="223">
        <f t="shared" si="1"/>
        <v>0</v>
      </c>
      <c r="I35" s="223">
        <v>0</v>
      </c>
      <c r="J35" s="223">
        <v>2</v>
      </c>
      <c r="K35" s="223">
        <f t="shared" si="2"/>
        <v>2</v>
      </c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07"/>
      <c r="Y35" s="107"/>
      <c r="Z35" s="107"/>
    </row>
    <row r="36" spans="1:26" ht="15" customHeight="1">
      <c r="A36" s="291">
        <v>26</v>
      </c>
      <c r="B36" s="226" t="str">
        <f>'11'!C34</f>
        <v>Po. Utara</v>
      </c>
      <c r="C36" s="139">
        <v>0</v>
      </c>
      <c r="D36" s="139">
        <v>1</v>
      </c>
      <c r="E36" s="223">
        <f t="shared" si="0"/>
        <v>1</v>
      </c>
      <c r="F36" s="139">
        <v>0</v>
      </c>
      <c r="G36" s="139">
        <v>0</v>
      </c>
      <c r="H36" s="223">
        <f t="shared" si="1"/>
        <v>0</v>
      </c>
      <c r="I36" s="223">
        <v>0</v>
      </c>
      <c r="J36" s="223">
        <v>3</v>
      </c>
      <c r="K36" s="223">
        <f t="shared" si="2"/>
        <v>3</v>
      </c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07"/>
      <c r="Y36" s="107"/>
      <c r="Z36" s="107"/>
    </row>
    <row r="37" spans="1:26" ht="15" customHeight="1">
      <c r="A37" s="291">
        <v>27</v>
      </c>
      <c r="B37" s="226" t="str">
        <f>'11'!C35</f>
        <v>Po. Selatan</v>
      </c>
      <c r="C37" s="139">
        <v>0</v>
      </c>
      <c r="D37" s="139">
        <v>1</v>
      </c>
      <c r="E37" s="223">
        <f t="shared" si="0"/>
        <v>1</v>
      </c>
      <c r="F37" s="139">
        <v>0</v>
      </c>
      <c r="G37" s="139">
        <v>0</v>
      </c>
      <c r="H37" s="223">
        <f t="shared" si="1"/>
        <v>0</v>
      </c>
      <c r="I37" s="223">
        <v>0</v>
      </c>
      <c r="J37" s="223">
        <v>3</v>
      </c>
      <c r="K37" s="223">
        <f t="shared" si="2"/>
        <v>3</v>
      </c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07"/>
      <c r="Y37" s="107"/>
      <c r="Z37" s="107"/>
    </row>
    <row r="38" spans="1:26" ht="15" customHeight="1">
      <c r="A38" s="291">
        <v>28</v>
      </c>
      <c r="B38" s="226" t="str">
        <f>'11'!C36</f>
        <v>Babadan</v>
      </c>
      <c r="C38" s="139">
        <v>0</v>
      </c>
      <c r="D38" s="139">
        <v>1</v>
      </c>
      <c r="E38" s="223">
        <f t="shared" si="0"/>
        <v>1</v>
      </c>
      <c r="F38" s="139">
        <v>1</v>
      </c>
      <c r="G38" s="139">
        <v>0</v>
      </c>
      <c r="H38" s="223">
        <f t="shared" si="1"/>
        <v>1</v>
      </c>
      <c r="I38" s="223">
        <v>0</v>
      </c>
      <c r="J38" s="223">
        <v>4</v>
      </c>
      <c r="K38" s="223">
        <f t="shared" si="2"/>
        <v>4</v>
      </c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07"/>
      <c r="Y38" s="107"/>
      <c r="Z38" s="107"/>
    </row>
    <row r="39" spans="1:26" ht="15" customHeight="1">
      <c r="A39" s="291">
        <v>29</v>
      </c>
      <c r="B39" s="226" t="str">
        <f>'11'!C37</f>
        <v>Sukosari</v>
      </c>
      <c r="C39" s="139">
        <v>0</v>
      </c>
      <c r="D39" s="139">
        <v>1</v>
      </c>
      <c r="E39" s="223">
        <f t="shared" si="0"/>
        <v>1</v>
      </c>
      <c r="F39" s="139">
        <v>0</v>
      </c>
      <c r="G39" s="139">
        <v>0</v>
      </c>
      <c r="H39" s="223">
        <f t="shared" si="1"/>
        <v>0</v>
      </c>
      <c r="I39" s="223">
        <v>1</v>
      </c>
      <c r="J39" s="223">
        <v>1</v>
      </c>
      <c r="K39" s="223">
        <f t="shared" si="2"/>
        <v>2</v>
      </c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07"/>
      <c r="Y39" s="107"/>
      <c r="Z39" s="107"/>
    </row>
    <row r="40" spans="1:26" ht="15" customHeight="1">
      <c r="A40" s="291">
        <v>30</v>
      </c>
      <c r="B40" s="226" t="str">
        <f>'11'!C38</f>
        <v>Jenangan</v>
      </c>
      <c r="C40" s="139">
        <v>1</v>
      </c>
      <c r="D40" s="139">
        <v>0</v>
      </c>
      <c r="E40" s="223">
        <f t="shared" si="0"/>
        <v>1</v>
      </c>
      <c r="F40" s="139">
        <v>0</v>
      </c>
      <c r="G40" s="139">
        <v>0</v>
      </c>
      <c r="H40" s="223">
        <f t="shared" si="1"/>
        <v>0</v>
      </c>
      <c r="I40" s="223">
        <v>0</v>
      </c>
      <c r="J40" s="223">
        <v>3</v>
      </c>
      <c r="K40" s="223">
        <f t="shared" si="2"/>
        <v>3</v>
      </c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07"/>
      <c r="Y40" s="107"/>
      <c r="Z40" s="107"/>
    </row>
    <row r="41" spans="1:26" ht="15" customHeight="1">
      <c r="A41" s="291">
        <v>31</v>
      </c>
      <c r="B41" s="226" t="str">
        <f>'11'!C39</f>
        <v>Setono</v>
      </c>
      <c r="C41" s="139">
        <v>0</v>
      </c>
      <c r="D41" s="139">
        <v>1</v>
      </c>
      <c r="E41" s="223">
        <f t="shared" si="0"/>
        <v>1</v>
      </c>
      <c r="F41" s="139">
        <v>0</v>
      </c>
      <c r="G41" s="139">
        <v>0</v>
      </c>
      <c r="H41" s="223">
        <f t="shared" si="1"/>
        <v>0</v>
      </c>
      <c r="I41" s="223">
        <v>0</v>
      </c>
      <c r="J41" s="223">
        <v>1</v>
      </c>
      <c r="K41" s="223">
        <f t="shared" si="2"/>
        <v>1</v>
      </c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07"/>
      <c r="Y41" s="107"/>
      <c r="Z41" s="107"/>
    </row>
    <row r="42" spans="1:26" ht="15" customHeight="1">
      <c r="A42" s="291">
        <v>32</v>
      </c>
      <c r="B42" s="226" t="str">
        <f>'11'!C40</f>
        <v>Ngebel</v>
      </c>
      <c r="C42" s="139">
        <v>0</v>
      </c>
      <c r="D42" s="139">
        <v>1</v>
      </c>
      <c r="E42" s="223">
        <f t="shared" si="0"/>
        <v>1</v>
      </c>
      <c r="F42" s="139">
        <v>0</v>
      </c>
      <c r="G42" s="139">
        <v>0</v>
      </c>
      <c r="H42" s="223">
        <f t="shared" si="1"/>
        <v>0</v>
      </c>
      <c r="I42" s="223">
        <v>0</v>
      </c>
      <c r="J42" s="223">
        <v>2</v>
      </c>
      <c r="K42" s="223">
        <f t="shared" si="2"/>
        <v>2</v>
      </c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07"/>
      <c r="Y42" s="107"/>
      <c r="Z42" s="107"/>
    </row>
    <row r="43" spans="1:26" ht="15" customHeight="1">
      <c r="A43" s="226"/>
      <c r="B43" s="226"/>
      <c r="C43" s="223">
        <f t="shared" ref="C43:K43" si="3">SUM(C11:C42)</f>
        <v>6</v>
      </c>
      <c r="D43" s="223">
        <f t="shared" si="3"/>
        <v>34</v>
      </c>
      <c r="E43" s="223">
        <f t="shared" si="3"/>
        <v>40</v>
      </c>
      <c r="F43" s="223">
        <f t="shared" si="3"/>
        <v>4</v>
      </c>
      <c r="G43" s="223">
        <f t="shared" si="3"/>
        <v>2</v>
      </c>
      <c r="H43" s="223">
        <f t="shared" si="3"/>
        <v>6</v>
      </c>
      <c r="I43" s="223">
        <f t="shared" si="3"/>
        <v>12</v>
      </c>
      <c r="J43" s="223">
        <f t="shared" si="3"/>
        <v>59</v>
      </c>
      <c r="K43" s="223">
        <f t="shared" si="3"/>
        <v>71</v>
      </c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07"/>
      <c r="Y43" s="107"/>
      <c r="Z43" s="107"/>
    </row>
    <row r="44" spans="1:26" ht="19.5" customHeight="1">
      <c r="A44" s="768" t="s">
        <v>343</v>
      </c>
      <c r="B44" s="724"/>
      <c r="C44" s="223"/>
      <c r="D44" s="223"/>
      <c r="E44" s="223"/>
      <c r="F44" s="223"/>
      <c r="G44" s="223"/>
      <c r="H44" s="223"/>
      <c r="I44" s="223"/>
      <c r="J44" s="223"/>
      <c r="K44" s="22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07"/>
      <c r="Y44" s="107"/>
      <c r="Z44" s="107"/>
    </row>
    <row r="45" spans="1:26" ht="19.5" customHeight="1">
      <c r="A45" s="226">
        <v>1</v>
      </c>
      <c r="B45" s="226" t="s">
        <v>1027</v>
      </c>
      <c r="C45" s="223">
        <v>18</v>
      </c>
      <c r="D45" s="223">
        <v>34</v>
      </c>
      <c r="E45" s="223">
        <f t="shared" ref="E45:E51" si="4">SUM(C45:D45)</f>
        <v>52</v>
      </c>
      <c r="F45" s="223">
        <v>1</v>
      </c>
      <c r="G45" s="223">
        <v>9</v>
      </c>
      <c r="H45" s="223">
        <f t="shared" ref="H45:H51" si="5">SUM(F45:G45)</f>
        <v>10</v>
      </c>
      <c r="I45" s="223">
        <v>11</v>
      </c>
      <c r="J45" s="223">
        <v>16</v>
      </c>
      <c r="K45" s="223">
        <f t="shared" ref="K45:K51" si="6">SUM(I45:J45)</f>
        <v>27</v>
      </c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07"/>
      <c r="Y45" s="107"/>
      <c r="Z45" s="107"/>
    </row>
    <row r="46" spans="1:26" ht="15" customHeight="1">
      <c r="A46" s="226">
        <v>2</v>
      </c>
      <c r="B46" s="226" t="s">
        <v>1028</v>
      </c>
      <c r="C46" s="223">
        <v>5</v>
      </c>
      <c r="D46" s="223">
        <v>3</v>
      </c>
      <c r="E46" s="223">
        <f t="shared" si="4"/>
        <v>8</v>
      </c>
      <c r="F46" s="223">
        <v>0</v>
      </c>
      <c r="G46" s="223">
        <v>0</v>
      </c>
      <c r="H46" s="223">
        <f t="shared" si="5"/>
        <v>0</v>
      </c>
      <c r="I46" s="223">
        <v>1</v>
      </c>
      <c r="J46" s="223">
        <v>2</v>
      </c>
      <c r="K46" s="223">
        <f t="shared" si="6"/>
        <v>3</v>
      </c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07"/>
      <c r="Y46" s="107"/>
      <c r="Z46" s="107"/>
    </row>
    <row r="47" spans="1:26" ht="15" customHeight="1">
      <c r="A47" s="226">
        <v>3</v>
      </c>
      <c r="B47" s="226" t="s">
        <v>1180</v>
      </c>
      <c r="C47" s="223">
        <v>11</v>
      </c>
      <c r="D47" s="223">
        <v>11</v>
      </c>
      <c r="E47" s="223">
        <f t="shared" si="4"/>
        <v>22</v>
      </c>
      <c r="F47" s="223">
        <v>2</v>
      </c>
      <c r="G47" s="223">
        <v>2</v>
      </c>
      <c r="H47" s="223">
        <f t="shared" si="5"/>
        <v>4</v>
      </c>
      <c r="I47" s="223">
        <v>3</v>
      </c>
      <c r="J47" s="223">
        <v>15</v>
      </c>
      <c r="K47" s="223">
        <f t="shared" si="6"/>
        <v>18</v>
      </c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07"/>
      <c r="Y47" s="107"/>
      <c r="Z47" s="107"/>
    </row>
    <row r="48" spans="1:26" ht="15" customHeight="1">
      <c r="A48" s="226">
        <v>4</v>
      </c>
      <c r="B48" s="226" t="s">
        <v>1181</v>
      </c>
      <c r="C48" s="223">
        <v>3</v>
      </c>
      <c r="D48" s="223">
        <v>18</v>
      </c>
      <c r="E48" s="223">
        <f t="shared" si="4"/>
        <v>21</v>
      </c>
      <c r="F48" s="223">
        <v>1</v>
      </c>
      <c r="G48" s="223">
        <v>6</v>
      </c>
      <c r="H48" s="223">
        <f t="shared" si="5"/>
        <v>7</v>
      </c>
      <c r="I48" s="223">
        <v>2</v>
      </c>
      <c r="J48" s="223">
        <v>7</v>
      </c>
      <c r="K48" s="223">
        <f t="shared" si="6"/>
        <v>9</v>
      </c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07"/>
      <c r="Y48" s="107"/>
      <c r="Z48" s="107"/>
    </row>
    <row r="49" spans="1:26" ht="15" customHeight="1">
      <c r="A49" s="226">
        <v>5</v>
      </c>
      <c r="B49" s="226" t="s">
        <v>1182</v>
      </c>
      <c r="C49" s="223">
        <v>2</v>
      </c>
      <c r="D49" s="223">
        <v>14</v>
      </c>
      <c r="E49" s="223">
        <f t="shared" si="4"/>
        <v>16</v>
      </c>
      <c r="F49" s="223">
        <v>0</v>
      </c>
      <c r="G49" s="223">
        <v>1</v>
      </c>
      <c r="H49" s="223">
        <f t="shared" si="5"/>
        <v>1</v>
      </c>
      <c r="I49" s="223">
        <v>8</v>
      </c>
      <c r="J49" s="223">
        <v>5</v>
      </c>
      <c r="K49" s="223">
        <f t="shared" si="6"/>
        <v>13</v>
      </c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07"/>
      <c r="Y49" s="107"/>
      <c r="Z49" s="107"/>
    </row>
    <row r="50" spans="1:26" ht="15" customHeight="1">
      <c r="A50" s="226">
        <v>6</v>
      </c>
      <c r="B50" s="226" t="s">
        <v>1183</v>
      </c>
      <c r="C50" s="223">
        <v>6</v>
      </c>
      <c r="D50" s="223">
        <v>19</v>
      </c>
      <c r="E50" s="223">
        <f t="shared" si="4"/>
        <v>25</v>
      </c>
      <c r="F50" s="223">
        <v>1</v>
      </c>
      <c r="G50" s="223">
        <v>1</v>
      </c>
      <c r="H50" s="223">
        <f t="shared" si="5"/>
        <v>2</v>
      </c>
      <c r="I50" s="223">
        <v>3</v>
      </c>
      <c r="J50" s="223">
        <v>6</v>
      </c>
      <c r="K50" s="223">
        <f t="shared" si="6"/>
        <v>9</v>
      </c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07"/>
      <c r="Y50" s="107"/>
      <c r="Z50" s="107"/>
    </row>
    <row r="51" spans="1:26" ht="15" customHeight="1">
      <c r="A51" s="226">
        <v>7</v>
      </c>
      <c r="B51" s="226" t="s">
        <v>1184</v>
      </c>
      <c r="C51" s="223">
        <v>4</v>
      </c>
      <c r="D51" s="223">
        <v>7</v>
      </c>
      <c r="E51" s="223">
        <f t="shared" si="4"/>
        <v>11</v>
      </c>
      <c r="F51" s="223">
        <v>2</v>
      </c>
      <c r="G51" s="223">
        <v>1</v>
      </c>
      <c r="H51" s="223">
        <f t="shared" si="5"/>
        <v>3</v>
      </c>
      <c r="I51" s="223">
        <v>1</v>
      </c>
      <c r="J51" s="223">
        <v>3</v>
      </c>
      <c r="K51" s="223">
        <f t="shared" si="6"/>
        <v>4</v>
      </c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07"/>
      <c r="Y51" s="107"/>
      <c r="Z51" s="107"/>
    </row>
    <row r="52" spans="1:26" ht="15" customHeight="1">
      <c r="A52" s="226"/>
      <c r="B52" s="226"/>
      <c r="C52" s="223">
        <f t="shared" ref="C52:K52" si="7">SUM(C45:C51)</f>
        <v>49</v>
      </c>
      <c r="D52" s="223">
        <f t="shared" si="7"/>
        <v>106</v>
      </c>
      <c r="E52" s="223">
        <f t="shared" si="7"/>
        <v>155</v>
      </c>
      <c r="F52" s="223">
        <f t="shared" si="7"/>
        <v>7</v>
      </c>
      <c r="G52" s="223">
        <f t="shared" si="7"/>
        <v>20</v>
      </c>
      <c r="H52" s="223">
        <f t="shared" si="7"/>
        <v>27</v>
      </c>
      <c r="I52" s="223">
        <f t="shared" si="7"/>
        <v>29</v>
      </c>
      <c r="J52" s="223">
        <f t="shared" si="7"/>
        <v>54</v>
      </c>
      <c r="K52" s="223">
        <f t="shared" si="7"/>
        <v>83</v>
      </c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07"/>
      <c r="Y52" s="107"/>
      <c r="Z52" s="107"/>
    </row>
    <row r="53" spans="1:26" ht="19.5" customHeight="1">
      <c r="A53" s="226" t="s">
        <v>1185</v>
      </c>
      <c r="B53" s="292"/>
      <c r="C53" s="223"/>
      <c r="D53" s="223"/>
      <c r="E53" s="223"/>
      <c r="F53" s="223"/>
      <c r="G53" s="223"/>
      <c r="H53" s="223"/>
      <c r="I53" s="223"/>
      <c r="J53" s="223"/>
      <c r="K53" s="22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07"/>
      <c r="Y53" s="107"/>
      <c r="Z53" s="107"/>
    </row>
    <row r="54" spans="1:26" ht="19.5" customHeight="1">
      <c r="A54" s="226">
        <v>1</v>
      </c>
      <c r="B54" s="299" t="s">
        <v>1186</v>
      </c>
      <c r="C54" s="139">
        <v>6</v>
      </c>
      <c r="D54" s="139">
        <v>22</v>
      </c>
      <c r="E54" s="223">
        <f t="shared" ref="E54:E69" si="8">SUM(C54:D54)</f>
        <v>28</v>
      </c>
      <c r="F54" s="139">
        <v>2</v>
      </c>
      <c r="G54" s="139">
        <v>3</v>
      </c>
      <c r="H54" s="223">
        <f t="shared" ref="H54:H69" si="9">SUM(F54:G54)</f>
        <v>5</v>
      </c>
      <c r="I54" s="139">
        <v>2</v>
      </c>
      <c r="J54" s="139">
        <v>15</v>
      </c>
      <c r="K54" s="223">
        <f t="shared" ref="K54:K69" si="10">SUM(I54:J54)</f>
        <v>17</v>
      </c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07"/>
      <c r="Y54" s="107"/>
      <c r="Z54" s="107"/>
    </row>
    <row r="55" spans="1:26" ht="19.5" customHeight="1">
      <c r="A55" s="226">
        <v>2</v>
      </c>
      <c r="B55" s="299" t="s">
        <v>1187</v>
      </c>
      <c r="C55" s="139">
        <v>0</v>
      </c>
      <c r="D55" s="139">
        <v>0</v>
      </c>
      <c r="E55" s="223">
        <f t="shared" si="8"/>
        <v>0</v>
      </c>
      <c r="F55" s="139">
        <v>6</v>
      </c>
      <c r="G55" s="139">
        <v>14</v>
      </c>
      <c r="H55" s="223">
        <f t="shared" si="9"/>
        <v>20</v>
      </c>
      <c r="I55" s="139">
        <v>0</v>
      </c>
      <c r="J55" s="139">
        <v>4</v>
      </c>
      <c r="K55" s="223">
        <f t="shared" si="10"/>
        <v>4</v>
      </c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07"/>
      <c r="Y55" s="107"/>
      <c r="Z55" s="107"/>
    </row>
    <row r="56" spans="1:26" ht="19.5" customHeight="1">
      <c r="A56" s="226">
        <v>3</v>
      </c>
      <c r="B56" s="299" t="s">
        <v>1188</v>
      </c>
      <c r="C56" s="139">
        <v>0</v>
      </c>
      <c r="D56" s="139">
        <v>0</v>
      </c>
      <c r="E56" s="223">
        <f t="shared" si="8"/>
        <v>0</v>
      </c>
      <c r="F56" s="139">
        <v>0</v>
      </c>
      <c r="G56" s="139">
        <v>0</v>
      </c>
      <c r="H56" s="223">
        <f t="shared" si="9"/>
        <v>0</v>
      </c>
      <c r="I56" s="139">
        <v>0</v>
      </c>
      <c r="J56" s="139">
        <v>0</v>
      </c>
      <c r="K56" s="223">
        <f t="shared" si="10"/>
        <v>0</v>
      </c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07"/>
      <c r="Y56" s="107"/>
      <c r="Z56" s="107"/>
    </row>
    <row r="57" spans="1:26" ht="19.5" customHeight="1">
      <c r="A57" s="226">
        <v>4</v>
      </c>
      <c r="B57" s="299" t="s">
        <v>1189</v>
      </c>
      <c r="C57" s="139">
        <v>0</v>
      </c>
      <c r="D57" s="139">
        <v>1</v>
      </c>
      <c r="E57" s="223">
        <f t="shared" si="8"/>
        <v>1</v>
      </c>
      <c r="F57" s="139">
        <v>0</v>
      </c>
      <c r="G57" s="139">
        <v>0</v>
      </c>
      <c r="H57" s="223">
        <f t="shared" si="9"/>
        <v>0</v>
      </c>
      <c r="I57" s="139">
        <v>0</v>
      </c>
      <c r="J57" s="139">
        <v>0</v>
      </c>
      <c r="K57" s="223">
        <f t="shared" si="10"/>
        <v>0</v>
      </c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07"/>
      <c r="Y57" s="107"/>
      <c r="Z57" s="107"/>
    </row>
    <row r="58" spans="1:26" ht="19.5" customHeight="1">
      <c r="A58" s="226">
        <v>5</v>
      </c>
      <c r="B58" s="299" t="s">
        <v>1190</v>
      </c>
      <c r="C58" s="139">
        <v>3</v>
      </c>
      <c r="D58" s="139">
        <v>10</v>
      </c>
      <c r="E58" s="223">
        <f t="shared" si="8"/>
        <v>13</v>
      </c>
      <c r="F58" s="139">
        <v>0</v>
      </c>
      <c r="G58" s="139">
        <v>0</v>
      </c>
      <c r="H58" s="223">
        <f t="shared" si="9"/>
        <v>0</v>
      </c>
      <c r="I58" s="139">
        <v>0</v>
      </c>
      <c r="J58" s="139">
        <v>0</v>
      </c>
      <c r="K58" s="223">
        <f t="shared" si="10"/>
        <v>0</v>
      </c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07"/>
      <c r="Y58" s="107"/>
      <c r="Z58" s="107"/>
    </row>
    <row r="59" spans="1:26" ht="19.5" customHeight="1">
      <c r="A59" s="226">
        <v>6</v>
      </c>
      <c r="B59" s="299" t="s">
        <v>1191</v>
      </c>
      <c r="C59" s="139">
        <v>0</v>
      </c>
      <c r="D59" s="139">
        <v>0</v>
      </c>
      <c r="E59" s="223">
        <f t="shared" si="8"/>
        <v>0</v>
      </c>
      <c r="F59" s="139">
        <v>0</v>
      </c>
      <c r="G59" s="139">
        <v>0</v>
      </c>
      <c r="H59" s="223">
        <f t="shared" si="9"/>
        <v>0</v>
      </c>
      <c r="I59" s="139">
        <v>7</v>
      </c>
      <c r="J59" s="139">
        <v>3</v>
      </c>
      <c r="K59" s="223">
        <f t="shared" si="10"/>
        <v>10</v>
      </c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07"/>
      <c r="Y59" s="107"/>
      <c r="Z59" s="107"/>
    </row>
    <row r="60" spans="1:26" ht="19.5" customHeight="1">
      <c r="A60" s="226">
        <v>7</v>
      </c>
      <c r="B60" s="299" t="s">
        <v>1192</v>
      </c>
      <c r="C60" s="139">
        <v>0</v>
      </c>
      <c r="D60" s="139">
        <v>0</v>
      </c>
      <c r="E60" s="223">
        <f t="shared" si="8"/>
        <v>0</v>
      </c>
      <c r="F60" s="139">
        <v>0</v>
      </c>
      <c r="G60" s="139">
        <v>0</v>
      </c>
      <c r="H60" s="223">
        <f t="shared" si="9"/>
        <v>0</v>
      </c>
      <c r="I60" s="139">
        <v>0</v>
      </c>
      <c r="J60" s="139">
        <v>0</v>
      </c>
      <c r="K60" s="223">
        <f t="shared" si="10"/>
        <v>0</v>
      </c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07"/>
      <c r="Y60" s="107"/>
      <c r="Z60" s="107"/>
    </row>
    <row r="61" spans="1:26" ht="19.5" customHeight="1">
      <c r="A61" s="226">
        <v>8</v>
      </c>
      <c r="B61" s="299" t="s">
        <v>1193</v>
      </c>
      <c r="C61" s="139">
        <v>0</v>
      </c>
      <c r="D61" s="139">
        <v>0</v>
      </c>
      <c r="E61" s="223">
        <f t="shared" si="8"/>
        <v>0</v>
      </c>
      <c r="F61" s="139">
        <v>0</v>
      </c>
      <c r="G61" s="139">
        <v>0</v>
      </c>
      <c r="H61" s="223">
        <f t="shared" si="9"/>
        <v>0</v>
      </c>
      <c r="I61" s="139">
        <v>2</v>
      </c>
      <c r="J61" s="139">
        <v>5</v>
      </c>
      <c r="K61" s="223">
        <f t="shared" si="10"/>
        <v>7</v>
      </c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07"/>
      <c r="Y61" s="107"/>
      <c r="Z61" s="107"/>
    </row>
    <row r="62" spans="1:26" ht="19.5" customHeight="1">
      <c r="A62" s="226">
        <v>9</v>
      </c>
      <c r="B62" s="299" t="s">
        <v>1194</v>
      </c>
      <c r="C62" s="139">
        <v>0</v>
      </c>
      <c r="D62" s="139">
        <v>0</v>
      </c>
      <c r="E62" s="223">
        <f t="shared" si="8"/>
        <v>0</v>
      </c>
      <c r="F62" s="139">
        <v>0</v>
      </c>
      <c r="G62" s="139">
        <v>0</v>
      </c>
      <c r="H62" s="223">
        <f t="shared" si="9"/>
        <v>0</v>
      </c>
      <c r="I62" s="139">
        <v>0</v>
      </c>
      <c r="J62" s="139">
        <v>0</v>
      </c>
      <c r="K62" s="223">
        <f t="shared" si="10"/>
        <v>0</v>
      </c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07"/>
      <c r="Y62" s="107"/>
      <c r="Z62" s="107"/>
    </row>
    <row r="63" spans="1:26" ht="19.5" customHeight="1">
      <c r="A63" s="226">
        <v>10</v>
      </c>
      <c r="B63" s="299" t="s">
        <v>1195</v>
      </c>
      <c r="C63" s="139">
        <v>0</v>
      </c>
      <c r="D63" s="139">
        <v>0</v>
      </c>
      <c r="E63" s="223">
        <f t="shared" si="8"/>
        <v>0</v>
      </c>
      <c r="F63" s="139">
        <v>0</v>
      </c>
      <c r="G63" s="139">
        <v>0</v>
      </c>
      <c r="H63" s="223">
        <f t="shared" si="9"/>
        <v>0</v>
      </c>
      <c r="I63" s="139">
        <v>0</v>
      </c>
      <c r="J63" s="139">
        <v>0</v>
      </c>
      <c r="K63" s="223">
        <f t="shared" si="10"/>
        <v>0</v>
      </c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07"/>
      <c r="Y63" s="107"/>
      <c r="Z63" s="107"/>
    </row>
    <row r="64" spans="1:26" ht="19.5" customHeight="1">
      <c r="A64" s="226">
        <v>11</v>
      </c>
      <c r="B64" s="299" t="s">
        <v>1196</v>
      </c>
      <c r="C64" s="139">
        <v>0</v>
      </c>
      <c r="D64" s="139">
        <v>0</v>
      </c>
      <c r="E64" s="223">
        <f t="shared" si="8"/>
        <v>0</v>
      </c>
      <c r="F64" s="139">
        <v>0</v>
      </c>
      <c r="G64" s="139">
        <v>0</v>
      </c>
      <c r="H64" s="223">
        <f t="shared" si="9"/>
        <v>0</v>
      </c>
      <c r="I64" s="139">
        <v>0</v>
      </c>
      <c r="J64" s="139">
        <v>0</v>
      </c>
      <c r="K64" s="223">
        <f t="shared" si="10"/>
        <v>0</v>
      </c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07"/>
      <c r="Y64" s="107"/>
      <c r="Z64" s="107"/>
    </row>
    <row r="65" spans="1:26" ht="19.5" customHeight="1">
      <c r="A65" s="226">
        <v>12</v>
      </c>
      <c r="B65" s="299" t="s">
        <v>1197</v>
      </c>
      <c r="C65" s="139">
        <v>0</v>
      </c>
      <c r="D65" s="139">
        <v>0</v>
      </c>
      <c r="E65" s="223">
        <f t="shared" si="8"/>
        <v>0</v>
      </c>
      <c r="F65" s="139">
        <v>0</v>
      </c>
      <c r="G65" s="139">
        <v>0</v>
      </c>
      <c r="H65" s="223">
        <f t="shared" si="9"/>
        <v>0</v>
      </c>
      <c r="I65" s="139">
        <v>0</v>
      </c>
      <c r="J65" s="139">
        <v>0</v>
      </c>
      <c r="K65" s="223">
        <f t="shared" si="10"/>
        <v>0</v>
      </c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07"/>
      <c r="Y65" s="107"/>
      <c r="Z65" s="107"/>
    </row>
    <row r="66" spans="1:26" ht="19.5" customHeight="1">
      <c r="A66" s="226">
        <v>13</v>
      </c>
      <c r="B66" s="299" t="s">
        <v>1198</v>
      </c>
      <c r="C66" s="139">
        <v>0</v>
      </c>
      <c r="D66" s="139">
        <v>0</v>
      </c>
      <c r="E66" s="223">
        <f t="shared" si="8"/>
        <v>0</v>
      </c>
      <c r="F66" s="139">
        <v>0</v>
      </c>
      <c r="G66" s="139">
        <v>0</v>
      </c>
      <c r="H66" s="223">
        <f t="shared" si="9"/>
        <v>0</v>
      </c>
      <c r="I66" s="139">
        <v>0</v>
      </c>
      <c r="J66" s="139">
        <v>0</v>
      </c>
      <c r="K66" s="223">
        <f t="shared" si="10"/>
        <v>0</v>
      </c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07"/>
      <c r="Y66" s="107"/>
      <c r="Z66" s="107"/>
    </row>
    <row r="67" spans="1:26" ht="19.5" customHeight="1">
      <c r="A67" s="226">
        <v>14</v>
      </c>
      <c r="B67" s="299" t="s">
        <v>1199</v>
      </c>
      <c r="C67" s="139">
        <v>0</v>
      </c>
      <c r="D67" s="139">
        <v>0</v>
      </c>
      <c r="E67" s="223">
        <f t="shared" si="8"/>
        <v>0</v>
      </c>
      <c r="F67" s="139">
        <v>0</v>
      </c>
      <c r="G67" s="139">
        <v>0</v>
      </c>
      <c r="H67" s="223">
        <f t="shared" si="9"/>
        <v>0</v>
      </c>
      <c r="I67" s="139">
        <v>0</v>
      </c>
      <c r="J67" s="139">
        <v>0</v>
      </c>
      <c r="K67" s="223">
        <f t="shared" si="10"/>
        <v>0</v>
      </c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07"/>
      <c r="Y67" s="107"/>
      <c r="Z67" s="107"/>
    </row>
    <row r="68" spans="1:26" ht="19.5" customHeight="1">
      <c r="A68" s="226">
        <v>15</v>
      </c>
      <c r="B68" s="299" t="s">
        <v>1200</v>
      </c>
      <c r="C68" s="139">
        <v>0</v>
      </c>
      <c r="D68" s="139">
        <v>0</v>
      </c>
      <c r="E68" s="223">
        <f t="shared" si="8"/>
        <v>0</v>
      </c>
      <c r="F68" s="139">
        <v>0</v>
      </c>
      <c r="G68" s="139">
        <v>0</v>
      </c>
      <c r="H68" s="223">
        <f t="shared" si="9"/>
        <v>0</v>
      </c>
      <c r="I68" s="139">
        <v>0</v>
      </c>
      <c r="J68" s="139">
        <v>0</v>
      </c>
      <c r="K68" s="223">
        <f t="shared" si="10"/>
        <v>0</v>
      </c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07"/>
      <c r="Y68" s="107"/>
      <c r="Z68" s="107"/>
    </row>
    <row r="69" spans="1:26" ht="19.5" customHeight="1">
      <c r="A69" s="226">
        <v>16</v>
      </c>
      <c r="B69" s="299" t="s">
        <v>1201</v>
      </c>
      <c r="C69" s="139">
        <v>0</v>
      </c>
      <c r="D69" s="139">
        <v>0</v>
      </c>
      <c r="E69" s="223">
        <f t="shared" si="8"/>
        <v>0</v>
      </c>
      <c r="F69" s="139">
        <v>3</v>
      </c>
      <c r="G69" s="139">
        <v>32</v>
      </c>
      <c r="H69" s="223">
        <f t="shared" si="9"/>
        <v>35</v>
      </c>
      <c r="I69" s="139">
        <v>0</v>
      </c>
      <c r="J69" s="139">
        <v>0</v>
      </c>
      <c r="K69" s="223">
        <f t="shared" si="10"/>
        <v>0</v>
      </c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07"/>
      <c r="Y69" s="107"/>
      <c r="Z69" s="107"/>
    </row>
    <row r="70" spans="1:26" ht="19.5" customHeight="1">
      <c r="A70" s="226"/>
      <c r="B70" s="292"/>
      <c r="C70" s="223">
        <f t="shared" ref="C70:K70" si="11">SUM(C54:C69)</f>
        <v>9</v>
      </c>
      <c r="D70" s="223">
        <f t="shared" si="11"/>
        <v>33</v>
      </c>
      <c r="E70" s="223">
        <f t="shared" si="11"/>
        <v>42</v>
      </c>
      <c r="F70" s="223">
        <f t="shared" si="11"/>
        <v>11</v>
      </c>
      <c r="G70" s="223">
        <f t="shared" si="11"/>
        <v>49</v>
      </c>
      <c r="H70" s="223">
        <f t="shared" si="11"/>
        <v>60</v>
      </c>
      <c r="I70" s="223">
        <f t="shared" si="11"/>
        <v>11</v>
      </c>
      <c r="J70" s="223">
        <f t="shared" si="11"/>
        <v>27</v>
      </c>
      <c r="K70" s="223">
        <f t="shared" si="11"/>
        <v>38</v>
      </c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07"/>
      <c r="Y70" s="107"/>
      <c r="Z70" s="107"/>
    </row>
    <row r="71" spans="1:26" ht="19.5" customHeight="1">
      <c r="A71" s="226" t="s">
        <v>1202</v>
      </c>
      <c r="B71" s="226"/>
      <c r="C71" s="223">
        <f t="shared" ref="C71:K71" si="12">C43+C52+C70</f>
        <v>64</v>
      </c>
      <c r="D71" s="223">
        <f t="shared" si="12"/>
        <v>173</v>
      </c>
      <c r="E71" s="223">
        <f t="shared" si="12"/>
        <v>237</v>
      </c>
      <c r="F71" s="223">
        <f t="shared" si="12"/>
        <v>22</v>
      </c>
      <c r="G71" s="223">
        <f t="shared" si="12"/>
        <v>71</v>
      </c>
      <c r="H71" s="223">
        <f t="shared" si="12"/>
        <v>93</v>
      </c>
      <c r="I71" s="223">
        <f t="shared" si="12"/>
        <v>52</v>
      </c>
      <c r="J71" s="223">
        <f t="shared" si="12"/>
        <v>140</v>
      </c>
      <c r="K71" s="223">
        <f t="shared" si="12"/>
        <v>192</v>
      </c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07"/>
      <c r="Y71" s="107"/>
      <c r="Z71" s="107"/>
    </row>
    <row r="72" spans="1:26" ht="19.5" customHeight="1">
      <c r="A72" s="226" t="s">
        <v>1203</v>
      </c>
      <c r="B72" s="226"/>
      <c r="C72" s="144">
        <v>59</v>
      </c>
      <c r="D72" s="144">
        <v>174</v>
      </c>
      <c r="E72" s="144">
        <f>SUM(C72:D72)</f>
        <v>233</v>
      </c>
      <c r="F72" s="144">
        <v>18</v>
      </c>
      <c r="G72" s="144">
        <v>65</v>
      </c>
      <c r="H72" s="144">
        <f>SUM(F72:G72)</f>
        <v>83</v>
      </c>
      <c r="I72" s="144">
        <v>47</v>
      </c>
      <c r="J72" s="144">
        <v>138</v>
      </c>
      <c r="K72" s="144">
        <f>SUM(I72:J72)</f>
        <v>185</v>
      </c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07"/>
      <c r="Y72" s="107"/>
      <c r="Z72" s="107"/>
    </row>
    <row r="73" spans="1:26" ht="19.5" customHeight="1">
      <c r="A73" s="295" t="s">
        <v>1204</v>
      </c>
      <c r="B73" s="295"/>
      <c r="C73" s="296"/>
      <c r="D73" s="296"/>
      <c r="E73" s="296">
        <f>E72/'2'!E26*1000</f>
        <v>0.24117311571858721</v>
      </c>
      <c r="F73" s="296"/>
      <c r="G73" s="296"/>
      <c r="H73" s="296">
        <f>H72/'2'!E26*1000</f>
        <v>8.591145323881004E-2</v>
      </c>
      <c r="I73" s="296"/>
      <c r="J73" s="296"/>
      <c r="K73" s="296">
        <f>K72/'2'!E26*1000</f>
        <v>0.19148938372505853</v>
      </c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07"/>
      <c r="Y73" s="107"/>
      <c r="Z73" s="107"/>
    </row>
    <row r="74" spans="1:26" ht="19.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07"/>
      <c r="Y74" s="107"/>
      <c r="Z74" s="107"/>
    </row>
    <row r="75" spans="1:26" ht="15.75" customHeight="1">
      <c r="A75" s="153" t="s">
        <v>1205</v>
      </c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07"/>
      <c r="Y75" s="107"/>
      <c r="Z75" s="107"/>
    </row>
    <row r="76" spans="1:26" ht="15.75" customHeight="1">
      <c r="A76" s="153" t="s">
        <v>1206</v>
      </c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07"/>
      <c r="Y76" s="107"/>
      <c r="Z76" s="107"/>
    </row>
    <row r="77" spans="1:26" ht="15.75" customHeight="1">
      <c r="A77" s="153"/>
      <c r="B77" s="153" t="s">
        <v>1207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07"/>
      <c r="Y77" s="107"/>
      <c r="Z77" s="107"/>
    </row>
    <row r="78" spans="1:26" ht="15.75" customHeight="1">
      <c r="A78" s="153"/>
      <c r="B78" s="153" t="s">
        <v>1214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07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07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07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07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07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07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07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07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07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07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07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07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07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07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07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07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07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07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07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07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07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07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07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07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07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07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07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07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07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07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07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07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07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07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07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07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07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07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07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07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07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07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07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07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07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07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07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07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07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07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07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07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07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07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07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07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07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07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07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07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07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07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07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07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07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07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07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07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07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07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07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07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07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07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07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07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07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07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07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07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07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07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07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07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07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07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07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07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07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07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07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07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07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07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07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07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07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07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07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07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07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07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07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07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07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07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07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07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07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07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07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07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07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07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07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07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07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07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07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07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07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07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07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07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07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07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07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07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07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07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07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07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07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07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07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07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07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07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07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07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07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07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07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07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07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07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07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07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07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07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07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07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07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07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07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07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07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07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07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07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07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07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07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07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07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07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07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07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07"/>
      <c r="Y246" s="107"/>
      <c r="Z246" s="107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07"/>
      <c r="Y247" s="107"/>
      <c r="Z247" s="107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07"/>
      <c r="Y248" s="107"/>
      <c r="Z248" s="107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07"/>
      <c r="Y249" s="107"/>
      <c r="Z249" s="107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07"/>
      <c r="Y250" s="107"/>
      <c r="Z250" s="107"/>
    </row>
    <row r="251" spans="1:26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07"/>
      <c r="Y251" s="107"/>
      <c r="Z251" s="107"/>
    </row>
    <row r="252" spans="1:26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07"/>
      <c r="Y252" s="107"/>
      <c r="Z252" s="107"/>
    </row>
    <row r="253" spans="1:26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07"/>
      <c r="Y253" s="107"/>
      <c r="Z253" s="107"/>
    </row>
    <row r="254" spans="1:26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07"/>
      <c r="Y254" s="107"/>
      <c r="Z254" s="107"/>
    </row>
    <row r="255" spans="1:26" ht="15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07"/>
      <c r="Y255" s="107"/>
      <c r="Z255" s="107"/>
    </row>
    <row r="256" spans="1:26" ht="15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07"/>
      <c r="Y256" s="107"/>
      <c r="Z256" s="107"/>
    </row>
    <row r="257" spans="1:26" ht="15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07"/>
      <c r="Y257" s="107"/>
      <c r="Z257" s="107"/>
    </row>
    <row r="258" spans="1:26" ht="15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07"/>
      <c r="Y258" s="107"/>
      <c r="Z258" s="107"/>
    </row>
    <row r="259" spans="1:26" ht="15.75" customHeight="1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07"/>
      <c r="Y259" s="107"/>
      <c r="Z259" s="107"/>
    </row>
    <row r="260" spans="1:26" ht="15.75" customHeight="1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07"/>
      <c r="Y260" s="107"/>
      <c r="Z260" s="107"/>
    </row>
    <row r="261" spans="1:26" ht="15.75" customHeight="1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07"/>
      <c r="Y261" s="107"/>
      <c r="Z261" s="107"/>
    </row>
    <row r="262" spans="1:26" ht="15.75" customHeight="1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07"/>
      <c r="Y262" s="107"/>
      <c r="Z262" s="107"/>
    </row>
    <row r="263" spans="1:26" ht="15.75" customHeight="1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07"/>
      <c r="Y263" s="107"/>
      <c r="Z263" s="107"/>
    </row>
    <row r="264" spans="1:26" ht="15.75" customHeight="1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07"/>
      <c r="Y264" s="107"/>
      <c r="Z264" s="107"/>
    </row>
    <row r="265" spans="1:26" ht="15.75" customHeight="1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07"/>
      <c r="Y265" s="107"/>
      <c r="Z265" s="107"/>
    </row>
    <row r="266" spans="1:26" ht="15.75" customHeight="1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07"/>
      <c r="Y266" s="107"/>
      <c r="Z266" s="107"/>
    </row>
    <row r="267" spans="1:26" ht="15.75" customHeight="1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07"/>
      <c r="Y267" s="107"/>
      <c r="Z267" s="107"/>
    </row>
    <row r="268" spans="1:26" ht="15.75" customHeight="1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07"/>
      <c r="Y268" s="107"/>
      <c r="Z268" s="107"/>
    </row>
    <row r="269" spans="1:26" ht="15.75" customHeight="1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07"/>
      <c r="Y269" s="107"/>
      <c r="Z269" s="107"/>
    </row>
    <row r="270" spans="1:26" ht="15.75" customHeight="1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07"/>
      <c r="Y270" s="107"/>
      <c r="Z270" s="107"/>
    </row>
    <row r="271" spans="1:26" ht="15.75" customHeight="1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07"/>
      <c r="Y271" s="107"/>
      <c r="Z271" s="107"/>
    </row>
    <row r="272" spans="1:26" ht="15.75" customHeight="1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07"/>
      <c r="Y272" s="107"/>
      <c r="Z272" s="107"/>
    </row>
    <row r="273" spans="1:26" ht="15.75" customHeight="1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07"/>
      <c r="Y273" s="107"/>
      <c r="Z273" s="107"/>
    </row>
    <row r="274" spans="1:26" ht="15.75" customHeight="1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07"/>
      <c r="Y274" s="107"/>
      <c r="Z274" s="107"/>
    </row>
    <row r="275" spans="1:26" ht="15.75" customHeight="1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07"/>
      <c r="Y275" s="107"/>
      <c r="Z275" s="107"/>
    </row>
    <row r="276" spans="1:26" ht="15.75" customHeight="1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07"/>
      <c r="Y276" s="107"/>
      <c r="Z276" s="107"/>
    </row>
    <row r="277" spans="1:26" ht="15.75" customHeight="1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07"/>
      <c r="Y277" s="107"/>
      <c r="Z277" s="107"/>
    </row>
    <row r="278" spans="1:26" ht="15.75" customHeigh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</row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0:B10"/>
    <mergeCell ref="A44:B44"/>
    <mergeCell ref="A3:K3"/>
    <mergeCell ref="B7:B8"/>
    <mergeCell ref="C7:E7"/>
    <mergeCell ref="F7:H7"/>
    <mergeCell ref="I7:K7"/>
  </mergeCells>
  <printOptions horizontalCentered="1"/>
  <pageMargins left="1.24" right="0.73" top="1.1499999999999999" bottom="0.9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rgb="FF4473C4"/>
    <pageSetUpPr fitToPage="1"/>
  </sheetPr>
  <dimension ref="A1:AC999"/>
  <sheetViews>
    <sheetView workbookViewId="0"/>
  </sheetViews>
  <sheetFormatPr defaultColWidth="14.42578125" defaultRowHeight="15" customHeight="1"/>
  <cols>
    <col min="1" max="1" width="5.85546875" customWidth="1"/>
    <col min="2" max="2" width="21.85546875" customWidth="1"/>
    <col min="3" max="29" width="16.140625" customWidth="1"/>
  </cols>
  <sheetData>
    <row r="1" spans="1:29" ht="15.75">
      <c r="A1" s="168" t="s">
        <v>1230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</row>
    <row r="2" spans="1:29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</row>
    <row r="3" spans="1:29" ht="15.75">
      <c r="A3" s="743" t="s">
        <v>1231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</row>
    <row r="4" spans="1:29" ht="15.75">
      <c r="A4" s="171"/>
      <c r="B4" s="171"/>
      <c r="C4" s="171"/>
      <c r="D4" s="171"/>
      <c r="E4" s="171"/>
      <c r="F4" s="154" t="s">
        <v>284</v>
      </c>
      <c r="G4" s="155" t="str">
        <f>'1'!$F$5</f>
        <v>PONOROGO</v>
      </c>
      <c r="H4" s="170"/>
      <c r="I4" s="170"/>
      <c r="J4" s="170"/>
      <c r="K4" s="171"/>
      <c r="L4" s="171"/>
      <c r="M4" s="170"/>
      <c r="N4" s="170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</row>
    <row r="5" spans="1:29" ht="15.75">
      <c r="A5" s="171"/>
      <c r="B5" s="171"/>
      <c r="C5" s="171"/>
      <c r="D5" s="171"/>
      <c r="E5" s="171"/>
      <c r="F5" s="154" t="s">
        <v>3</v>
      </c>
      <c r="G5" s="155">
        <f>'1'!$F$6</f>
        <v>2025</v>
      </c>
      <c r="H5" s="170"/>
      <c r="I5" s="170"/>
      <c r="J5" s="170"/>
      <c r="K5" s="171"/>
      <c r="L5" s="171"/>
      <c r="M5" s="170"/>
      <c r="N5" s="170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</row>
    <row r="6" spans="1:29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</row>
    <row r="7" spans="1:29" ht="18" customHeight="1">
      <c r="A7" s="729" t="s">
        <v>4</v>
      </c>
      <c r="B7" s="750" t="s">
        <v>1173</v>
      </c>
      <c r="C7" s="778" t="s">
        <v>1232</v>
      </c>
      <c r="D7" s="758"/>
      <c r="E7" s="758"/>
      <c r="F7" s="758"/>
      <c r="G7" s="758"/>
      <c r="H7" s="758"/>
      <c r="I7" s="758"/>
      <c r="J7" s="758"/>
      <c r="K7" s="759"/>
      <c r="L7" s="778" t="s">
        <v>1057</v>
      </c>
      <c r="M7" s="758"/>
      <c r="N7" s="759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</row>
    <row r="8" spans="1:29" ht="47.25" customHeight="1">
      <c r="A8" s="730"/>
      <c r="B8" s="730"/>
      <c r="C8" s="779" t="s">
        <v>1233</v>
      </c>
      <c r="D8" s="723"/>
      <c r="E8" s="724"/>
      <c r="F8" s="779" t="s">
        <v>1234</v>
      </c>
      <c r="G8" s="723"/>
      <c r="H8" s="724"/>
      <c r="I8" s="779" t="s">
        <v>1235</v>
      </c>
      <c r="J8" s="723"/>
      <c r="K8" s="724"/>
      <c r="L8" s="737"/>
      <c r="M8" s="732"/>
      <c r="N8" s="73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</row>
    <row r="9" spans="1:29" ht="18" customHeight="1">
      <c r="A9" s="720"/>
      <c r="B9" s="720"/>
      <c r="C9" s="175" t="s">
        <v>8</v>
      </c>
      <c r="D9" s="175" t="s">
        <v>9</v>
      </c>
      <c r="E9" s="175" t="s">
        <v>388</v>
      </c>
      <c r="F9" s="175" t="s">
        <v>8</v>
      </c>
      <c r="G9" s="175" t="s">
        <v>9</v>
      </c>
      <c r="H9" s="175" t="s">
        <v>388</v>
      </c>
      <c r="I9" s="175" t="s">
        <v>8</v>
      </c>
      <c r="J9" s="175" t="s">
        <v>9</v>
      </c>
      <c r="K9" s="175" t="s">
        <v>388</v>
      </c>
      <c r="L9" s="175" t="s">
        <v>8</v>
      </c>
      <c r="M9" s="175" t="s">
        <v>9</v>
      </c>
      <c r="N9" s="175" t="s">
        <v>388</v>
      </c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</row>
    <row r="10" spans="1:29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265">
        <v>12</v>
      </c>
      <c r="M10" s="265">
        <v>13</v>
      </c>
      <c r="N10" s="119">
        <v>14</v>
      </c>
      <c r="O10" s="172"/>
      <c r="P10" s="172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</row>
    <row r="11" spans="1:29" ht="15" customHeight="1">
      <c r="A11" s="768" t="s">
        <v>1156</v>
      </c>
      <c r="B11" s="724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</row>
    <row r="12" spans="1:29" ht="15" customHeight="1">
      <c r="A12" s="226">
        <v>1</v>
      </c>
      <c r="B12" s="226" t="str">
        <f>'11'!C9</f>
        <v>Ngrayun</v>
      </c>
      <c r="C12" s="223">
        <v>2</v>
      </c>
      <c r="D12" s="223">
        <v>0</v>
      </c>
      <c r="E12" s="223">
        <f t="shared" ref="E12:E43" si="0">SUM(C12:D12)</f>
        <v>2</v>
      </c>
      <c r="F12" s="223">
        <v>2</v>
      </c>
      <c r="G12" s="223">
        <v>3</v>
      </c>
      <c r="H12" s="223">
        <f t="shared" ref="H12:H43" si="1">SUM(F12:G12)</f>
        <v>5</v>
      </c>
      <c r="I12" s="223">
        <v>0</v>
      </c>
      <c r="J12" s="223">
        <v>0</v>
      </c>
      <c r="K12" s="223">
        <f t="shared" ref="K12:K43" si="2">SUM(I12:J12)</f>
        <v>0</v>
      </c>
      <c r="L12" s="223">
        <f t="shared" ref="L12:M12" si="3">C12+F12+I12</f>
        <v>4</v>
      </c>
      <c r="M12" s="223">
        <f t="shared" si="3"/>
        <v>3</v>
      </c>
      <c r="N12" s="223">
        <f t="shared" ref="N12:N43" si="4">SUM(L12:M12)</f>
        <v>7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</row>
    <row r="13" spans="1:29" ht="15" customHeight="1">
      <c r="A13" s="226">
        <v>2</v>
      </c>
      <c r="B13" s="226" t="str">
        <f>'11'!C10</f>
        <v>Selur</v>
      </c>
      <c r="C13" s="223">
        <v>0</v>
      </c>
      <c r="D13" s="223">
        <v>0</v>
      </c>
      <c r="E13" s="223">
        <f t="shared" si="0"/>
        <v>0</v>
      </c>
      <c r="F13" s="223">
        <v>1</v>
      </c>
      <c r="G13" s="223">
        <v>2</v>
      </c>
      <c r="H13" s="223">
        <f t="shared" si="1"/>
        <v>3</v>
      </c>
      <c r="I13" s="223">
        <v>0</v>
      </c>
      <c r="J13" s="223">
        <v>0</v>
      </c>
      <c r="K13" s="223">
        <f t="shared" si="2"/>
        <v>0</v>
      </c>
      <c r="L13" s="223">
        <f t="shared" ref="L13:M13" si="5">C13+F13+I13</f>
        <v>1</v>
      </c>
      <c r="M13" s="223">
        <f t="shared" si="5"/>
        <v>2</v>
      </c>
      <c r="N13" s="223">
        <f t="shared" si="4"/>
        <v>3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</row>
    <row r="14" spans="1:29" ht="15" customHeight="1">
      <c r="A14" s="226">
        <v>3</v>
      </c>
      <c r="B14" s="226" t="str">
        <f>'11'!C11</f>
        <v>Slahung</v>
      </c>
      <c r="C14" s="223">
        <v>0</v>
      </c>
      <c r="D14" s="223">
        <v>0</v>
      </c>
      <c r="E14" s="223">
        <f t="shared" si="0"/>
        <v>0</v>
      </c>
      <c r="F14" s="223">
        <v>3</v>
      </c>
      <c r="G14" s="223">
        <v>2</v>
      </c>
      <c r="H14" s="223">
        <f t="shared" si="1"/>
        <v>5</v>
      </c>
      <c r="I14" s="223">
        <v>0</v>
      </c>
      <c r="J14" s="223">
        <v>0</v>
      </c>
      <c r="K14" s="223">
        <f t="shared" si="2"/>
        <v>0</v>
      </c>
      <c r="L14" s="223">
        <f t="shared" ref="L14:M14" si="6">C14+F14+I14</f>
        <v>3</v>
      </c>
      <c r="M14" s="223">
        <f t="shared" si="6"/>
        <v>2</v>
      </c>
      <c r="N14" s="223">
        <f t="shared" si="4"/>
        <v>5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</row>
    <row r="15" spans="1:29" ht="15" customHeight="1">
      <c r="A15" s="226">
        <v>4</v>
      </c>
      <c r="B15" s="226" t="str">
        <f>'11'!C12</f>
        <v>Nailan</v>
      </c>
      <c r="C15" s="223">
        <v>0</v>
      </c>
      <c r="D15" s="223">
        <v>0</v>
      </c>
      <c r="E15" s="223">
        <f t="shared" si="0"/>
        <v>0</v>
      </c>
      <c r="F15" s="223">
        <v>4</v>
      </c>
      <c r="G15" s="223">
        <v>2</v>
      </c>
      <c r="H15" s="223">
        <f t="shared" si="1"/>
        <v>6</v>
      </c>
      <c r="I15" s="223">
        <v>0</v>
      </c>
      <c r="J15" s="223">
        <v>0</v>
      </c>
      <c r="K15" s="223">
        <f t="shared" si="2"/>
        <v>0</v>
      </c>
      <c r="L15" s="223">
        <f t="shared" ref="L15:M15" si="7">C15+F15+I15</f>
        <v>4</v>
      </c>
      <c r="M15" s="223">
        <f t="shared" si="7"/>
        <v>2</v>
      </c>
      <c r="N15" s="223">
        <f t="shared" si="4"/>
        <v>6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</row>
    <row r="16" spans="1:29" ht="15" customHeight="1">
      <c r="A16" s="226">
        <v>5</v>
      </c>
      <c r="B16" s="226" t="str">
        <f>'11'!C13</f>
        <v>Bungkal</v>
      </c>
      <c r="C16" s="223">
        <v>0</v>
      </c>
      <c r="D16" s="223">
        <v>0</v>
      </c>
      <c r="E16" s="223">
        <f t="shared" si="0"/>
        <v>0</v>
      </c>
      <c r="F16" s="223">
        <v>4</v>
      </c>
      <c r="G16" s="223">
        <v>4</v>
      </c>
      <c r="H16" s="223">
        <f t="shared" si="1"/>
        <v>8</v>
      </c>
      <c r="I16" s="223">
        <v>0</v>
      </c>
      <c r="J16" s="223">
        <v>0</v>
      </c>
      <c r="K16" s="223">
        <f t="shared" si="2"/>
        <v>0</v>
      </c>
      <c r="L16" s="223">
        <f t="shared" ref="L16:M16" si="8">C16+F16+I16</f>
        <v>4</v>
      </c>
      <c r="M16" s="223">
        <f t="shared" si="8"/>
        <v>4</v>
      </c>
      <c r="N16" s="223">
        <f t="shared" si="4"/>
        <v>8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</row>
    <row r="17" spans="1:29" ht="15" customHeight="1">
      <c r="A17" s="291">
        <v>6</v>
      </c>
      <c r="B17" s="226" t="str">
        <f>'11'!C14</f>
        <v>Sambit</v>
      </c>
      <c r="C17" s="223">
        <v>1</v>
      </c>
      <c r="D17" s="223">
        <v>0</v>
      </c>
      <c r="E17" s="223">
        <f t="shared" si="0"/>
        <v>1</v>
      </c>
      <c r="F17" s="223">
        <v>2</v>
      </c>
      <c r="G17" s="223">
        <v>2</v>
      </c>
      <c r="H17" s="223">
        <f t="shared" si="1"/>
        <v>4</v>
      </c>
      <c r="I17" s="223">
        <v>0</v>
      </c>
      <c r="J17" s="223">
        <v>0</v>
      </c>
      <c r="K17" s="223">
        <f t="shared" si="2"/>
        <v>0</v>
      </c>
      <c r="L17" s="223">
        <f t="shared" ref="L17:M17" si="9">C17+F17+I17</f>
        <v>3</v>
      </c>
      <c r="M17" s="223">
        <f t="shared" si="9"/>
        <v>2</v>
      </c>
      <c r="N17" s="223">
        <f t="shared" si="4"/>
        <v>5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</row>
    <row r="18" spans="1:29" ht="15" customHeight="1">
      <c r="A18" s="291">
        <v>7</v>
      </c>
      <c r="B18" s="226" t="str">
        <f>'11'!C15</f>
        <v>Wringinanom</v>
      </c>
      <c r="C18" s="223">
        <v>1</v>
      </c>
      <c r="D18" s="223">
        <v>0</v>
      </c>
      <c r="E18" s="223">
        <f t="shared" si="0"/>
        <v>1</v>
      </c>
      <c r="F18" s="223">
        <v>1</v>
      </c>
      <c r="G18" s="223">
        <v>2</v>
      </c>
      <c r="H18" s="223">
        <f t="shared" si="1"/>
        <v>3</v>
      </c>
      <c r="I18" s="223">
        <v>0</v>
      </c>
      <c r="J18" s="223">
        <v>0</v>
      </c>
      <c r="K18" s="223">
        <f t="shared" si="2"/>
        <v>0</v>
      </c>
      <c r="L18" s="223">
        <f t="shared" ref="L18:M18" si="10">C18+F18+I18</f>
        <v>2</v>
      </c>
      <c r="M18" s="223">
        <f t="shared" si="10"/>
        <v>2</v>
      </c>
      <c r="N18" s="223">
        <f t="shared" si="4"/>
        <v>4</v>
      </c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</row>
    <row r="19" spans="1:29" ht="15" customHeight="1">
      <c r="A19" s="291">
        <v>8</v>
      </c>
      <c r="B19" s="226" t="str">
        <f>'11'!C16</f>
        <v>Sawoo</v>
      </c>
      <c r="C19" s="223">
        <v>0</v>
      </c>
      <c r="D19" s="223">
        <v>0</v>
      </c>
      <c r="E19" s="223">
        <f t="shared" si="0"/>
        <v>0</v>
      </c>
      <c r="F19" s="223">
        <v>4</v>
      </c>
      <c r="G19" s="223">
        <v>0</v>
      </c>
      <c r="H19" s="223">
        <f t="shared" si="1"/>
        <v>4</v>
      </c>
      <c r="I19" s="223">
        <v>1</v>
      </c>
      <c r="J19" s="223">
        <v>0</v>
      </c>
      <c r="K19" s="223">
        <f t="shared" si="2"/>
        <v>1</v>
      </c>
      <c r="L19" s="223">
        <f t="shared" ref="L19:M19" si="11">C19+F19+I19</f>
        <v>5</v>
      </c>
      <c r="M19" s="223">
        <f t="shared" si="11"/>
        <v>0</v>
      </c>
      <c r="N19" s="223">
        <f t="shared" si="4"/>
        <v>5</v>
      </c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</row>
    <row r="20" spans="1:29" ht="15" customHeight="1">
      <c r="A20" s="291">
        <v>9</v>
      </c>
      <c r="B20" s="226" t="str">
        <f>'11'!C17</f>
        <v>Bondrang</v>
      </c>
      <c r="C20" s="223">
        <v>0</v>
      </c>
      <c r="D20" s="223">
        <v>0</v>
      </c>
      <c r="E20" s="223">
        <f t="shared" si="0"/>
        <v>0</v>
      </c>
      <c r="F20" s="223">
        <v>3</v>
      </c>
      <c r="G20" s="223">
        <v>1</v>
      </c>
      <c r="H20" s="223">
        <f t="shared" si="1"/>
        <v>4</v>
      </c>
      <c r="I20" s="223">
        <v>0</v>
      </c>
      <c r="J20" s="223">
        <v>0</v>
      </c>
      <c r="K20" s="223">
        <f t="shared" si="2"/>
        <v>0</v>
      </c>
      <c r="L20" s="223">
        <f t="shared" ref="L20:M20" si="12">C20+F20+I20</f>
        <v>3</v>
      </c>
      <c r="M20" s="223">
        <f t="shared" si="12"/>
        <v>1</v>
      </c>
      <c r="N20" s="223">
        <f t="shared" si="4"/>
        <v>4</v>
      </c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</row>
    <row r="21" spans="1:29" ht="15" customHeight="1">
      <c r="A21" s="291">
        <v>10</v>
      </c>
      <c r="B21" s="226" t="str">
        <f>'11'!C18</f>
        <v>Sooko</v>
      </c>
      <c r="C21" s="223">
        <v>1</v>
      </c>
      <c r="D21" s="223">
        <v>0</v>
      </c>
      <c r="E21" s="223">
        <f t="shared" si="0"/>
        <v>1</v>
      </c>
      <c r="F21" s="223">
        <v>2</v>
      </c>
      <c r="G21" s="223">
        <v>2</v>
      </c>
      <c r="H21" s="223">
        <f t="shared" si="1"/>
        <v>4</v>
      </c>
      <c r="I21" s="223">
        <v>0</v>
      </c>
      <c r="J21" s="223">
        <v>0</v>
      </c>
      <c r="K21" s="223">
        <f t="shared" si="2"/>
        <v>0</v>
      </c>
      <c r="L21" s="223">
        <f t="shared" ref="L21:M21" si="13">C21+F21+I21</f>
        <v>3</v>
      </c>
      <c r="M21" s="223">
        <f t="shared" si="13"/>
        <v>2</v>
      </c>
      <c r="N21" s="223">
        <f t="shared" si="4"/>
        <v>5</v>
      </c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</row>
    <row r="22" spans="1:29" ht="15" customHeight="1">
      <c r="A22" s="291">
        <v>11</v>
      </c>
      <c r="B22" s="226" t="str">
        <f>'11'!C19</f>
        <v>Pudak</v>
      </c>
      <c r="C22" s="223">
        <v>0</v>
      </c>
      <c r="D22" s="223">
        <v>0</v>
      </c>
      <c r="E22" s="223">
        <f t="shared" si="0"/>
        <v>0</v>
      </c>
      <c r="F22" s="223">
        <v>2</v>
      </c>
      <c r="G22" s="223">
        <v>2</v>
      </c>
      <c r="H22" s="223">
        <f t="shared" si="1"/>
        <v>4</v>
      </c>
      <c r="I22" s="223">
        <v>0</v>
      </c>
      <c r="J22" s="223">
        <v>0</v>
      </c>
      <c r="K22" s="223">
        <f t="shared" si="2"/>
        <v>0</v>
      </c>
      <c r="L22" s="223">
        <f t="shared" ref="L22:M22" si="14">C22+F22+I22</f>
        <v>2</v>
      </c>
      <c r="M22" s="223">
        <f t="shared" si="14"/>
        <v>2</v>
      </c>
      <c r="N22" s="223">
        <f t="shared" si="4"/>
        <v>4</v>
      </c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</row>
    <row r="23" spans="1:29" ht="15" customHeight="1">
      <c r="A23" s="291">
        <v>12</v>
      </c>
      <c r="B23" s="226" t="str">
        <f>'11'!C20</f>
        <v>Pulung</v>
      </c>
      <c r="C23" s="223">
        <v>1</v>
      </c>
      <c r="D23" s="223">
        <v>0</v>
      </c>
      <c r="E23" s="223">
        <f t="shared" si="0"/>
        <v>1</v>
      </c>
      <c r="F23" s="223">
        <v>3</v>
      </c>
      <c r="G23" s="223">
        <v>0</v>
      </c>
      <c r="H23" s="223">
        <f t="shared" si="1"/>
        <v>3</v>
      </c>
      <c r="I23" s="223">
        <v>0</v>
      </c>
      <c r="J23" s="223">
        <v>1</v>
      </c>
      <c r="K23" s="223">
        <f t="shared" si="2"/>
        <v>1</v>
      </c>
      <c r="L23" s="223">
        <f t="shared" ref="L23:M23" si="15">C23+F23+I23</f>
        <v>4</v>
      </c>
      <c r="M23" s="223">
        <f t="shared" si="15"/>
        <v>1</v>
      </c>
      <c r="N23" s="223">
        <f t="shared" si="4"/>
        <v>5</v>
      </c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</row>
    <row r="24" spans="1:29" ht="15" customHeight="1">
      <c r="A24" s="291">
        <v>13</v>
      </c>
      <c r="B24" s="226" t="str">
        <f>'11'!C21</f>
        <v>Kesugihan</v>
      </c>
      <c r="C24" s="223">
        <v>1</v>
      </c>
      <c r="D24" s="223">
        <v>0</v>
      </c>
      <c r="E24" s="223">
        <f t="shared" si="0"/>
        <v>1</v>
      </c>
      <c r="F24" s="223">
        <v>2</v>
      </c>
      <c r="G24" s="223">
        <v>0</v>
      </c>
      <c r="H24" s="223">
        <f t="shared" si="1"/>
        <v>2</v>
      </c>
      <c r="I24" s="223">
        <v>0</v>
      </c>
      <c r="J24" s="223">
        <v>0</v>
      </c>
      <c r="K24" s="223">
        <f t="shared" si="2"/>
        <v>0</v>
      </c>
      <c r="L24" s="223">
        <f t="shared" ref="L24:M24" si="16">C24+F24+I24</f>
        <v>3</v>
      </c>
      <c r="M24" s="223">
        <f t="shared" si="16"/>
        <v>0</v>
      </c>
      <c r="N24" s="223">
        <f t="shared" si="4"/>
        <v>3</v>
      </c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</row>
    <row r="25" spans="1:29" ht="15" customHeight="1">
      <c r="A25" s="291">
        <v>14</v>
      </c>
      <c r="B25" s="226" t="str">
        <f>'11'!C22</f>
        <v>Mlarak</v>
      </c>
      <c r="C25" s="223">
        <v>0</v>
      </c>
      <c r="D25" s="223">
        <v>0</v>
      </c>
      <c r="E25" s="223">
        <f t="shared" si="0"/>
        <v>0</v>
      </c>
      <c r="F25" s="223">
        <v>3</v>
      </c>
      <c r="G25" s="223">
        <v>2</v>
      </c>
      <c r="H25" s="223">
        <f t="shared" si="1"/>
        <v>5</v>
      </c>
      <c r="I25" s="223">
        <v>0</v>
      </c>
      <c r="J25" s="223">
        <v>0</v>
      </c>
      <c r="K25" s="223">
        <f t="shared" si="2"/>
        <v>0</v>
      </c>
      <c r="L25" s="223">
        <f t="shared" ref="L25:M25" si="17">C25+F25+I25</f>
        <v>3</v>
      </c>
      <c r="M25" s="223">
        <f t="shared" si="17"/>
        <v>2</v>
      </c>
      <c r="N25" s="223">
        <f t="shared" si="4"/>
        <v>5</v>
      </c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</row>
    <row r="26" spans="1:29" ht="15" customHeight="1">
      <c r="A26" s="291">
        <v>15</v>
      </c>
      <c r="B26" s="226" t="str">
        <f>'11'!C23</f>
        <v>Siman</v>
      </c>
      <c r="C26" s="223">
        <v>1</v>
      </c>
      <c r="D26" s="223">
        <v>0</v>
      </c>
      <c r="E26" s="223">
        <f t="shared" si="0"/>
        <v>1</v>
      </c>
      <c r="F26" s="223">
        <v>1</v>
      </c>
      <c r="G26" s="223">
        <v>3</v>
      </c>
      <c r="H26" s="223">
        <f t="shared" si="1"/>
        <v>4</v>
      </c>
      <c r="I26" s="223">
        <v>0</v>
      </c>
      <c r="J26" s="223">
        <v>0</v>
      </c>
      <c r="K26" s="223">
        <f t="shared" si="2"/>
        <v>0</v>
      </c>
      <c r="L26" s="223">
        <f t="shared" ref="L26:M26" si="18">C26+F26+I26</f>
        <v>2</v>
      </c>
      <c r="M26" s="223">
        <f t="shared" si="18"/>
        <v>3</v>
      </c>
      <c r="N26" s="223">
        <f t="shared" si="4"/>
        <v>5</v>
      </c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</row>
    <row r="27" spans="1:29" ht="15" customHeight="1">
      <c r="A27" s="291">
        <v>16</v>
      </c>
      <c r="B27" s="226" t="str">
        <f>'11'!C24</f>
        <v>Ronowijayan</v>
      </c>
      <c r="C27" s="223">
        <v>1</v>
      </c>
      <c r="D27" s="223">
        <v>0</v>
      </c>
      <c r="E27" s="223">
        <f t="shared" si="0"/>
        <v>1</v>
      </c>
      <c r="F27" s="223">
        <v>3</v>
      </c>
      <c r="G27" s="223">
        <v>2</v>
      </c>
      <c r="H27" s="223">
        <f t="shared" si="1"/>
        <v>5</v>
      </c>
      <c r="I27" s="223">
        <v>0</v>
      </c>
      <c r="J27" s="223">
        <v>0</v>
      </c>
      <c r="K27" s="223">
        <f t="shared" si="2"/>
        <v>0</v>
      </c>
      <c r="L27" s="223">
        <f t="shared" ref="L27:M27" si="19">C27+F27+I27</f>
        <v>4</v>
      </c>
      <c r="M27" s="223">
        <f t="shared" si="19"/>
        <v>2</v>
      </c>
      <c r="N27" s="223">
        <f t="shared" si="4"/>
        <v>6</v>
      </c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</row>
    <row r="28" spans="1:29" ht="15" customHeight="1">
      <c r="A28" s="291">
        <v>17</v>
      </c>
      <c r="B28" s="226" t="str">
        <f>'11'!C25</f>
        <v>Jetis</v>
      </c>
      <c r="C28" s="223">
        <v>1</v>
      </c>
      <c r="D28" s="223">
        <v>0</v>
      </c>
      <c r="E28" s="223">
        <f t="shared" si="0"/>
        <v>1</v>
      </c>
      <c r="F28" s="223">
        <v>3</v>
      </c>
      <c r="G28" s="223">
        <v>2</v>
      </c>
      <c r="H28" s="223">
        <f t="shared" si="1"/>
        <v>5</v>
      </c>
      <c r="I28" s="223">
        <v>0</v>
      </c>
      <c r="J28" s="223">
        <v>0</v>
      </c>
      <c r="K28" s="223">
        <f t="shared" si="2"/>
        <v>0</v>
      </c>
      <c r="L28" s="223">
        <f t="shared" ref="L28:M28" si="20">C28+F28+I28</f>
        <v>4</v>
      </c>
      <c r="M28" s="223">
        <f t="shared" si="20"/>
        <v>2</v>
      </c>
      <c r="N28" s="223">
        <f t="shared" si="4"/>
        <v>6</v>
      </c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</row>
    <row r="29" spans="1:29" ht="15" customHeight="1">
      <c r="A29" s="291">
        <v>18</v>
      </c>
      <c r="B29" s="226" t="str">
        <f>'11'!C26</f>
        <v>Balong</v>
      </c>
      <c r="C29" s="223">
        <v>1</v>
      </c>
      <c r="D29" s="223">
        <v>0</v>
      </c>
      <c r="E29" s="223">
        <f t="shared" si="0"/>
        <v>1</v>
      </c>
      <c r="F29" s="223">
        <v>2</v>
      </c>
      <c r="G29" s="223">
        <v>2</v>
      </c>
      <c r="H29" s="223">
        <f t="shared" si="1"/>
        <v>4</v>
      </c>
      <c r="I29" s="223">
        <v>0</v>
      </c>
      <c r="J29" s="223">
        <v>0</v>
      </c>
      <c r="K29" s="223">
        <f t="shared" si="2"/>
        <v>0</v>
      </c>
      <c r="L29" s="223">
        <f t="shared" ref="L29:M29" si="21">C29+F29+I29</f>
        <v>3</v>
      </c>
      <c r="M29" s="223">
        <f t="shared" si="21"/>
        <v>2</v>
      </c>
      <c r="N29" s="223">
        <f t="shared" si="4"/>
        <v>5</v>
      </c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</row>
    <row r="30" spans="1:29" ht="15" customHeight="1">
      <c r="A30" s="291">
        <v>19</v>
      </c>
      <c r="B30" s="226" t="str">
        <f>'11'!C27</f>
        <v>Kauman</v>
      </c>
      <c r="C30" s="223">
        <v>0</v>
      </c>
      <c r="D30" s="223">
        <v>0</v>
      </c>
      <c r="E30" s="223">
        <f t="shared" si="0"/>
        <v>0</v>
      </c>
      <c r="F30" s="223">
        <v>8</v>
      </c>
      <c r="G30" s="223">
        <v>8</v>
      </c>
      <c r="H30" s="223">
        <f t="shared" si="1"/>
        <v>16</v>
      </c>
      <c r="I30" s="223">
        <v>0</v>
      </c>
      <c r="J30" s="223">
        <v>0</v>
      </c>
      <c r="K30" s="223">
        <f t="shared" si="2"/>
        <v>0</v>
      </c>
      <c r="L30" s="223">
        <f t="shared" ref="L30:M30" si="22">C30+F30+I30</f>
        <v>8</v>
      </c>
      <c r="M30" s="223">
        <f t="shared" si="22"/>
        <v>8</v>
      </c>
      <c r="N30" s="223">
        <f t="shared" si="4"/>
        <v>16</v>
      </c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</row>
    <row r="31" spans="1:29" ht="15" customHeight="1">
      <c r="A31" s="291">
        <v>20</v>
      </c>
      <c r="B31" s="226" t="str">
        <f>'11'!C28</f>
        <v>Ngrandu</v>
      </c>
      <c r="C31" s="223">
        <v>0</v>
      </c>
      <c r="D31" s="223">
        <v>0</v>
      </c>
      <c r="E31" s="223">
        <f t="shared" si="0"/>
        <v>0</v>
      </c>
      <c r="F31" s="223">
        <v>4</v>
      </c>
      <c r="G31" s="223">
        <v>3</v>
      </c>
      <c r="H31" s="223">
        <f t="shared" si="1"/>
        <v>7</v>
      </c>
      <c r="I31" s="223">
        <v>0</v>
      </c>
      <c r="J31" s="223">
        <v>0</v>
      </c>
      <c r="K31" s="223">
        <f t="shared" si="2"/>
        <v>0</v>
      </c>
      <c r="L31" s="223">
        <f t="shared" ref="L31:M31" si="23">C31+F31+I31</f>
        <v>4</v>
      </c>
      <c r="M31" s="223">
        <f t="shared" si="23"/>
        <v>3</v>
      </c>
      <c r="N31" s="223">
        <f t="shared" si="4"/>
        <v>7</v>
      </c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</row>
    <row r="32" spans="1:29" ht="15" customHeight="1">
      <c r="A32" s="291">
        <v>21</v>
      </c>
      <c r="B32" s="226" t="str">
        <f>'11'!C29</f>
        <v>Jambon</v>
      </c>
      <c r="C32" s="223">
        <v>2</v>
      </c>
      <c r="D32" s="223">
        <v>0</v>
      </c>
      <c r="E32" s="223">
        <f t="shared" si="0"/>
        <v>2</v>
      </c>
      <c r="F32" s="223">
        <v>5</v>
      </c>
      <c r="G32" s="223">
        <v>2</v>
      </c>
      <c r="H32" s="223">
        <f t="shared" si="1"/>
        <v>7</v>
      </c>
      <c r="I32" s="223">
        <v>0</v>
      </c>
      <c r="J32" s="223">
        <v>0</v>
      </c>
      <c r="K32" s="223">
        <f t="shared" si="2"/>
        <v>0</v>
      </c>
      <c r="L32" s="223">
        <f t="shared" ref="L32:M32" si="24">C32+F32+I32</f>
        <v>7</v>
      </c>
      <c r="M32" s="223">
        <f t="shared" si="24"/>
        <v>2</v>
      </c>
      <c r="N32" s="223">
        <f t="shared" si="4"/>
        <v>9</v>
      </c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</row>
    <row r="33" spans="1:29" ht="15" customHeight="1">
      <c r="A33" s="291">
        <v>22</v>
      </c>
      <c r="B33" s="226" t="str">
        <f>'11'!C30</f>
        <v>Badegan</v>
      </c>
      <c r="C33" s="223">
        <v>0</v>
      </c>
      <c r="D33" s="223">
        <v>0</v>
      </c>
      <c r="E33" s="223">
        <f t="shared" si="0"/>
        <v>0</v>
      </c>
      <c r="F33" s="223">
        <v>4</v>
      </c>
      <c r="G33" s="223">
        <v>5</v>
      </c>
      <c r="H33" s="223">
        <f t="shared" si="1"/>
        <v>9</v>
      </c>
      <c r="I33" s="223">
        <v>0</v>
      </c>
      <c r="J33" s="223">
        <v>0</v>
      </c>
      <c r="K33" s="223">
        <f t="shared" si="2"/>
        <v>0</v>
      </c>
      <c r="L33" s="223">
        <f t="shared" ref="L33:M33" si="25">C33+F33+I33</f>
        <v>4</v>
      </c>
      <c r="M33" s="223">
        <f t="shared" si="25"/>
        <v>5</v>
      </c>
      <c r="N33" s="223">
        <f t="shared" si="4"/>
        <v>9</v>
      </c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</row>
    <row r="34" spans="1:29" ht="15" customHeight="1">
      <c r="A34" s="291">
        <v>23</v>
      </c>
      <c r="B34" s="226" t="str">
        <f>'11'!C31</f>
        <v>Sampung</v>
      </c>
      <c r="C34" s="223">
        <v>2</v>
      </c>
      <c r="D34" s="223">
        <v>0</v>
      </c>
      <c r="E34" s="223">
        <f t="shared" si="0"/>
        <v>2</v>
      </c>
      <c r="F34" s="223">
        <v>4</v>
      </c>
      <c r="G34" s="223">
        <v>2</v>
      </c>
      <c r="H34" s="223">
        <f t="shared" si="1"/>
        <v>6</v>
      </c>
      <c r="I34" s="223">
        <v>0</v>
      </c>
      <c r="J34" s="223">
        <v>0</v>
      </c>
      <c r="K34" s="223">
        <f t="shared" si="2"/>
        <v>0</v>
      </c>
      <c r="L34" s="223">
        <f t="shared" ref="L34:M34" si="26">C34+F34+I34</f>
        <v>6</v>
      </c>
      <c r="M34" s="223">
        <f t="shared" si="26"/>
        <v>2</v>
      </c>
      <c r="N34" s="223">
        <f t="shared" si="4"/>
        <v>8</v>
      </c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</row>
    <row r="35" spans="1:29" ht="15" customHeight="1">
      <c r="A35" s="291">
        <v>24</v>
      </c>
      <c r="B35" s="226" t="str">
        <f>'11'!C32</f>
        <v>Kunti</v>
      </c>
      <c r="C35" s="223">
        <v>0</v>
      </c>
      <c r="D35" s="223">
        <v>1</v>
      </c>
      <c r="E35" s="223">
        <f t="shared" si="0"/>
        <v>1</v>
      </c>
      <c r="F35" s="223">
        <v>2</v>
      </c>
      <c r="G35" s="223">
        <v>1</v>
      </c>
      <c r="H35" s="223">
        <f t="shared" si="1"/>
        <v>3</v>
      </c>
      <c r="I35" s="223">
        <v>0</v>
      </c>
      <c r="J35" s="223">
        <v>0</v>
      </c>
      <c r="K35" s="223">
        <f t="shared" si="2"/>
        <v>0</v>
      </c>
      <c r="L35" s="223">
        <f t="shared" ref="L35:M35" si="27">C35+F35+I35</f>
        <v>2</v>
      </c>
      <c r="M35" s="223">
        <f t="shared" si="27"/>
        <v>2</v>
      </c>
      <c r="N35" s="223">
        <f t="shared" si="4"/>
        <v>4</v>
      </c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</row>
    <row r="36" spans="1:29" ht="15" customHeight="1">
      <c r="A36" s="291">
        <v>25</v>
      </c>
      <c r="B36" s="226" t="str">
        <f>'11'!C33</f>
        <v>Sukorejo</v>
      </c>
      <c r="C36" s="223">
        <v>0</v>
      </c>
      <c r="D36" s="223">
        <v>0</v>
      </c>
      <c r="E36" s="223">
        <f t="shared" si="0"/>
        <v>0</v>
      </c>
      <c r="F36" s="223">
        <v>3</v>
      </c>
      <c r="G36" s="223">
        <v>3</v>
      </c>
      <c r="H36" s="223">
        <f t="shared" si="1"/>
        <v>6</v>
      </c>
      <c r="I36" s="223">
        <v>0</v>
      </c>
      <c r="J36" s="223">
        <v>0</v>
      </c>
      <c r="K36" s="223">
        <f t="shared" si="2"/>
        <v>0</v>
      </c>
      <c r="L36" s="223">
        <f t="shared" ref="L36:M36" si="28">C36+F36+I36</f>
        <v>3</v>
      </c>
      <c r="M36" s="223">
        <f t="shared" si="28"/>
        <v>3</v>
      </c>
      <c r="N36" s="223">
        <f t="shared" si="4"/>
        <v>6</v>
      </c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</row>
    <row r="37" spans="1:29" ht="15" customHeight="1">
      <c r="A37" s="291">
        <v>26</v>
      </c>
      <c r="B37" s="226" t="str">
        <f>'11'!C34</f>
        <v>Po. Utara</v>
      </c>
      <c r="C37" s="223">
        <v>1</v>
      </c>
      <c r="D37" s="223">
        <v>0</v>
      </c>
      <c r="E37" s="223">
        <f t="shared" si="0"/>
        <v>1</v>
      </c>
      <c r="F37" s="223">
        <v>3</v>
      </c>
      <c r="G37" s="223">
        <v>7</v>
      </c>
      <c r="H37" s="223">
        <f t="shared" si="1"/>
        <v>10</v>
      </c>
      <c r="I37" s="223">
        <v>0</v>
      </c>
      <c r="J37" s="223">
        <v>0</v>
      </c>
      <c r="K37" s="223">
        <f t="shared" si="2"/>
        <v>0</v>
      </c>
      <c r="L37" s="223">
        <f t="shared" ref="L37:M37" si="29">C37+F37+I37</f>
        <v>4</v>
      </c>
      <c r="M37" s="223">
        <f t="shared" si="29"/>
        <v>7</v>
      </c>
      <c r="N37" s="223">
        <f t="shared" si="4"/>
        <v>11</v>
      </c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</row>
    <row r="38" spans="1:29" ht="15" customHeight="1">
      <c r="A38" s="291">
        <v>27</v>
      </c>
      <c r="B38" s="226" t="str">
        <f>'11'!C35</f>
        <v>Po. Selatan</v>
      </c>
      <c r="C38" s="223">
        <v>1</v>
      </c>
      <c r="D38" s="223">
        <v>0</v>
      </c>
      <c r="E38" s="223">
        <f t="shared" si="0"/>
        <v>1</v>
      </c>
      <c r="F38" s="223">
        <v>2</v>
      </c>
      <c r="G38" s="223">
        <v>3</v>
      </c>
      <c r="H38" s="223">
        <f t="shared" si="1"/>
        <v>5</v>
      </c>
      <c r="I38" s="223">
        <v>0</v>
      </c>
      <c r="J38" s="223">
        <v>0</v>
      </c>
      <c r="K38" s="223">
        <f t="shared" si="2"/>
        <v>0</v>
      </c>
      <c r="L38" s="223">
        <f t="shared" ref="L38:M38" si="30">C38+F38+I38</f>
        <v>3</v>
      </c>
      <c r="M38" s="223">
        <f t="shared" si="30"/>
        <v>3</v>
      </c>
      <c r="N38" s="223">
        <f t="shared" si="4"/>
        <v>6</v>
      </c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</row>
    <row r="39" spans="1:29" ht="15" customHeight="1">
      <c r="A39" s="291">
        <v>28</v>
      </c>
      <c r="B39" s="226" t="str">
        <f>'11'!C36</f>
        <v>Babadan</v>
      </c>
      <c r="C39" s="223">
        <v>1</v>
      </c>
      <c r="D39" s="223">
        <v>0</v>
      </c>
      <c r="E39" s="223">
        <f t="shared" si="0"/>
        <v>1</v>
      </c>
      <c r="F39" s="223">
        <v>0</v>
      </c>
      <c r="G39" s="223">
        <v>1</v>
      </c>
      <c r="H39" s="223">
        <f t="shared" si="1"/>
        <v>1</v>
      </c>
      <c r="I39" s="223">
        <v>0</v>
      </c>
      <c r="J39" s="223">
        <v>0</v>
      </c>
      <c r="K39" s="223">
        <f t="shared" si="2"/>
        <v>0</v>
      </c>
      <c r="L39" s="223">
        <f t="shared" ref="L39:M39" si="31">C39+F39+I39</f>
        <v>1</v>
      </c>
      <c r="M39" s="223">
        <f t="shared" si="31"/>
        <v>1</v>
      </c>
      <c r="N39" s="223">
        <f t="shared" si="4"/>
        <v>2</v>
      </c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</row>
    <row r="40" spans="1:29" ht="15" customHeight="1">
      <c r="A40" s="291">
        <v>29</v>
      </c>
      <c r="B40" s="226" t="str">
        <f>'11'!C37</f>
        <v>Sukosari</v>
      </c>
      <c r="C40" s="223">
        <v>0</v>
      </c>
      <c r="D40" s="223">
        <v>0</v>
      </c>
      <c r="E40" s="223">
        <f t="shared" si="0"/>
        <v>0</v>
      </c>
      <c r="F40" s="223">
        <v>3</v>
      </c>
      <c r="G40" s="223">
        <v>1</v>
      </c>
      <c r="H40" s="223">
        <f t="shared" si="1"/>
        <v>4</v>
      </c>
      <c r="I40" s="223">
        <v>0</v>
      </c>
      <c r="J40" s="223">
        <v>0</v>
      </c>
      <c r="K40" s="223">
        <f t="shared" si="2"/>
        <v>0</v>
      </c>
      <c r="L40" s="223">
        <f t="shared" ref="L40:M40" si="32">C40+F40+I40</f>
        <v>3</v>
      </c>
      <c r="M40" s="223">
        <f t="shared" si="32"/>
        <v>1</v>
      </c>
      <c r="N40" s="223">
        <f t="shared" si="4"/>
        <v>4</v>
      </c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</row>
    <row r="41" spans="1:29" ht="15" customHeight="1">
      <c r="A41" s="291">
        <v>30</v>
      </c>
      <c r="B41" s="226" t="str">
        <f>'11'!C38</f>
        <v>Jenangan</v>
      </c>
      <c r="C41" s="223">
        <v>0</v>
      </c>
      <c r="D41" s="223">
        <v>0</v>
      </c>
      <c r="E41" s="223">
        <f t="shared" si="0"/>
        <v>0</v>
      </c>
      <c r="F41" s="223">
        <v>9</v>
      </c>
      <c r="G41" s="223">
        <v>3</v>
      </c>
      <c r="H41" s="223">
        <f t="shared" si="1"/>
        <v>12</v>
      </c>
      <c r="I41" s="223">
        <v>0</v>
      </c>
      <c r="J41" s="223">
        <v>0</v>
      </c>
      <c r="K41" s="223">
        <f t="shared" si="2"/>
        <v>0</v>
      </c>
      <c r="L41" s="223">
        <f t="shared" ref="L41:M41" si="33">C41+F41+I41</f>
        <v>9</v>
      </c>
      <c r="M41" s="223">
        <f t="shared" si="33"/>
        <v>3</v>
      </c>
      <c r="N41" s="223">
        <f t="shared" si="4"/>
        <v>12</v>
      </c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</row>
    <row r="42" spans="1:29" ht="15" customHeight="1">
      <c r="A42" s="291">
        <v>31</v>
      </c>
      <c r="B42" s="226" t="str">
        <f>'11'!C39</f>
        <v>Setono</v>
      </c>
      <c r="C42" s="223">
        <v>1</v>
      </c>
      <c r="D42" s="223">
        <v>0</v>
      </c>
      <c r="E42" s="223">
        <f t="shared" si="0"/>
        <v>1</v>
      </c>
      <c r="F42" s="223">
        <v>0</v>
      </c>
      <c r="G42" s="223">
        <v>4</v>
      </c>
      <c r="H42" s="223">
        <f t="shared" si="1"/>
        <v>4</v>
      </c>
      <c r="I42" s="223">
        <v>0</v>
      </c>
      <c r="J42" s="223">
        <v>0</v>
      </c>
      <c r="K42" s="223">
        <f t="shared" si="2"/>
        <v>0</v>
      </c>
      <c r="L42" s="223">
        <f t="shared" ref="L42:M42" si="34">C42+F42+I42</f>
        <v>1</v>
      </c>
      <c r="M42" s="223">
        <f t="shared" si="34"/>
        <v>4</v>
      </c>
      <c r="N42" s="223">
        <f t="shared" si="4"/>
        <v>5</v>
      </c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</row>
    <row r="43" spans="1:29" ht="15" customHeight="1">
      <c r="A43" s="291">
        <v>32</v>
      </c>
      <c r="B43" s="226" t="str">
        <f>'11'!C40</f>
        <v>Ngebel</v>
      </c>
      <c r="C43" s="223">
        <v>0</v>
      </c>
      <c r="D43" s="223">
        <v>0</v>
      </c>
      <c r="E43" s="223">
        <f t="shared" si="0"/>
        <v>0</v>
      </c>
      <c r="F43" s="223">
        <v>6</v>
      </c>
      <c r="G43" s="223">
        <v>1</v>
      </c>
      <c r="H43" s="223">
        <f t="shared" si="1"/>
        <v>7</v>
      </c>
      <c r="I43" s="223">
        <v>0</v>
      </c>
      <c r="J43" s="223">
        <v>0</v>
      </c>
      <c r="K43" s="223">
        <f t="shared" si="2"/>
        <v>0</v>
      </c>
      <c r="L43" s="223">
        <f t="shared" ref="L43:M43" si="35">C43+F43+I43</f>
        <v>6</v>
      </c>
      <c r="M43" s="223">
        <f t="shared" si="35"/>
        <v>1</v>
      </c>
      <c r="N43" s="223">
        <f t="shared" si="4"/>
        <v>7</v>
      </c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</row>
    <row r="44" spans="1:29" ht="15" customHeight="1">
      <c r="A44" s="226"/>
      <c r="B44" s="226"/>
      <c r="C44" s="223">
        <f t="shared" ref="C44:N44" si="36">SUM(C12:C43)</f>
        <v>19</v>
      </c>
      <c r="D44" s="223">
        <f t="shared" si="36"/>
        <v>1</v>
      </c>
      <c r="E44" s="223">
        <f t="shared" si="36"/>
        <v>20</v>
      </c>
      <c r="F44" s="223">
        <f t="shared" si="36"/>
        <v>98</v>
      </c>
      <c r="G44" s="223">
        <f t="shared" si="36"/>
        <v>77</v>
      </c>
      <c r="H44" s="223">
        <f t="shared" si="36"/>
        <v>175</v>
      </c>
      <c r="I44" s="223">
        <f t="shared" si="36"/>
        <v>1</v>
      </c>
      <c r="J44" s="223">
        <f t="shared" si="36"/>
        <v>1</v>
      </c>
      <c r="K44" s="223">
        <f t="shared" si="36"/>
        <v>2</v>
      </c>
      <c r="L44" s="223">
        <f t="shared" si="36"/>
        <v>118</v>
      </c>
      <c r="M44" s="223">
        <f t="shared" si="36"/>
        <v>79</v>
      </c>
      <c r="N44" s="223">
        <f t="shared" si="36"/>
        <v>197</v>
      </c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</row>
    <row r="45" spans="1:29" ht="15" customHeight="1">
      <c r="A45" s="768" t="s">
        <v>343</v>
      </c>
      <c r="B45" s="724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303"/>
      <c r="P45" s="303"/>
      <c r="Q45" s="303"/>
      <c r="R45" s="303"/>
      <c r="S45" s="303"/>
      <c r="T45" s="303"/>
      <c r="U45" s="303"/>
      <c r="V45" s="303"/>
      <c r="W45" s="303"/>
      <c r="X45" s="303"/>
      <c r="Y45" s="303"/>
      <c r="Z45" s="303"/>
      <c r="AA45" s="303"/>
      <c r="AB45" s="303"/>
      <c r="AC45" s="303"/>
    </row>
    <row r="46" spans="1:29" ht="15" customHeight="1">
      <c r="A46" s="226">
        <v>1</v>
      </c>
      <c r="B46" s="226" t="s">
        <v>1027</v>
      </c>
      <c r="C46" s="223">
        <v>15</v>
      </c>
      <c r="D46" s="223">
        <v>2</v>
      </c>
      <c r="E46" s="223">
        <f t="shared" ref="E46:E52" si="37">SUM(C46:D46)</f>
        <v>17</v>
      </c>
      <c r="F46" s="223">
        <v>133</v>
      </c>
      <c r="G46" s="223">
        <v>101</v>
      </c>
      <c r="H46" s="223">
        <f t="shared" ref="H46:H52" si="38">SUM(F46:G46)</f>
        <v>234</v>
      </c>
      <c r="I46" s="223">
        <v>4</v>
      </c>
      <c r="J46" s="223">
        <v>0</v>
      </c>
      <c r="K46" s="223">
        <f t="shared" ref="K46:K52" si="39">SUM(I46:J46)</f>
        <v>4</v>
      </c>
      <c r="L46" s="223">
        <f t="shared" ref="L46:M46" si="40">C46+F46+I46</f>
        <v>152</v>
      </c>
      <c r="M46" s="223">
        <f t="shared" si="40"/>
        <v>103</v>
      </c>
      <c r="N46" s="223">
        <f t="shared" ref="N46:N52" si="41">SUM(L46:M46)</f>
        <v>255</v>
      </c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286"/>
    </row>
    <row r="47" spans="1:29" ht="15" customHeight="1">
      <c r="A47" s="226">
        <v>2</v>
      </c>
      <c r="B47" s="226" t="s">
        <v>1028</v>
      </c>
      <c r="C47" s="223">
        <v>0</v>
      </c>
      <c r="D47" s="223">
        <v>2</v>
      </c>
      <c r="E47" s="223">
        <f t="shared" si="37"/>
        <v>2</v>
      </c>
      <c r="F47" s="223">
        <v>10</v>
      </c>
      <c r="G47" s="223">
        <v>12</v>
      </c>
      <c r="H47" s="223">
        <f t="shared" si="38"/>
        <v>22</v>
      </c>
      <c r="I47" s="223">
        <v>1</v>
      </c>
      <c r="J47" s="223">
        <v>0</v>
      </c>
      <c r="K47" s="223">
        <f t="shared" si="39"/>
        <v>1</v>
      </c>
      <c r="L47" s="223">
        <f t="shared" ref="L47:M47" si="42">C47+F47+I47</f>
        <v>11</v>
      </c>
      <c r="M47" s="223">
        <f t="shared" si="42"/>
        <v>14</v>
      </c>
      <c r="N47" s="223">
        <f t="shared" si="41"/>
        <v>25</v>
      </c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</row>
    <row r="48" spans="1:29" ht="15" customHeight="1">
      <c r="A48" s="226">
        <v>3</v>
      </c>
      <c r="B48" s="226" t="s">
        <v>1180</v>
      </c>
      <c r="C48" s="223">
        <v>4</v>
      </c>
      <c r="D48" s="223">
        <v>0</v>
      </c>
      <c r="E48" s="223">
        <f t="shared" si="37"/>
        <v>4</v>
      </c>
      <c r="F48" s="223">
        <v>38</v>
      </c>
      <c r="G48" s="223">
        <v>56</v>
      </c>
      <c r="H48" s="223">
        <f t="shared" si="38"/>
        <v>94</v>
      </c>
      <c r="I48" s="223">
        <v>1</v>
      </c>
      <c r="J48" s="223">
        <v>0</v>
      </c>
      <c r="K48" s="223">
        <f t="shared" si="39"/>
        <v>1</v>
      </c>
      <c r="L48" s="223">
        <f t="shared" ref="L48:M48" si="43">C48+F48+I48</f>
        <v>43</v>
      </c>
      <c r="M48" s="223">
        <f t="shared" si="43"/>
        <v>56</v>
      </c>
      <c r="N48" s="223">
        <f t="shared" si="41"/>
        <v>99</v>
      </c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</row>
    <row r="49" spans="1:29" ht="15" customHeight="1">
      <c r="A49" s="226">
        <v>4</v>
      </c>
      <c r="B49" s="226" t="s">
        <v>1181</v>
      </c>
      <c r="C49" s="223">
        <v>9</v>
      </c>
      <c r="D49" s="223">
        <v>3</v>
      </c>
      <c r="E49" s="223">
        <f t="shared" si="37"/>
        <v>12</v>
      </c>
      <c r="F49" s="223">
        <v>29</v>
      </c>
      <c r="G49" s="223">
        <v>60</v>
      </c>
      <c r="H49" s="223">
        <f t="shared" si="38"/>
        <v>89</v>
      </c>
      <c r="I49" s="223">
        <v>10</v>
      </c>
      <c r="J49" s="223">
        <v>0</v>
      </c>
      <c r="K49" s="223">
        <f t="shared" si="39"/>
        <v>10</v>
      </c>
      <c r="L49" s="223">
        <f t="shared" ref="L49:M49" si="44">C49+F49+I49</f>
        <v>48</v>
      </c>
      <c r="M49" s="223">
        <f t="shared" si="44"/>
        <v>63</v>
      </c>
      <c r="N49" s="223">
        <f t="shared" si="41"/>
        <v>111</v>
      </c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</row>
    <row r="50" spans="1:29" ht="15" customHeight="1">
      <c r="A50" s="226">
        <v>5</v>
      </c>
      <c r="B50" s="226" t="s">
        <v>1182</v>
      </c>
      <c r="C50" s="223">
        <v>5</v>
      </c>
      <c r="D50" s="223">
        <v>11</v>
      </c>
      <c r="E50" s="223">
        <f t="shared" si="37"/>
        <v>16</v>
      </c>
      <c r="F50" s="223">
        <v>24</v>
      </c>
      <c r="G50" s="223">
        <v>38</v>
      </c>
      <c r="H50" s="223">
        <f t="shared" si="38"/>
        <v>62</v>
      </c>
      <c r="I50" s="223">
        <v>7</v>
      </c>
      <c r="J50" s="223">
        <v>0</v>
      </c>
      <c r="K50" s="223">
        <f t="shared" si="39"/>
        <v>7</v>
      </c>
      <c r="L50" s="223">
        <f t="shared" ref="L50:M50" si="45">C50+F50+I50</f>
        <v>36</v>
      </c>
      <c r="M50" s="223">
        <f t="shared" si="45"/>
        <v>49</v>
      </c>
      <c r="N50" s="223">
        <f t="shared" si="41"/>
        <v>85</v>
      </c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</row>
    <row r="51" spans="1:29" ht="15" customHeight="1">
      <c r="A51" s="226">
        <v>6</v>
      </c>
      <c r="B51" s="226" t="s">
        <v>1183</v>
      </c>
      <c r="C51" s="223">
        <v>8</v>
      </c>
      <c r="D51" s="223">
        <v>3</v>
      </c>
      <c r="E51" s="223">
        <f t="shared" si="37"/>
        <v>11</v>
      </c>
      <c r="F51" s="223">
        <v>56</v>
      </c>
      <c r="G51" s="223">
        <v>40</v>
      </c>
      <c r="H51" s="223">
        <f t="shared" si="38"/>
        <v>96</v>
      </c>
      <c r="I51" s="223">
        <v>6</v>
      </c>
      <c r="J51" s="223">
        <v>0</v>
      </c>
      <c r="K51" s="223">
        <f t="shared" si="39"/>
        <v>6</v>
      </c>
      <c r="L51" s="223">
        <f t="shared" ref="L51:M51" si="46">C51+F51+I51</f>
        <v>70</v>
      </c>
      <c r="M51" s="223">
        <f t="shared" si="46"/>
        <v>43</v>
      </c>
      <c r="N51" s="223">
        <f t="shared" si="41"/>
        <v>113</v>
      </c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</row>
    <row r="52" spans="1:29" ht="15" customHeight="1">
      <c r="A52" s="226">
        <v>7</v>
      </c>
      <c r="B52" s="226" t="s">
        <v>1184</v>
      </c>
      <c r="C52" s="223">
        <v>0</v>
      </c>
      <c r="D52" s="223">
        <v>3</v>
      </c>
      <c r="E52" s="223">
        <f t="shared" si="37"/>
        <v>3</v>
      </c>
      <c r="F52" s="223">
        <v>21</v>
      </c>
      <c r="G52" s="223">
        <v>33</v>
      </c>
      <c r="H52" s="223">
        <f t="shared" si="38"/>
        <v>54</v>
      </c>
      <c r="I52" s="223">
        <v>3</v>
      </c>
      <c r="J52" s="223">
        <v>0</v>
      </c>
      <c r="K52" s="223">
        <f t="shared" si="39"/>
        <v>3</v>
      </c>
      <c r="L52" s="223">
        <f t="shared" ref="L52:M52" si="47">C52+F52+I52</f>
        <v>24</v>
      </c>
      <c r="M52" s="223">
        <f t="shared" si="47"/>
        <v>36</v>
      </c>
      <c r="N52" s="223">
        <f t="shared" si="41"/>
        <v>60</v>
      </c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</row>
    <row r="53" spans="1:29" ht="15" customHeight="1">
      <c r="A53" s="226"/>
      <c r="B53" s="226"/>
      <c r="C53" s="223">
        <f t="shared" ref="C53:N53" si="48">SUM(C46:C52)</f>
        <v>41</v>
      </c>
      <c r="D53" s="223">
        <f t="shared" si="48"/>
        <v>24</v>
      </c>
      <c r="E53" s="223">
        <f t="shared" si="48"/>
        <v>65</v>
      </c>
      <c r="F53" s="223">
        <f t="shared" si="48"/>
        <v>311</v>
      </c>
      <c r="G53" s="223">
        <f t="shared" si="48"/>
        <v>340</v>
      </c>
      <c r="H53" s="223">
        <f t="shared" si="48"/>
        <v>651</v>
      </c>
      <c r="I53" s="223">
        <f t="shared" si="48"/>
        <v>32</v>
      </c>
      <c r="J53" s="223">
        <f t="shared" si="48"/>
        <v>0</v>
      </c>
      <c r="K53" s="223">
        <f t="shared" si="48"/>
        <v>32</v>
      </c>
      <c r="L53" s="223">
        <f t="shared" si="48"/>
        <v>384</v>
      </c>
      <c r="M53" s="223">
        <f t="shared" si="48"/>
        <v>364</v>
      </c>
      <c r="N53" s="223">
        <f t="shared" si="48"/>
        <v>748</v>
      </c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</row>
    <row r="54" spans="1:29" ht="19.5" customHeight="1">
      <c r="A54" s="226" t="s">
        <v>1185</v>
      </c>
      <c r="B54" s="226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</row>
    <row r="55" spans="1:29" ht="19.5" customHeight="1">
      <c r="A55" s="226">
        <v>1</v>
      </c>
      <c r="B55" s="206" t="s">
        <v>1186</v>
      </c>
      <c r="C55" s="139">
        <v>10</v>
      </c>
      <c r="D55" s="139">
        <v>39</v>
      </c>
      <c r="E55" s="223">
        <f t="shared" ref="E55:E69" si="49">SUM(C55:D55)</f>
        <v>49</v>
      </c>
      <c r="F55" s="139">
        <v>34</v>
      </c>
      <c r="G55" s="139">
        <v>104</v>
      </c>
      <c r="H55" s="223">
        <f t="shared" ref="H55:H69" si="50">SUM(F55:G55)</f>
        <v>138</v>
      </c>
      <c r="I55" s="223">
        <v>3</v>
      </c>
      <c r="J55" s="223">
        <v>1</v>
      </c>
      <c r="K55" s="223">
        <f t="shared" ref="K55:K69" si="51">SUM(I55:J55)</f>
        <v>4</v>
      </c>
      <c r="L55" s="223">
        <f t="shared" ref="L55:M55" si="52">C55+F55+I55</f>
        <v>47</v>
      </c>
      <c r="M55" s="223">
        <f t="shared" si="52"/>
        <v>144</v>
      </c>
      <c r="N55" s="223">
        <f t="shared" ref="N55:N69" si="53">SUM(L55:M55)</f>
        <v>191</v>
      </c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</row>
    <row r="56" spans="1:29" ht="19.5" customHeight="1">
      <c r="A56" s="226">
        <v>2</v>
      </c>
      <c r="B56" s="206" t="s">
        <v>1187</v>
      </c>
      <c r="C56" s="139">
        <v>5</v>
      </c>
      <c r="D56" s="139">
        <v>58</v>
      </c>
      <c r="E56" s="223">
        <f t="shared" si="49"/>
        <v>63</v>
      </c>
      <c r="F56" s="139">
        <v>11</v>
      </c>
      <c r="G56" s="139">
        <v>30</v>
      </c>
      <c r="H56" s="223">
        <f t="shared" si="50"/>
        <v>41</v>
      </c>
      <c r="I56" s="223">
        <v>0</v>
      </c>
      <c r="J56" s="223">
        <v>0</v>
      </c>
      <c r="K56" s="223">
        <f t="shared" si="51"/>
        <v>0</v>
      </c>
      <c r="L56" s="223">
        <f t="shared" ref="L56:M56" si="54">C56+F56+I56</f>
        <v>16</v>
      </c>
      <c r="M56" s="223">
        <f t="shared" si="54"/>
        <v>88</v>
      </c>
      <c r="N56" s="223">
        <f t="shared" si="53"/>
        <v>104</v>
      </c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</row>
    <row r="57" spans="1:29" ht="19.5" customHeight="1">
      <c r="A57" s="226">
        <v>3</v>
      </c>
      <c r="B57" s="206" t="s">
        <v>1188</v>
      </c>
      <c r="C57" s="139">
        <v>7</v>
      </c>
      <c r="D57" s="139">
        <v>88</v>
      </c>
      <c r="E57" s="223">
        <f t="shared" si="49"/>
        <v>95</v>
      </c>
      <c r="F57" s="139">
        <v>81</v>
      </c>
      <c r="G57" s="139">
        <v>125</v>
      </c>
      <c r="H57" s="223">
        <f t="shared" si="50"/>
        <v>206</v>
      </c>
      <c r="I57" s="223">
        <v>0</v>
      </c>
      <c r="J57" s="223">
        <v>0</v>
      </c>
      <c r="K57" s="223">
        <f t="shared" si="51"/>
        <v>0</v>
      </c>
      <c r="L57" s="223">
        <f t="shared" ref="L57:M57" si="55">C57+F57+I57</f>
        <v>88</v>
      </c>
      <c r="M57" s="223">
        <f t="shared" si="55"/>
        <v>213</v>
      </c>
      <c r="N57" s="223">
        <f t="shared" si="53"/>
        <v>301</v>
      </c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</row>
    <row r="58" spans="1:29" ht="19.5" customHeight="1">
      <c r="A58" s="226">
        <v>4</v>
      </c>
      <c r="B58" s="206" t="s">
        <v>1190</v>
      </c>
      <c r="C58" s="139">
        <v>0</v>
      </c>
      <c r="D58" s="139">
        <v>2</v>
      </c>
      <c r="E58" s="223">
        <f t="shared" si="49"/>
        <v>2</v>
      </c>
      <c r="F58" s="139">
        <v>6</v>
      </c>
      <c r="G58" s="139">
        <v>4</v>
      </c>
      <c r="H58" s="223">
        <f t="shared" si="50"/>
        <v>10</v>
      </c>
      <c r="I58" s="223">
        <v>0</v>
      </c>
      <c r="J58" s="223">
        <v>0</v>
      </c>
      <c r="K58" s="223">
        <f t="shared" si="51"/>
        <v>0</v>
      </c>
      <c r="L58" s="223">
        <f t="shared" ref="L58:M58" si="56">C58+F58+I58</f>
        <v>6</v>
      </c>
      <c r="M58" s="223">
        <f t="shared" si="56"/>
        <v>6</v>
      </c>
      <c r="N58" s="223">
        <f t="shared" si="53"/>
        <v>12</v>
      </c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</row>
    <row r="59" spans="1:29" ht="19.5" customHeight="1">
      <c r="A59" s="226">
        <v>5</v>
      </c>
      <c r="B59" s="206" t="s">
        <v>1191</v>
      </c>
      <c r="C59" s="139">
        <v>1</v>
      </c>
      <c r="D59" s="139">
        <v>0</v>
      </c>
      <c r="E59" s="223">
        <f t="shared" si="49"/>
        <v>1</v>
      </c>
      <c r="F59" s="139">
        <v>0</v>
      </c>
      <c r="G59" s="139">
        <v>5</v>
      </c>
      <c r="H59" s="223">
        <f t="shared" si="50"/>
        <v>5</v>
      </c>
      <c r="I59" s="223">
        <v>0</v>
      </c>
      <c r="J59" s="223">
        <v>0</v>
      </c>
      <c r="K59" s="223">
        <f t="shared" si="51"/>
        <v>0</v>
      </c>
      <c r="L59" s="223">
        <f t="shared" ref="L59:M59" si="57">C59+F59+I59</f>
        <v>1</v>
      </c>
      <c r="M59" s="223">
        <f t="shared" si="57"/>
        <v>5</v>
      </c>
      <c r="N59" s="223">
        <f t="shared" si="53"/>
        <v>6</v>
      </c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</row>
    <row r="60" spans="1:29" ht="19.5" customHeight="1">
      <c r="A60" s="226">
        <v>6</v>
      </c>
      <c r="B60" s="206" t="s">
        <v>1192</v>
      </c>
      <c r="C60" s="139">
        <v>0</v>
      </c>
      <c r="D60" s="139">
        <v>0</v>
      </c>
      <c r="E60" s="223">
        <f t="shared" si="49"/>
        <v>0</v>
      </c>
      <c r="F60" s="139">
        <v>0</v>
      </c>
      <c r="G60" s="139">
        <v>0</v>
      </c>
      <c r="H60" s="223">
        <f t="shared" si="50"/>
        <v>0</v>
      </c>
      <c r="I60" s="223">
        <v>0</v>
      </c>
      <c r="J60" s="223">
        <v>0</v>
      </c>
      <c r="K60" s="223">
        <f t="shared" si="51"/>
        <v>0</v>
      </c>
      <c r="L60" s="223">
        <f t="shared" ref="L60:M60" si="58">C60+F60+I60</f>
        <v>0</v>
      </c>
      <c r="M60" s="223">
        <f t="shared" si="58"/>
        <v>0</v>
      </c>
      <c r="N60" s="223">
        <f t="shared" si="53"/>
        <v>0</v>
      </c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</row>
    <row r="61" spans="1:29" ht="19.5" customHeight="1">
      <c r="A61" s="226">
        <v>7</v>
      </c>
      <c r="B61" s="206" t="s">
        <v>1193</v>
      </c>
      <c r="C61" s="139">
        <v>1</v>
      </c>
      <c r="D61" s="139">
        <v>0</v>
      </c>
      <c r="E61" s="223">
        <f t="shared" si="49"/>
        <v>1</v>
      </c>
      <c r="F61" s="139">
        <v>2</v>
      </c>
      <c r="G61" s="139">
        <v>1</v>
      </c>
      <c r="H61" s="223">
        <f t="shared" si="50"/>
        <v>3</v>
      </c>
      <c r="I61" s="223">
        <v>0</v>
      </c>
      <c r="J61" s="223">
        <v>0</v>
      </c>
      <c r="K61" s="223">
        <f t="shared" si="51"/>
        <v>0</v>
      </c>
      <c r="L61" s="223">
        <f t="shared" ref="L61:M61" si="59">C61+F61+I61</f>
        <v>3</v>
      </c>
      <c r="M61" s="223">
        <f t="shared" si="59"/>
        <v>1</v>
      </c>
      <c r="N61" s="223">
        <f t="shared" si="53"/>
        <v>4</v>
      </c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</row>
    <row r="62" spans="1:29" ht="19.5" customHeight="1">
      <c r="A62" s="226">
        <v>8</v>
      </c>
      <c r="B62" s="206" t="s">
        <v>1194</v>
      </c>
      <c r="C62" s="139">
        <v>0</v>
      </c>
      <c r="D62" s="139">
        <v>0</v>
      </c>
      <c r="E62" s="223">
        <f t="shared" si="49"/>
        <v>0</v>
      </c>
      <c r="F62" s="139">
        <v>0</v>
      </c>
      <c r="G62" s="139">
        <v>0</v>
      </c>
      <c r="H62" s="223">
        <f t="shared" si="50"/>
        <v>0</v>
      </c>
      <c r="I62" s="223">
        <v>0</v>
      </c>
      <c r="J62" s="223">
        <v>0</v>
      </c>
      <c r="K62" s="223">
        <f t="shared" si="51"/>
        <v>0</v>
      </c>
      <c r="L62" s="223">
        <f t="shared" ref="L62:M62" si="60">C62+F62+I62</f>
        <v>0</v>
      </c>
      <c r="M62" s="223">
        <f t="shared" si="60"/>
        <v>0</v>
      </c>
      <c r="N62" s="223">
        <f t="shared" si="53"/>
        <v>0</v>
      </c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</row>
    <row r="63" spans="1:29" ht="19.5" customHeight="1">
      <c r="A63" s="226">
        <v>9</v>
      </c>
      <c r="B63" s="206" t="s">
        <v>1195</v>
      </c>
      <c r="C63" s="139">
        <v>0</v>
      </c>
      <c r="D63" s="139">
        <v>0</v>
      </c>
      <c r="E63" s="223">
        <f t="shared" si="49"/>
        <v>0</v>
      </c>
      <c r="F63" s="139">
        <v>1</v>
      </c>
      <c r="G63" s="139">
        <v>1</v>
      </c>
      <c r="H63" s="223">
        <f t="shared" si="50"/>
        <v>2</v>
      </c>
      <c r="I63" s="223">
        <v>0</v>
      </c>
      <c r="J63" s="223">
        <v>0</v>
      </c>
      <c r="K63" s="223">
        <f t="shared" si="51"/>
        <v>0</v>
      </c>
      <c r="L63" s="223">
        <f t="shared" ref="L63:M63" si="61">C63+F63+I63</f>
        <v>1</v>
      </c>
      <c r="M63" s="223">
        <f t="shared" si="61"/>
        <v>1</v>
      </c>
      <c r="N63" s="223">
        <f t="shared" si="53"/>
        <v>2</v>
      </c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</row>
    <row r="64" spans="1:29" ht="19.5" customHeight="1">
      <c r="A64" s="226">
        <v>10</v>
      </c>
      <c r="B64" s="206" t="s">
        <v>1196</v>
      </c>
      <c r="C64" s="139">
        <v>0</v>
      </c>
      <c r="D64" s="139">
        <v>0</v>
      </c>
      <c r="E64" s="223">
        <f t="shared" si="49"/>
        <v>0</v>
      </c>
      <c r="F64" s="139">
        <v>0</v>
      </c>
      <c r="G64" s="139">
        <v>0</v>
      </c>
      <c r="H64" s="223">
        <f t="shared" si="50"/>
        <v>0</v>
      </c>
      <c r="I64" s="223">
        <v>0</v>
      </c>
      <c r="J64" s="223">
        <v>0</v>
      </c>
      <c r="K64" s="223">
        <f t="shared" si="51"/>
        <v>0</v>
      </c>
      <c r="L64" s="223">
        <f t="shared" ref="L64:M64" si="62">C64+F64+I64</f>
        <v>0</v>
      </c>
      <c r="M64" s="223">
        <f t="shared" si="62"/>
        <v>0</v>
      </c>
      <c r="N64" s="223">
        <f t="shared" si="53"/>
        <v>0</v>
      </c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</row>
    <row r="65" spans="1:29" ht="19.5" customHeight="1">
      <c r="A65" s="226">
        <v>11</v>
      </c>
      <c r="B65" s="206" t="s">
        <v>1197</v>
      </c>
      <c r="C65" s="139">
        <v>0</v>
      </c>
      <c r="D65" s="139">
        <v>0</v>
      </c>
      <c r="E65" s="223">
        <f t="shared" si="49"/>
        <v>0</v>
      </c>
      <c r="F65" s="139">
        <v>0</v>
      </c>
      <c r="G65" s="139">
        <v>0</v>
      </c>
      <c r="H65" s="223">
        <f t="shared" si="50"/>
        <v>0</v>
      </c>
      <c r="I65" s="223">
        <v>0</v>
      </c>
      <c r="J65" s="223">
        <v>0</v>
      </c>
      <c r="K65" s="223">
        <f t="shared" si="51"/>
        <v>0</v>
      </c>
      <c r="L65" s="223">
        <f t="shared" ref="L65:M65" si="63">C65+F65+I65</f>
        <v>0</v>
      </c>
      <c r="M65" s="223">
        <f t="shared" si="63"/>
        <v>0</v>
      </c>
      <c r="N65" s="223">
        <f t="shared" si="53"/>
        <v>0</v>
      </c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</row>
    <row r="66" spans="1:29" ht="19.5" customHeight="1">
      <c r="A66" s="226">
        <v>12</v>
      </c>
      <c r="B66" s="206" t="s">
        <v>1198</v>
      </c>
      <c r="C66" s="139">
        <v>0</v>
      </c>
      <c r="D66" s="139">
        <v>0</v>
      </c>
      <c r="E66" s="223">
        <f t="shared" si="49"/>
        <v>0</v>
      </c>
      <c r="F66" s="139">
        <v>0</v>
      </c>
      <c r="G66" s="139">
        <v>0</v>
      </c>
      <c r="H66" s="223">
        <f t="shared" si="50"/>
        <v>0</v>
      </c>
      <c r="I66" s="223">
        <v>0</v>
      </c>
      <c r="J66" s="223">
        <v>0</v>
      </c>
      <c r="K66" s="223">
        <f t="shared" si="51"/>
        <v>0</v>
      </c>
      <c r="L66" s="223">
        <f t="shared" ref="L66:M66" si="64">C66+F66+I66</f>
        <v>0</v>
      </c>
      <c r="M66" s="223">
        <f t="shared" si="64"/>
        <v>0</v>
      </c>
      <c r="N66" s="223">
        <f t="shared" si="53"/>
        <v>0</v>
      </c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</row>
    <row r="67" spans="1:29" ht="19.5" customHeight="1">
      <c r="A67" s="226">
        <v>13</v>
      </c>
      <c r="B67" s="206" t="s">
        <v>1199</v>
      </c>
      <c r="C67" s="139">
        <v>0</v>
      </c>
      <c r="D67" s="139">
        <v>0</v>
      </c>
      <c r="E67" s="223">
        <f t="shared" si="49"/>
        <v>0</v>
      </c>
      <c r="F67" s="139">
        <v>0</v>
      </c>
      <c r="G67" s="139">
        <v>0</v>
      </c>
      <c r="H67" s="223">
        <f t="shared" si="50"/>
        <v>0</v>
      </c>
      <c r="I67" s="223">
        <v>0</v>
      </c>
      <c r="J67" s="223">
        <v>0</v>
      </c>
      <c r="K67" s="223">
        <f t="shared" si="51"/>
        <v>0</v>
      </c>
      <c r="L67" s="223">
        <f t="shared" ref="L67:M67" si="65">C67+F67+I67</f>
        <v>0</v>
      </c>
      <c r="M67" s="223">
        <f t="shared" si="65"/>
        <v>0</v>
      </c>
      <c r="N67" s="223">
        <f t="shared" si="53"/>
        <v>0</v>
      </c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</row>
    <row r="68" spans="1:29" ht="19.5" customHeight="1">
      <c r="A68" s="226">
        <v>14</v>
      </c>
      <c r="B68" s="206" t="s">
        <v>1200</v>
      </c>
      <c r="C68" s="139">
        <v>0</v>
      </c>
      <c r="D68" s="139">
        <v>0</v>
      </c>
      <c r="E68" s="223">
        <f t="shared" si="49"/>
        <v>0</v>
      </c>
      <c r="F68" s="139">
        <v>0</v>
      </c>
      <c r="G68" s="139">
        <v>0</v>
      </c>
      <c r="H68" s="223">
        <f t="shared" si="50"/>
        <v>0</v>
      </c>
      <c r="I68" s="223">
        <v>0</v>
      </c>
      <c r="J68" s="223">
        <v>0</v>
      </c>
      <c r="K68" s="223">
        <f t="shared" si="51"/>
        <v>0</v>
      </c>
      <c r="L68" s="223">
        <f t="shared" ref="L68:M68" si="66">C68+F68+I68</f>
        <v>0</v>
      </c>
      <c r="M68" s="223">
        <f t="shared" si="66"/>
        <v>0</v>
      </c>
      <c r="N68" s="223">
        <f t="shared" si="53"/>
        <v>0</v>
      </c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</row>
    <row r="69" spans="1:29" ht="19.5" customHeight="1">
      <c r="A69" s="226">
        <v>15</v>
      </c>
      <c r="B69" s="206" t="s">
        <v>1201</v>
      </c>
      <c r="C69" s="139">
        <v>0</v>
      </c>
      <c r="D69" s="139">
        <v>0</v>
      </c>
      <c r="E69" s="223">
        <f t="shared" si="49"/>
        <v>0</v>
      </c>
      <c r="F69" s="139">
        <v>2</v>
      </c>
      <c r="G69" s="139">
        <v>4</v>
      </c>
      <c r="H69" s="223">
        <f t="shared" si="50"/>
        <v>6</v>
      </c>
      <c r="I69" s="223">
        <v>1</v>
      </c>
      <c r="J69" s="223">
        <v>0</v>
      </c>
      <c r="K69" s="223">
        <f t="shared" si="51"/>
        <v>1</v>
      </c>
      <c r="L69" s="223">
        <f t="shared" ref="L69:M69" si="67">C69+F69+I69</f>
        <v>3</v>
      </c>
      <c r="M69" s="223">
        <f t="shared" si="67"/>
        <v>4</v>
      </c>
      <c r="N69" s="223">
        <f t="shared" si="53"/>
        <v>7</v>
      </c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</row>
    <row r="70" spans="1:29" ht="19.5" customHeight="1">
      <c r="A70" s="226"/>
      <c r="B70" s="226"/>
      <c r="C70" s="223">
        <f t="shared" ref="C70:N70" si="68">SUM(C55:C69)</f>
        <v>24</v>
      </c>
      <c r="D70" s="223">
        <f t="shared" si="68"/>
        <v>187</v>
      </c>
      <c r="E70" s="223">
        <f t="shared" si="68"/>
        <v>211</v>
      </c>
      <c r="F70" s="223">
        <f t="shared" si="68"/>
        <v>137</v>
      </c>
      <c r="G70" s="223">
        <f t="shared" si="68"/>
        <v>274</v>
      </c>
      <c r="H70" s="223">
        <f t="shared" si="68"/>
        <v>411</v>
      </c>
      <c r="I70" s="223">
        <f t="shared" si="68"/>
        <v>4</v>
      </c>
      <c r="J70" s="223">
        <f t="shared" si="68"/>
        <v>1</v>
      </c>
      <c r="K70" s="223">
        <f t="shared" si="68"/>
        <v>5</v>
      </c>
      <c r="L70" s="223">
        <f t="shared" si="68"/>
        <v>165</v>
      </c>
      <c r="M70" s="223">
        <f t="shared" si="68"/>
        <v>462</v>
      </c>
      <c r="N70" s="223">
        <f t="shared" si="68"/>
        <v>627</v>
      </c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</row>
    <row r="71" spans="1:29" ht="19.5" customHeight="1">
      <c r="A71" s="226" t="s">
        <v>1236</v>
      </c>
      <c r="B71" s="226"/>
      <c r="C71" s="223">
        <v>0</v>
      </c>
      <c r="D71" s="223">
        <v>0</v>
      </c>
      <c r="E71" s="223">
        <f t="shared" ref="E71:E73" si="69">SUM(C71:D71)</f>
        <v>0</v>
      </c>
      <c r="F71" s="223">
        <v>0</v>
      </c>
      <c r="G71" s="223">
        <v>0</v>
      </c>
      <c r="H71" s="223">
        <f t="shared" ref="H71:H73" si="70">SUM(F71:G71)</f>
        <v>0</v>
      </c>
      <c r="I71" s="223">
        <v>0</v>
      </c>
      <c r="J71" s="223">
        <v>0</v>
      </c>
      <c r="K71" s="223">
        <f t="shared" ref="K71:K73" si="71">SUM(I71:J71)</f>
        <v>0</v>
      </c>
      <c r="L71" s="223">
        <f t="shared" ref="L71:M71" si="72">C71+F71+I71</f>
        <v>0</v>
      </c>
      <c r="M71" s="223">
        <f t="shared" si="72"/>
        <v>0</v>
      </c>
      <c r="N71" s="223">
        <f t="shared" ref="N71:N73" si="73">SUM(L71:M71)</f>
        <v>0</v>
      </c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</row>
    <row r="72" spans="1:29" ht="19.5" customHeight="1">
      <c r="A72" s="226" t="s">
        <v>1237</v>
      </c>
      <c r="B72" s="226"/>
      <c r="C72" s="139">
        <v>3</v>
      </c>
      <c r="D72" s="139">
        <v>0</v>
      </c>
      <c r="E72" s="223">
        <f t="shared" si="69"/>
        <v>3</v>
      </c>
      <c r="F72" s="139">
        <v>23</v>
      </c>
      <c r="G72" s="139">
        <v>24</v>
      </c>
      <c r="H72" s="223">
        <f t="shared" si="70"/>
        <v>47</v>
      </c>
      <c r="I72" s="223">
        <v>4</v>
      </c>
      <c r="J72" s="223">
        <v>1</v>
      </c>
      <c r="K72" s="223">
        <f t="shared" si="71"/>
        <v>5</v>
      </c>
      <c r="L72" s="223">
        <f t="shared" ref="L72:M72" si="74">C72+F72+I72</f>
        <v>30</v>
      </c>
      <c r="M72" s="223">
        <f t="shared" si="74"/>
        <v>25</v>
      </c>
      <c r="N72" s="223">
        <f t="shared" si="73"/>
        <v>55</v>
      </c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</row>
    <row r="73" spans="1:29" ht="19.5" customHeight="1">
      <c r="A73" s="192" t="s">
        <v>1203</v>
      </c>
      <c r="B73" s="192"/>
      <c r="C73" s="144">
        <v>9</v>
      </c>
      <c r="D73" s="144">
        <v>148</v>
      </c>
      <c r="E73" s="144">
        <f t="shared" si="69"/>
        <v>157</v>
      </c>
      <c r="F73" s="144">
        <v>679</v>
      </c>
      <c r="G73" s="144">
        <v>777</v>
      </c>
      <c r="H73" s="144">
        <f t="shared" si="70"/>
        <v>1456</v>
      </c>
      <c r="I73" s="144">
        <v>0</v>
      </c>
      <c r="J73" s="144">
        <v>0</v>
      </c>
      <c r="K73" s="144">
        <f t="shared" si="71"/>
        <v>0</v>
      </c>
      <c r="L73" s="144">
        <f t="shared" ref="L73:M73" si="75">C73+F73+I73</f>
        <v>688</v>
      </c>
      <c r="M73" s="144">
        <f t="shared" si="75"/>
        <v>925</v>
      </c>
      <c r="N73" s="144">
        <f t="shared" si="73"/>
        <v>1613</v>
      </c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</row>
    <row r="74" spans="1:29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</row>
    <row r="75" spans="1:29" ht="15.75" customHeight="1">
      <c r="A75" s="153" t="s">
        <v>1205</v>
      </c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</row>
    <row r="76" spans="1:29" ht="15.75" customHeight="1">
      <c r="A76" s="153" t="s">
        <v>1238</v>
      </c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</row>
    <row r="77" spans="1:29" ht="15.75" customHeight="1">
      <c r="A77" s="153" t="s">
        <v>1214</v>
      </c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</row>
    <row r="78" spans="1:29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</row>
    <row r="79" spans="1:29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</row>
    <row r="80" spans="1:29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</row>
    <row r="81" spans="1:29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</row>
    <row r="82" spans="1:29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</row>
    <row r="83" spans="1:29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</row>
    <row r="84" spans="1:29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</row>
    <row r="85" spans="1:29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</row>
    <row r="86" spans="1:29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</row>
    <row r="87" spans="1:29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</row>
    <row r="88" spans="1:29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</row>
    <row r="89" spans="1:29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</row>
    <row r="90" spans="1:29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</row>
    <row r="91" spans="1:29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</row>
    <row r="92" spans="1:29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</row>
    <row r="93" spans="1:29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</row>
    <row r="94" spans="1:29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</row>
    <row r="95" spans="1:29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</row>
    <row r="96" spans="1:29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</row>
    <row r="97" spans="1:29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</row>
    <row r="98" spans="1:29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</row>
    <row r="99" spans="1:29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</row>
    <row r="100" spans="1:29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</row>
    <row r="101" spans="1:29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</row>
    <row r="102" spans="1:29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</row>
    <row r="103" spans="1:29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</row>
    <row r="104" spans="1:29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</row>
    <row r="105" spans="1:29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</row>
    <row r="106" spans="1:29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</row>
    <row r="107" spans="1:29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</row>
    <row r="108" spans="1:29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</row>
    <row r="109" spans="1:29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</row>
    <row r="110" spans="1:29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</row>
    <row r="111" spans="1:29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</row>
    <row r="112" spans="1:29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</row>
    <row r="113" spans="1:29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</row>
    <row r="114" spans="1:29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</row>
    <row r="115" spans="1:29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</row>
    <row r="116" spans="1:29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</row>
    <row r="117" spans="1:29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</row>
    <row r="118" spans="1:29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</row>
    <row r="119" spans="1:29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</row>
    <row r="120" spans="1:29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</row>
    <row r="121" spans="1:29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</row>
    <row r="122" spans="1:29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</row>
    <row r="123" spans="1:29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</row>
    <row r="124" spans="1:29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</row>
    <row r="125" spans="1:29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</row>
    <row r="126" spans="1:29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</row>
    <row r="127" spans="1:29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</row>
    <row r="128" spans="1:29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</row>
    <row r="129" spans="1:29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</row>
    <row r="130" spans="1:29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</row>
    <row r="131" spans="1:29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</row>
    <row r="132" spans="1:29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</row>
    <row r="133" spans="1:29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</row>
    <row r="134" spans="1:29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</row>
    <row r="135" spans="1:29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</row>
    <row r="136" spans="1:29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</row>
    <row r="137" spans="1:29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</row>
    <row r="138" spans="1:29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</row>
    <row r="139" spans="1:29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</row>
    <row r="140" spans="1:29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</row>
    <row r="141" spans="1:29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</row>
    <row r="142" spans="1:29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</row>
    <row r="143" spans="1:29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</row>
    <row r="144" spans="1:29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</row>
    <row r="145" spans="1:29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</row>
    <row r="146" spans="1:29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</row>
    <row r="147" spans="1:29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</row>
    <row r="148" spans="1:29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</row>
    <row r="149" spans="1:29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</row>
    <row r="150" spans="1:29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</row>
    <row r="151" spans="1:29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</row>
    <row r="152" spans="1:29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</row>
    <row r="153" spans="1:29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</row>
    <row r="154" spans="1:29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</row>
    <row r="155" spans="1:29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</row>
    <row r="156" spans="1:29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</row>
    <row r="157" spans="1:29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</row>
    <row r="158" spans="1:29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</row>
    <row r="159" spans="1:29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</row>
    <row r="160" spans="1:29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</row>
    <row r="161" spans="1:29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</row>
    <row r="162" spans="1:29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</row>
    <row r="163" spans="1:29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</row>
    <row r="164" spans="1:29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</row>
    <row r="165" spans="1:29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</row>
    <row r="166" spans="1:29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</row>
    <row r="167" spans="1:29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</row>
    <row r="168" spans="1:29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</row>
    <row r="169" spans="1:29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</row>
    <row r="170" spans="1:29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</row>
    <row r="171" spans="1:29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</row>
    <row r="172" spans="1:29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</row>
    <row r="173" spans="1:29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</row>
    <row r="174" spans="1:29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</row>
    <row r="175" spans="1:29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</row>
    <row r="176" spans="1:29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</row>
    <row r="177" spans="1:29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</row>
    <row r="178" spans="1:29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</row>
    <row r="179" spans="1:29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</row>
    <row r="180" spans="1:29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</row>
    <row r="181" spans="1:29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</row>
    <row r="182" spans="1:29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</row>
    <row r="183" spans="1:29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</row>
    <row r="184" spans="1:29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</row>
    <row r="185" spans="1:29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</row>
    <row r="186" spans="1:29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</row>
    <row r="187" spans="1:29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</row>
    <row r="188" spans="1:29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</row>
    <row r="189" spans="1:29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</row>
    <row r="190" spans="1:29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</row>
    <row r="191" spans="1:29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</row>
    <row r="192" spans="1:29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</row>
    <row r="193" spans="1:29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</row>
    <row r="194" spans="1:29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</row>
    <row r="195" spans="1:29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</row>
    <row r="196" spans="1:29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</row>
    <row r="197" spans="1:29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</row>
    <row r="198" spans="1:29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</row>
    <row r="199" spans="1:29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</row>
    <row r="200" spans="1:29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</row>
    <row r="201" spans="1:29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</row>
    <row r="202" spans="1:29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</row>
    <row r="203" spans="1:29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</row>
    <row r="204" spans="1:29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</row>
    <row r="205" spans="1:29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</row>
    <row r="206" spans="1:29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</row>
    <row r="207" spans="1:29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</row>
    <row r="208" spans="1:29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</row>
    <row r="209" spans="1:29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</row>
    <row r="210" spans="1:29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</row>
    <row r="211" spans="1:29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</row>
    <row r="212" spans="1:29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</row>
    <row r="213" spans="1:29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</row>
    <row r="214" spans="1:29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</row>
    <row r="215" spans="1:29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</row>
    <row r="216" spans="1:29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</row>
    <row r="217" spans="1:29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</row>
    <row r="218" spans="1:29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</row>
    <row r="219" spans="1:29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</row>
    <row r="220" spans="1:29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</row>
    <row r="221" spans="1:29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</row>
    <row r="222" spans="1:29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</row>
    <row r="223" spans="1:29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</row>
    <row r="224" spans="1:29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</row>
    <row r="225" spans="1:29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</row>
    <row r="226" spans="1:29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</row>
    <row r="227" spans="1:29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</row>
    <row r="228" spans="1:29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</row>
    <row r="229" spans="1:29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</row>
    <row r="230" spans="1:29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</row>
    <row r="231" spans="1:29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</row>
    <row r="232" spans="1:29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</row>
    <row r="233" spans="1:29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</row>
    <row r="234" spans="1:29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</row>
    <row r="235" spans="1:29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</row>
    <row r="236" spans="1:29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</row>
    <row r="237" spans="1:29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</row>
    <row r="238" spans="1:29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</row>
    <row r="239" spans="1:29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</row>
    <row r="240" spans="1:29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</row>
    <row r="241" spans="1:29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</row>
    <row r="242" spans="1:29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</row>
    <row r="243" spans="1:29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</row>
    <row r="244" spans="1:29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</row>
    <row r="245" spans="1:29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</row>
    <row r="246" spans="1:29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</row>
    <row r="247" spans="1:29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</row>
    <row r="248" spans="1:29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</row>
    <row r="249" spans="1:29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</row>
    <row r="250" spans="1:29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</row>
    <row r="251" spans="1:29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</row>
    <row r="252" spans="1:29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</row>
    <row r="253" spans="1:29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</row>
    <row r="254" spans="1:29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</row>
    <row r="255" spans="1:29" ht="15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</row>
    <row r="256" spans="1:29" ht="15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</row>
    <row r="257" spans="1:29" ht="15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</row>
    <row r="258" spans="1:29" ht="15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</row>
    <row r="259" spans="1:29" ht="15.75" customHeight="1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</row>
    <row r="260" spans="1:29" ht="15.75" customHeight="1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</row>
    <row r="261" spans="1:29" ht="15.75" customHeight="1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</row>
    <row r="262" spans="1:29" ht="15.75" customHeight="1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</row>
    <row r="263" spans="1:29" ht="15.75" customHeight="1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</row>
    <row r="264" spans="1:29" ht="15.75" customHeight="1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</row>
    <row r="265" spans="1:29" ht="15.75" customHeight="1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</row>
    <row r="266" spans="1:29" ht="15.75" customHeight="1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</row>
    <row r="267" spans="1:29" ht="15.75" customHeight="1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</row>
    <row r="268" spans="1:29" ht="15.75" customHeight="1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</row>
    <row r="269" spans="1:29" ht="15.75" customHeight="1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</row>
    <row r="270" spans="1:29" ht="15.75" customHeight="1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</row>
    <row r="271" spans="1:29" ht="15.75" customHeight="1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</row>
    <row r="272" spans="1:29" ht="15.75" customHeight="1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</row>
    <row r="273" spans="1:29" ht="15.75" customHeight="1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</row>
    <row r="274" spans="1:29" ht="15.75" customHeight="1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</row>
    <row r="275" spans="1:29" ht="15.75" customHeight="1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</row>
    <row r="276" spans="1:29" ht="15.75" customHeight="1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</row>
    <row r="277" spans="1:29" ht="15.75" customHeigh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</row>
    <row r="278" spans="1:29" ht="15.75" customHeight="1"/>
    <row r="279" spans="1:29" ht="15.75" customHeight="1"/>
    <row r="280" spans="1:29" ht="15.75" customHeight="1"/>
    <row r="281" spans="1:29" ht="15.75" customHeight="1"/>
    <row r="282" spans="1:29" ht="15.75" customHeight="1"/>
    <row r="283" spans="1:29" ht="15.75" customHeight="1"/>
    <row r="284" spans="1:29" ht="15.75" customHeight="1"/>
    <row r="285" spans="1:29" ht="15.75" customHeight="1"/>
    <row r="286" spans="1:29" ht="15.75" customHeight="1"/>
    <row r="287" spans="1:29" ht="15.75" customHeight="1"/>
    <row r="288" spans="1:29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0">
    <mergeCell ref="B7:B9"/>
    <mergeCell ref="A11:B11"/>
    <mergeCell ref="A45:B45"/>
    <mergeCell ref="A3:N3"/>
    <mergeCell ref="A7:A9"/>
    <mergeCell ref="C7:K7"/>
    <mergeCell ref="L7:N8"/>
    <mergeCell ref="C8:E8"/>
    <mergeCell ref="F8:H8"/>
    <mergeCell ref="I8:K8"/>
  </mergeCells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Z1000"/>
  <sheetViews>
    <sheetView workbookViewId="0"/>
  </sheetViews>
  <sheetFormatPr defaultColWidth="14.42578125" defaultRowHeight="15" customHeight="1"/>
  <cols>
    <col min="1" max="1" width="9.42578125" customWidth="1"/>
    <col min="2" max="2" width="20" customWidth="1"/>
    <col min="3" max="3" width="14" customWidth="1"/>
    <col min="4" max="4" width="11.5703125" customWidth="1"/>
    <col min="5" max="5" width="15.42578125" customWidth="1"/>
    <col min="6" max="6" width="16.140625" customWidth="1"/>
    <col min="7" max="7" width="14.7109375" customWidth="1"/>
    <col min="8" max="8" width="14" customWidth="1"/>
    <col min="9" max="9" width="16" customWidth="1"/>
    <col min="10" max="26" width="14" customWidth="1"/>
  </cols>
  <sheetData>
    <row r="1" spans="1:26" ht="15.75">
      <c r="A1" s="106" t="s">
        <v>16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28" t="s">
        <v>245</v>
      </c>
      <c r="B3" s="718"/>
      <c r="C3" s="718"/>
      <c r="D3" s="718"/>
      <c r="E3" s="718"/>
      <c r="F3" s="718"/>
      <c r="G3" s="718"/>
      <c r="H3" s="718"/>
      <c r="I3" s="718"/>
      <c r="J3" s="718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728" t="s">
        <v>246</v>
      </c>
      <c r="B4" s="718"/>
      <c r="C4" s="718"/>
      <c r="D4" s="718"/>
      <c r="E4" s="718"/>
      <c r="F4" s="718"/>
      <c r="G4" s="718"/>
      <c r="H4" s="718"/>
      <c r="I4" s="718"/>
      <c r="J4" s="718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07"/>
      <c r="B5" s="107"/>
      <c r="C5" s="107"/>
      <c r="D5" s="107"/>
      <c r="E5" s="108" t="s">
        <v>1</v>
      </c>
      <c r="F5" s="109" t="s">
        <v>2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5.75">
      <c r="A6" s="107"/>
      <c r="B6" s="107"/>
      <c r="C6" s="107"/>
      <c r="D6" s="107"/>
      <c r="E6" s="108" t="s">
        <v>3</v>
      </c>
      <c r="F6" s="110">
        <v>2025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5.75">
      <c r="A8" s="729" t="s">
        <v>4</v>
      </c>
      <c r="B8" s="729" t="s">
        <v>247</v>
      </c>
      <c r="C8" s="113" t="s">
        <v>248</v>
      </c>
      <c r="D8" s="731" t="s">
        <v>249</v>
      </c>
      <c r="E8" s="732"/>
      <c r="F8" s="733"/>
      <c r="G8" s="734" t="s">
        <v>250</v>
      </c>
      <c r="H8" s="112" t="s">
        <v>249</v>
      </c>
      <c r="I8" s="112" t="s">
        <v>251</v>
      </c>
      <c r="J8" s="112" t="s">
        <v>252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5.75">
      <c r="A9" s="730"/>
      <c r="B9" s="730"/>
      <c r="C9" s="113" t="s">
        <v>253</v>
      </c>
      <c r="D9" s="726" t="s">
        <v>254</v>
      </c>
      <c r="E9" s="726" t="s">
        <v>255</v>
      </c>
      <c r="F9" s="727" t="s">
        <v>256</v>
      </c>
      <c r="G9" s="730"/>
      <c r="H9" s="112" t="s">
        <v>257</v>
      </c>
      <c r="I9" s="112" t="s">
        <v>258</v>
      </c>
      <c r="J9" s="112" t="s">
        <v>259</v>
      </c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8.75">
      <c r="A10" s="720"/>
      <c r="B10" s="720"/>
      <c r="C10" s="114" t="s">
        <v>260</v>
      </c>
      <c r="D10" s="720"/>
      <c r="E10" s="720"/>
      <c r="F10" s="720"/>
      <c r="G10" s="720"/>
      <c r="H10" s="118" t="s">
        <v>261</v>
      </c>
      <c r="I10" s="118" t="s">
        <v>261</v>
      </c>
      <c r="J10" s="118" t="s">
        <v>262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19">
        <v>1</v>
      </c>
      <c r="B11" s="119">
        <v>2</v>
      </c>
      <c r="C11" s="120">
        <v>3</v>
      </c>
      <c r="D11" s="119">
        <v>4</v>
      </c>
      <c r="E11" s="119">
        <v>5</v>
      </c>
      <c r="F11" s="120">
        <v>6</v>
      </c>
      <c r="G11" s="119">
        <v>7</v>
      </c>
      <c r="H11" s="119">
        <v>8</v>
      </c>
      <c r="I11" s="120">
        <v>9</v>
      </c>
      <c r="J11" s="119">
        <v>10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121">
        <v>1</v>
      </c>
      <c r="B12" s="122" t="s">
        <v>263</v>
      </c>
      <c r="C12" s="123">
        <v>184.76</v>
      </c>
      <c r="D12" s="124">
        <v>11</v>
      </c>
      <c r="E12" s="124">
        <v>0</v>
      </c>
      <c r="F12" s="124">
        <f t="shared" ref="F12:F33" si="0">E12+D12</f>
        <v>11</v>
      </c>
      <c r="G12" s="125">
        <v>61683</v>
      </c>
      <c r="H12" s="125">
        <f>11994+8996</f>
        <v>20990</v>
      </c>
      <c r="I12" s="126">
        <f t="shared" ref="I12:I33" si="1">G12/H12</f>
        <v>2.9386850881372082</v>
      </c>
      <c r="J12" s="126">
        <f t="shared" ref="J12:J33" si="2">G12/C12</f>
        <v>333.85473046113879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121">
        <v>2</v>
      </c>
      <c r="B13" s="122" t="s">
        <v>264</v>
      </c>
      <c r="C13" s="123">
        <v>90.34</v>
      </c>
      <c r="D13" s="124">
        <v>22</v>
      </c>
      <c r="E13" s="124">
        <v>0</v>
      </c>
      <c r="F13" s="124">
        <f t="shared" si="0"/>
        <v>22</v>
      </c>
      <c r="G13" s="125">
        <v>54229</v>
      </c>
      <c r="H13" s="125">
        <f>10936+8468</f>
        <v>19404</v>
      </c>
      <c r="I13" s="126">
        <f t="shared" si="1"/>
        <v>2.7947330447330447</v>
      </c>
      <c r="J13" s="126">
        <f t="shared" si="2"/>
        <v>600.27673234447639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21">
        <v>3</v>
      </c>
      <c r="B14" s="122" t="s">
        <v>265</v>
      </c>
      <c r="C14" s="123">
        <v>54.01</v>
      </c>
      <c r="D14" s="124">
        <v>19</v>
      </c>
      <c r="E14" s="124">
        <v>0</v>
      </c>
      <c r="F14" s="124">
        <f t="shared" si="0"/>
        <v>19</v>
      </c>
      <c r="G14" s="125">
        <v>39110</v>
      </c>
      <c r="H14" s="125">
        <v>14250</v>
      </c>
      <c r="I14" s="126">
        <f t="shared" si="1"/>
        <v>2.7445614035087718</v>
      </c>
      <c r="J14" s="126">
        <f t="shared" si="2"/>
        <v>724.12516200703578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21">
        <v>4</v>
      </c>
      <c r="B15" s="122" t="s">
        <v>266</v>
      </c>
      <c r="C15" s="123">
        <v>59.83</v>
      </c>
      <c r="D15" s="124">
        <v>16</v>
      </c>
      <c r="E15" s="124">
        <v>0</v>
      </c>
      <c r="F15" s="124">
        <f t="shared" si="0"/>
        <v>16</v>
      </c>
      <c r="G15" s="125">
        <v>40737</v>
      </c>
      <c r="H15" s="125">
        <f>6369+7973</f>
        <v>14342</v>
      </c>
      <c r="I15" s="126">
        <f t="shared" si="1"/>
        <v>2.8403988286152559</v>
      </c>
      <c r="J15" s="126">
        <f t="shared" si="2"/>
        <v>680.87915761323757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21">
        <v>5</v>
      </c>
      <c r="B16" s="122" t="s">
        <v>267</v>
      </c>
      <c r="C16" s="123">
        <v>124.71</v>
      </c>
      <c r="D16" s="124">
        <v>14</v>
      </c>
      <c r="E16" s="124">
        <v>0</v>
      </c>
      <c r="F16" s="124">
        <f t="shared" si="0"/>
        <v>14</v>
      </c>
      <c r="G16" s="125">
        <v>62396</v>
      </c>
      <c r="H16" s="125">
        <f>20218+3336</f>
        <v>23554</v>
      </c>
      <c r="I16" s="126">
        <f t="shared" si="1"/>
        <v>2.6490617304916362</v>
      </c>
      <c r="J16" s="126">
        <f t="shared" si="2"/>
        <v>500.32876272953251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121">
        <v>6</v>
      </c>
      <c r="B17" s="122" t="s">
        <v>268</v>
      </c>
      <c r="C17" s="123">
        <v>55.33</v>
      </c>
      <c r="D17" s="124">
        <v>6</v>
      </c>
      <c r="E17" s="124">
        <v>0</v>
      </c>
      <c r="F17" s="124">
        <f t="shared" si="0"/>
        <v>6</v>
      </c>
      <c r="G17" s="125">
        <v>24410</v>
      </c>
      <c r="H17" s="125">
        <v>8926</v>
      </c>
      <c r="I17" s="126">
        <f t="shared" si="1"/>
        <v>2.734707595787587</v>
      </c>
      <c r="J17" s="126">
        <f t="shared" si="2"/>
        <v>441.17115488884872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121">
        <v>7</v>
      </c>
      <c r="B18" s="122" t="s">
        <v>269</v>
      </c>
      <c r="C18" s="123">
        <v>48.92</v>
      </c>
      <c r="D18" s="124">
        <v>6</v>
      </c>
      <c r="E18" s="124">
        <v>0</v>
      </c>
      <c r="F18" s="124">
        <f t="shared" si="0"/>
        <v>6</v>
      </c>
      <c r="G18" s="125">
        <v>9484</v>
      </c>
      <c r="H18" s="125">
        <v>3572</v>
      </c>
      <c r="I18" s="126">
        <f t="shared" si="1"/>
        <v>2.6550951847704369</v>
      </c>
      <c r="J18" s="126">
        <f t="shared" si="2"/>
        <v>193.86753883892067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121">
        <v>8</v>
      </c>
      <c r="B19" s="122" t="s">
        <v>270</v>
      </c>
      <c r="C19" s="123">
        <v>127.55</v>
      </c>
      <c r="D19" s="124">
        <v>18</v>
      </c>
      <c r="E19" s="124">
        <v>0</v>
      </c>
      <c r="F19" s="124">
        <f t="shared" si="0"/>
        <v>18</v>
      </c>
      <c r="G19" s="125">
        <v>52801</v>
      </c>
      <c r="H19" s="125">
        <f>11879+8213</f>
        <v>20092</v>
      </c>
      <c r="I19" s="126">
        <f t="shared" si="1"/>
        <v>2.6279613776627513</v>
      </c>
      <c r="J19" s="126">
        <f t="shared" si="2"/>
        <v>413.96315170521365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121">
        <v>9</v>
      </c>
      <c r="B20" s="122" t="s">
        <v>271</v>
      </c>
      <c r="C20" s="123">
        <v>37.200000000000003</v>
      </c>
      <c r="D20" s="124">
        <v>15</v>
      </c>
      <c r="E20" s="124">
        <v>0</v>
      </c>
      <c r="F20" s="124">
        <f t="shared" si="0"/>
        <v>15</v>
      </c>
      <c r="G20" s="125">
        <v>35678</v>
      </c>
      <c r="H20" s="125">
        <v>9976</v>
      </c>
      <c r="I20" s="126">
        <f t="shared" si="1"/>
        <v>3.5763833199679231</v>
      </c>
      <c r="J20" s="126">
        <f t="shared" si="2"/>
        <v>959.08602150537627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121">
        <v>10</v>
      </c>
      <c r="B21" s="122" t="s">
        <v>272</v>
      </c>
      <c r="C21" s="123">
        <v>37.950000000000003</v>
      </c>
      <c r="D21" s="124">
        <v>16</v>
      </c>
      <c r="E21" s="124">
        <v>2</v>
      </c>
      <c r="F21" s="124">
        <f t="shared" si="0"/>
        <v>18</v>
      </c>
      <c r="G21" s="125">
        <v>47935</v>
      </c>
      <c r="H21" s="125">
        <f>7518+8292</f>
        <v>15810</v>
      </c>
      <c r="I21" s="126">
        <f t="shared" si="1"/>
        <v>3.031941808981657</v>
      </c>
      <c r="J21" s="126">
        <f t="shared" si="2"/>
        <v>1263.1093544137022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121">
        <v>11</v>
      </c>
      <c r="B22" s="122" t="s">
        <v>273</v>
      </c>
      <c r="C22" s="123">
        <v>22.41</v>
      </c>
      <c r="D22" s="124">
        <v>14</v>
      </c>
      <c r="E22" s="124">
        <v>0</v>
      </c>
      <c r="F22" s="124">
        <f t="shared" si="0"/>
        <v>14</v>
      </c>
      <c r="G22" s="125">
        <v>31807</v>
      </c>
      <c r="H22" s="125">
        <v>11067</v>
      </c>
      <c r="I22" s="126">
        <f t="shared" si="1"/>
        <v>2.8740399385560678</v>
      </c>
      <c r="J22" s="126">
        <f t="shared" si="2"/>
        <v>1419.3217313699242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121">
        <v>12</v>
      </c>
      <c r="B23" s="122" t="s">
        <v>274</v>
      </c>
      <c r="C23" s="123">
        <v>56.96</v>
      </c>
      <c r="D23" s="124">
        <v>20</v>
      </c>
      <c r="E23" s="124">
        <v>0</v>
      </c>
      <c r="F23" s="124">
        <f t="shared" si="0"/>
        <v>20</v>
      </c>
      <c r="G23" s="125">
        <v>48061</v>
      </c>
      <c r="H23" s="125">
        <v>18306</v>
      </c>
      <c r="I23" s="126">
        <f t="shared" si="1"/>
        <v>2.6254233584617066</v>
      </c>
      <c r="J23" s="126">
        <f t="shared" si="2"/>
        <v>843.76755617977528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121">
        <v>13</v>
      </c>
      <c r="B24" s="122" t="s">
        <v>275</v>
      </c>
      <c r="C24" s="123">
        <v>36.61</v>
      </c>
      <c r="D24" s="124">
        <v>16</v>
      </c>
      <c r="E24" s="124">
        <v>0</v>
      </c>
      <c r="F24" s="124">
        <f t="shared" si="0"/>
        <v>16</v>
      </c>
      <c r="G24" s="125">
        <v>47093</v>
      </c>
      <c r="H24" s="125">
        <f>11021+4246</f>
        <v>15267</v>
      </c>
      <c r="I24" s="126">
        <f t="shared" si="1"/>
        <v>3.0846269732101921</v>
      </c>
      <c r="J24" s="126">
        <f t="shared" si="2"/>
        <v>1286.3425293635619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121">
        <v>14</v>
      </c>
      <c r="B25" s="122" t="s">
        <v>276</v>
      </c>
      <c r="C25" s="123">
        <v>57.48</v>
      </c>
      <c r="D25" s="124">
        <v>13</v>
      </c>
      <c r="E25" s="124">
        <v>0</v>
      </c>
      <c r="F25" s="124">
        <f t="shared" si="0"/>
        <v>13</v>
      </c>
      <c r="G25" s="125">
        <v>47686</v>
      </c>
      <c r="H25" s="125">
        <v>18286</v>
      </c>
      <c r="I25" s="126">
        <f t="shared" si="1"/>
        <v>2.6077873783222136</v>
      </c>
      <c r="J25" s="126">
        <f t="shared" si="2"/>
        <v>829.61029923451645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121">
        <v>15</v>
      </c>
      <c r="B26" s="122" t="s">
        <v>277</v>
      </c>
      <c r="C26" s="123">
        <v>52.35</v>
      </c>
      <c r="D26" s="124">
        <v>10</v>
      </c>
      <c r="E26" s="124">
        <v>0</v>
      </c>
      <c r="F26" s="124">
        <f t="shared" si="0"/>
        <v>10</v>
      </c>
      <c r="G26" s="125">
        <v>34100</v>
      </c>
      <c r="H26" s="125">
        <v>12409</v>
      </c>
      <c r="I26" s="126">
        <f t="shared" si="1"/>
        <v>2.7480054798936258</v>
      </c>
      <c r="J26" s="126">
        <f t="shared" si="2"/>
        <v>651.38490926456541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121">
        <v>16</v>
      </c>
      <c r="B27" s="122" t="s">
        <v>278</v>
      </c>
      <c r="C27" s="123">
        <v>80.61</v>
      </c>
      <c r="D27" s="124">
        <v>12</v>
      </c>
      <c r="E27" s="124">
        <v>0</v>
      </c>
      <c r="F27" s="124">
        <f t="shared" si="0"/>
        <v>12</v>
      </c>
      <c r="G27" s="125">
        <v>40321</v>
      </c>
      <c r="H27" s="125">
        <f>8905+5898</f>
        <v>14803</v>
      </c>
      <c r="I27" s="126">
        <f t="shared" si="1"/>
        <v>2.7238397622103627</v>
      </c>
      <c r="J27" s="126">
        <f t="shared" si="2"/>
        <v>500.19848654013151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21">
        <v>17</v>
      </c>
      <c r="B28" s="122" t="s">
        <v>279</v>
      </c>
      <c r="C28" s="123">
        <v>59.58</v>
      </c>
      <c r="D28" s="124">
        <v>18</v>
      </c>
      <c r="E28" s="124">
        <v>0</v>
      </c>
      <c r="F28" s="124">
        <f t="shared" si="0"/>
        <v>18</v>
      </c>
      <c r="G28" s="125">
        <v>58891</v>
      </c>
      <c r="H28" s="125">
        <v>18430</v>
      </c>
      <c r="I28" s="126">
        <f t="shared" si="1"/>
        <v>3.195387954422138</v>
      </c>
      <c r="J28" s="126">
        <f t="shared" si="2"/>
        <v>988.43571668345089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121">
        <v>18</v>
      </c>
      <c r="B29" s="122" t="s">
        <v>280</v>
      </c>
      <c r="C29" s="123">
        <v>22.31</v>
      </c>
      <c r="D29" s="124">
        <v>0</v>
      </c>
      <c r="E29" s="124">
        <v>19</v>
      </c>
      <c r="F29" s="124">
        <f t="shared" si="0"/>
        <v>19</v>
      </c>
      <c r="G29" s="125">
        <v>76279</v>
      </c>
      <c r="H29" s="125">
        <f>12718+14144</f>
        <v>26862</v>
      </c>
      <c r="I29" s="126">
        <f t="shared" si="1"/>
        <v>2.8396619760256123</v>
      </c>
      <c r="J29" s="126">
        <f t="shared" si="2"/>
        <v>3419.0497534737788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121">
        <v>19</v>
      </c>
      <c r="B30" s="122" t="s">
        <v>281</v>
      </c>
      <c r="C30" s="123">
        <v>43.93</v>
      </c>
      <c r="D30" s="124">
        <v>12</v>
      </c>
      <c r="E30" s="124">
        <v>3</v>
      </c>
      <c r="F30" s="124">
        <f t="shared" si="0"/>
        <v>15</v>
      </c>
      <c r="G30" s="125">
        <v>70047</v>
      </c>
      <c r="H30" s="125">
        <f>14185+9372</f>
        <v>23557</v>
      </c>
      <c r="I30" s="126">
        <f t="shared" si="1"/>
        <v>2.9735110582841617</v>
      </c>
      <c r="J30" s="126">
        <f t="shared" si="2"/>
        <v>1594.5139995447303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121">
        <v>20</v>
      </c>
      <c r="B31" s="122" t="s">
        <v>282</v>
      </c>
      <c r="C31" s="123">
        <v>59.44</v>
      </c>
      <c r="D31" s="124">
        <v>15</v>
      </c>
      <c r="E31" s="124">
        <v>2</v>
      </c>
      <c r="F31" s="124">
        <f t="shared" si="0"/>
        <v>17</v>
      </c>
      <c r="G31" s="125">
        <v>61820</v>
      </c>
      <c r="H31" s="125">
        <f>14488+8519</f>
        <v>23007</v>
      </c>
      <c r="I31" s="126">
        <f t="shared" si="1"/>
        <v>2.687008301821185</v>
      </c>
      <c r="J31" s="126">
        <f t="shared" si="2"/>
        <v>1040.0403768506058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121">
        <v>21</v>
      </c>
      <c r="B32" s="122" t="s">
        <v>283</v>
      </c>
      <c r="C32" s="123">
        <v>59.5</v>
      </c>
      <c r="D32" s="124">
        <v>8</v>
      </c>
      <c r="E32" s="124">
        <v>0</v>
      </c>
      <c r="F32" s="124">
        <f t="shared" si="0"/>
        <v>8</v>
      </c>
      <c r="G32" s="125">
        <v>21543</v>
      </c>
      <c r="H32" s="125">
        <v>7100</v>
      </c>
      <c r="I32" s="126">
        <f t="shared" si="1"/>
        <v>3.0342253521126761</v>
      </c>
      <c r="J32" s="126">
        <f t="shared" si="2"/>
        <v>362.06722689075633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127" t="s">
        <v>284</v>
      </c>
      <c r="B33" s="128"/>
      <c r="C33" s="129">
        <f t="shared" ref="C33:E33" si="3">SUM(C12:C32)</f>
        <v>1371.78</v>
      </c>
      <c r="D33" s="130">
        <f t="shared" si="3"/>
        <v>281</v>
      </c>
      <c r="E33" s="130">
        <f t="shared" si="3"/>
        <v>26</v>
      </c>
      <c r="F33" s="131">
        <f t="shared" si="0"/>
        <v>307</v>
      </c>
      <c r="G33" s="132">
        <f t="shared" ref="G33:H33" si="4">SUM(G12:G32)</f>
        <v>966111</v>
      </c>
      <c r="H33" s="132">
        <f t="shared" si="4"/>
        <v>340010</v>
      </c>
      <c r="I33" s="133">
        <f t="shared" si="1"/>
        <v>2.8414193700185288</v>
      </c>
      <c r="J33" s="133">
        <f t="shared" si="2"/>
        <v>704.27546691160387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107" t="s">
        <v>285</v>
      </c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107" t="s">
        <v>286</v>
      </c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E9:E10"/>
    <mergeCell ref="F9:F10"/>
    <mergeCell ref="A3:J3"/>
    <mergeCell ref="A4:J4"/>
    <mergeCell ref="A8:A10"/>
    <mergeCell ref="B8:B10"/>
    <mergeCell ref="D8:F8"/>
    <mergeCell ref="G8:G10"/>
    <mergeCell ref="D9:D10"/>
  </mergeCells>
  <pageMargins left="0.7" right="0.7" top="0.75" bottom="0.7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4473C4"/>
    <pageSetUpPr fitToPage="1"/>
  </sheetPr>
  <dimension ref="A1:Z1000"/>
  <sheetViews>
    <sheetView workbookViewId="0"/>
  </sheetViews>
  <sheetFormatPr defaultColWidth="14.42578125" defaultRowHeight="15" customHeight="1"/>
  <cols>
    <col min="1" max="1" width="6.28515625" customWidth="1"/>
    <col min="2" max="2" width="46.42578125" customWidth="1"/>
    <col min="3" max="4" width="30.7109375" customWidth="1"/>
    <col min="5" max="24" width="9.140625" customWidth="1"/>
    <col min="25" max="26" width="14" customWidth="1"/>
  </cols>
  <sheetData>
    <row r="1" spans="1:26" ht="15.75">
      <c r="A1" s="168" t="s">
        <v>1239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304"/>
      <c r="B2" s="172"/>
      <c r="C2" s="172"/>
      <c r="D2" s="172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1240</v>
      </c>
      <c r="B3" s="718"/>
      <c r="C3" s="718"/>
      <c r="D3" s="718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54" t="s">
        <v>284</v>
      </c>
      <c r="C4" s="155" t="str">
        <f>'1'!$F$5</f>
        <v>PONOROGO</v>
      </c>
      <c r="D4" s="171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54" t="s">
        <v>3</v>
      </c>
      <c r="C5" s="155">
        <f>'1'!$F$6</f>
        <v>2025</v>
      </c>
      <c r="D5" s="171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7.25" customHeight="1">
      <c r="A7" s="750" t="s">
        <v>4</v>
      </c>
      <c r="B7" s="751" t="s">
        <v>1241</v>
      </c>
      <c r="C7" s="755" t="s">
        <v>1242</v>
      </c>
      <c r="D7" s="753"/>
      <c r="E7" s="286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8.75" customHeight="1">
      <c r="A8" s="730"/>
      <c r="B8" s="730"/>
      <c r="C8" s="189" t="s">
        <v>249</v>
      </c>
      <c r="D8" s="189" t="s">
        <v>29</v>
      </c>
      <c r="E8" s="286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>
      <c r="A9" s="120">
        <v>1</v>
      </c>
      <c r="B9" s="120">
        <v>2</v>
      </c>
      <c r="C9" s="120">
        <v>3</v>
      </c>
      <c r="D9" s="120">
        <v>4</v>
      </c>
      <c r="E9" s="286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30" customHeight="1">
      <c r="A10" s="781" t="s">
        <v>1243</v>
      </c>
      <c r="B10" s="723"/>
      <c r="C10" s="723"/>
      <c r="D10" s="724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33.75" customHeight="1">
      <c r="A11" s="291">
        <v>1</v>
      </c>
      <c r="B11" s="223" t="s">
        <v>1244</v>
      </c>
      <c r="C11" s="139">
        <v>350801</v>
      </c>
      <c r="D11" s="224">
        <f>C11/'2'!$E$26*100</f>
        <v>36.310630973045541</v>
      </c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33.75" customHeight="1">
      <c r="A12" s="291">
        <v>2</v>
      </c>
      <c r="B12" s="223" t="s">
        <v>1245</v>
      </c>
      <c r="C12" s="139">
        <v>70022</v>
      </c>
      <c r="D12" s="224">
        <f>C12/'2'!$E$26*100</f>
        <v>7.2478214201059714</v>
      </c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33.75" customHeight="1">
      <c r="A13" s="762" t="s">
        <v>1246</v>
      </c>
      <c r="B13" s="723"/>
      <c r="C13" s="223">
        <f>SUM(C11:C12)</f>
        <v>420823</v>
      </c>
      <c r="D13" s="224">
        <f>C13/'2'!$E$26*100</f>
        <v>43.558452393151512</v>
      </c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33.75" customHeight="1">
      <c r="A14" s="781" t="s">
        <v>1247</v>
      </c>
      <c r="B14" s="723"/>
      <c r="C14" s="723"/>
      <c r="D14" s="724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33.75" customHeight="1">
      <c r="A15" s="291">
        <v>1</v>
      </c>
      <c r="B15" s="223" t="s">
        <v>1248</v>
      </c>
      <c r="C15" s="139">
        <v>110564</v>
      </c>
      <c r="D15" s="224">
        <f>C15/'2'!$E$26*100</f>
        <v>11.444233633609388</v>
      </c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33.75" customHeight="1">
      <c r="A16" s="291">
        <v>2</v>
      </c>
      <c r="B16" s="305" t="s">
        <v>1249</v>
      </c>
      <c r="C16" s="139">
        <v>65945</v>
      </c>
      <c r="D16" s="224">
        <f>C16/'2'!$E$26*100</f>
        <v>6.8258202214859374</v>
      </c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33.75" customHeight="1">
      <c r="A17" s="291">
        <v>3</v>
      </c>
      <c r="B17" s="305" t="s">
        <v>1250</v>
      </c>
      <c r="C17" s="139">
        <v>17505</v>
      </c>
      <c r="D17" s="224">
        <f>C17/'2'!$E$26*100</f>
        <v>1.8119036011389995</v>
      </c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33.75" customHeight="1">
      <c r="A18" s="762" t="s">
        <v>1251</v>
      </c>
      <c r="B18" s="723"/>
      <c r="C18" s="223">
        <f>SUM(C15:C17)</f>
        <v>194014</v>
      </c>
      <c r="D18" s="224">
        <f>C18/'2'!$E$26*100</f>
        <v>20.081957456234324</v>
      </c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33.75" customHeight="1">
      <c r="A19" s="780" t="s">
        <v>1252</v>
      </c>
      <c r="B19" s="763"/>
      <c r="C19" s="306">
        <f>SUM(C13,C18)</f>
        <v>614837</v>
      </c>
      <c r="D19" s="224">
        <f>C19/'2'!$E$26*100</f>
        <v>63.64040984938584</v>
      </c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>
      <c r="A20" s="153"/>
      <c r="B20" s="172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153" t="s">
        <v>1048</v>
      </c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153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153"/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153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.7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8:B18"/>
    <mergeCell ref="A19:B19"/>
    <mergeCell ref="A3:D3"/>
    <mergeCell ref="A7:A8"/>
    <mergeCell ref="B7:B8"/>
    <mergeCell ref="C7:D7"/>
    <mergeCell ref="A10:D10"/>
    <mergeCell ref="A13:B13"/>
    <mergeCell ref="A14:D14"/>
  </mergeCells>
  <printOptions horizontalCentered="1"/>
  <pageMargins left="0.78740157480314965" right="0.78740157480314965" top="0.74803149606299213" bottom="0.74803149606299213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4473C4"/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55.28515625" customWidth="1"/>
    <col min="3" max="3" width="34" customWidth="1"/>
    <col min="4" max="4" width="30.7109375" customWidth="1"/>
    <col min="5" max="9" width="9.140625" customWidth="1"/>
    <col min="10" max="26" width="14" customWidth="1"/>
  </cols>
  <sheetData>
    <row r="1" spans="1:26" ht="15.75">
      <c r="A1" s="168" t="s">
        <v>1253</v>
      </c>
      <c r="B1" s="153"/>
      <c r="C1" s="153"/>
      <c r="D1" s="153"/>
      <c r="E1" s="153"/>
      <c r="F1" s="153"/>
      <c r="G1" s="153"/>
      <c r="H1" s="153"/>
      <c r="I1" s="153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43" t="s">
        <v>1254</v>
      </c>
      <c r="B3" s="718"/>
      <c r="C3" s="718"/>
      <c r="D3" s="718"/>
      <c r="E3" s="153"/>
      <c r="F3" s="153"/>
      <c r="G3" s="153"/>
      <c r="H3" s="153"/>
      <c r="I3" s="153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71"/>
      <c r="B4" s="154" t="s">
        <v>284</v>
      </c>
      <c r="C4" s="155" t="str">
        <f>'1'!$F$5</f>
        <v>PONOROGO</v>
      </c>
      <c r="D4" s="171"/>
      <c r="E4" s="153"/>
      <c r="F4" s="153"/>
      <c r="G4" s="153"/>
      <c r="H4" s="153"/>
      <c r="I4" s="153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71"/>
      <c r="B5" s="154" t="s">
        <v>3</v>
      </c>
      <c r="C5" s="155">
        <f>'1'!$F$6</f>
        <v>2025</v>
      </c>
      <c r="D5" s="170"/>
      <c r="E5" s="153"/>
      <c r="F5" s="153"/>
      <c r="G5" s="153"/>
      <c r="H5" s="153"/>
      <c r="I5" s="153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156"/>
      <c r="B6" s="156"/>
      <c r="C6" s="153"/>
      <c r="D6" s="153"/>
      <c r="E6" s="153"/>
      <c r="F6" s="153"/>
      <c r="G6" s="153"/>
      <c r="H6" s="153"/>
      <c r="I6" s="153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9.5" customHeight="1">
      <c r="A7" s="726" t="s">
        <v>4</v>
      </c>
      <c r="B7" s="726" t="s">
        <v>1255</v>
      </c>
      <c r="C7" s="134" t="s">
        <v>1256</v>
      </c>
      <c r="D7" s="135" t="s">
        <v>1257</v>
      </c>
      <c r="E7" s="153"/>
      <c r="F7" s="153"/>
      <c r="G7" s="153"/>
      <c r="H7" s="153"/>
      <c r="I7" s="153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9.5" customHeight="1">
      <c r="A8" s="720"/>
      <c r="B8" s="720"/>
      <c r="C8" s="135" t="s">
        <v>1258</v>
      </c>
      <c r="D8" s="307" t="s">
        <v>1258</v>
      </c>
      <c r="E8" s="153"/>
      <c r="F8" s="153"/>
      <c r="G8" s="153"/>
      <c r="H8" s="153"/>
      <c r="I8" s="153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>
      <c r="A9" s="136">
        <v>1</v>
      </c>
      <c r="B9" s="136">
        <v>2</v>
      </c>
      <c r="C9" s="136">
        <v>3</v>
      </c>
      <c r="D9" s="136">
        <v>4</v>
      </c>
      <c r="E9" s="153"/>
      <c r="F9" s="153"/>
      <c r="G9" s="153"/>
      <c r="H9" s="153"/>
      <c r="I9" s="153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5.75">
      <c r="A10" s="174" t="s">
        <v>391</v>
      </c>
      <c r="B10" s="192" t="s">
        <v>1259</v>
      </c>
      <c r="C10" s="308">
        <f t="shared" ref="C10:D10" si="0">C11+C17+C32+C36</f>
        <v>380965348878.82001</v>
      </c>
      <c r="D10" s="308">
        <f t="shared" si="0"/>
        <v>366129202239.15002</v>
      </c>
      <c r="E10" s="153"/>
      <c r="F10" s="171"/>
      <c r="G10" s="171"/>
      <c r="H10" s="171"/>
      <c r="I10" s="171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spans="1:26" ht="16.5" customHeight="1">
      <c r="A11" s="192">
        <v>1</v>
      </c>
      <c r="B11" s="192" t="s">
        <v>1260</v>
      </c>
      <c r="C11" s="309">
        <f t="shared" ref="C11:D11" si="1">SUM(C12:C15)</f>
        <v>261186826274.82001</v>
      </c>
      <c r="D11" s="309">
        <f t="shared" si="1"/>
        <v>248695646463.14999</v>
      </c>
      <c r="E11" s="153"/>
      <c r="F11" s="171"/>
      <c r="G11" s="171"/>
      <c r="H11" s="171"/>
      <c r="I11" s="171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 ht="15" customHeight="1">
      <c r="A12" s="122"/>
      <c r="B12" s="226" t="s">
        <v>1261</v>
      </c>
      <c r="C12" s="310">
        <v>0</v>
      </c>
      <c r="D12" s="310">
        <v>0</v>
      </c>
      <c r="E12" s="153"/>
      <c r="F12" s="153"/>
      <c r="G12" s="153"/>
      <c r="H12" s="153"/>
      <c r="I12" s="153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5" customHeight="1">
      <c r="A13" s="122"/>
      <c r="B13" s="226" t="s">
        <v>1262</v>
      </c>
      <c r="C13" s="310">
        <v>261186826274.82001</v>
      </c>
      <c r="D13" s="310">
        <v>245471533587</v>
      </c>
      <c r="E13" s="153"/>
      <c r="F13" s="153"/>
      <c r="G13" s="153"/>
      <c r="H13" s="153"/>
      <c r="I13" s="153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5" customHeight="1">
      <c r="A14" s="122"/>
      <c r="B14" s="226" t="s">
        <v>1263</v>
      </c>
      <c r="C14" s="310">
        <v>0</v>
      </c>
      <c r="D14" s="310">
        <v>0</v>
      </c>
      <c r="E14" s="153"/>
      <c r="F14" s="153"/>
      <c r="G14" s="153"/>
      <c r="H14" s="153"/>
      <c r="I14" s="153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5" customHeight="1">
      <c r="A15" s="226"/>
      <c r="B15" s="226" t="s">
        <v>1264</v>
      </c>
      <c r="C15" s="310">
        <v>0</v>
      </c>
      <c r="D15" s="310">
        <v>3224112876.1500001</v>
      </c>
      <c r="E15" s="153"/>
      <c r="F15" s="153"/>
      <c r="G15" s="153"/>
      <c r="H15" s="153"/>
      <c r="I15" s="153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5" customHeight="1">
      <c r="A16" s="192">
        <v>2</v>
      </c>
      <c r="B16" s="192" t="s">
        <v>1265</v>
      </c>
      <c r="C16" s="192"/>
      <c r="D16" s="192"/>
      <c r="E16" s="153"/>
      <c r="F16" s="171"/>
      <c r="G16" s="171"/>
      <c r="H16" s="171"/>
      <c r="I16" s="171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</row>
    <row r="17" spans="1:26" ht="15" customHeight="1">
      <c r="A17" s="192"/>
      <c r="B17" s="192" t="s">
        <v>1266</v>
      </c>
      <c r="C17" s="311">
        <f t="shared" ref="C17:D17" si="2">SUM(C18+C19+C20+C26+C27+C28+C29)</f>
        <v>119778522604</v>
      </c>
      <c r="D17" s="311">
        <f t="shared" si="2"/>
        <v>117433555776</v>
      </c>
      <c r="E17" s="153"/>
      <c r="F17" s="171"/>
      <c r="G17" s="171"/>
      <c r="H17" s="171"/>
      <c r="I17" s="171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</row>
    <row r="18" spans="1:26" ht="15" customHeight="1">
      <c r="A18" s="226"/>
      <c r="B18" s="226" t="s">
        <v>1267</v>
      </c>
      <c r="C18" s="310">
        <v>0</v>
      </c>
      <c r="D18" s="310">
        <v>0</v>
      </c>
      <c r="E18" s="153"/>
      <c r="F18" s="153"/>
      <c r="G18" s="153"/>
      <c r="H18" s="153"/>
      <c r="I18" s="153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5" customHeight="1">
      <c r="A19" s="226"/>
      <c r="B19" s="226" t="s">
        <v>1268</v>
      </c>
      <c r="C19" s="310">
        <v>27454131000</v>
      </c>
      <c r="D19" s="310">
        <v>26921444136</v>
      </c>
      <c r="E19" s="153"/>
      <c r="F19" s="153"/>
      <c r="G19" s="153"/>
      <c r="H19" s="153"/>
      <c r="I19" s="153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5" customHeight="1">
      <c r="A20" s="226"/>
      <c r="B20" s="226" t="s">
        <v>1269</v>
      </c>
      <c r="C20" s="310">
        <f t="shared" ref="C20:D20" si="3">SUM(C21+C22)</f>
        <v>44057334668</v>
      </c>
      <c r="D20" s="310">
        <f t="shared" si="3"/>
        <v>42584344934</v>
      </c>
      <c r="E20" s="153"/>
      <c r="F20" s="153"/>
      <c r="G20" s="153"/>
      <c r="H20" s="153"/>
      <c r="I20" s="153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" customHeight="1">
      <c r="A21" s="226"/>
      <c r="B21" s="226" t="s">
        <v>1270</v>
      </c>
      <c r="C21" s="310">
        <v>10509768000</v>
      </c>
      <c r="D21" s="310">
        <v>10318202726</v>
      </c>
      <c r="E21" s="153"/>
      <c r="F21" s="153"/>
      <c r="G21" s="153"/>
      <c r="H21" s="153"/>
      <c r="I21" s="153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" customHeight="1">
      <c r="A22" s="226"/>
      <c r="B22" s="226" t="s">
        <v>1271</v>
      </c>
      <c r="C22" s="310">
        <f t="shared" ref="C22:D22" si="4">SUM(C23+C24+C25)</f>
        <v>33547566668</v>
      </c>
      <c r="D22" s="310">
        <f t="shared" si="4"/>
        <v>32266142208</v>
      </c>
      <c r="E22" s="153"/>
      <c r="F22" s="153"/>
      <c r="G22" s="153"/>
      <c r="H22" s="153"/>
      <c r="I22" s="153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" customHeight="1">
      <c r="A23" s="226"/>
      <c r="B23" s="226" t="s">
        <v>1272</v>
      </c>
      <c r="C23" s="310">
        <v>11596453799</v>
      </c>
      <c r="D23" s="310">
        <v>11158901027</v>
      </c>
      <c r="E23" s="153"/>
      <c r="F23" s="153"/>
      <c r="G23" s="153"/>
      <c r="H23" s="153"/>
      <c r="I23" s="153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" customHeight="1">
      <c r="A24" s="226"/>
      <c r="B24" s="226" t="s">
        <v>1273</v>
      </c>
      <c r="C24" s="310">
        <v>21661445869</v>
      </c>
      <c r="D24" s="310">
        <v>20828620279</v>
      </c>
      <c r="E24" s="153"/>
      <c r="F24" s="153"/>
      <c r="G24" s="153"/>
      <c r="H24" s="153"/>
      <c r="I24" s="153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" customHeight="1">
      <c r="A25" s="226"/>
      <c r="B25" s="226" t="s">
        <v>1274</v>
      </c>
      <c r="C25" s="310">
        <v>289667000</v>
      </c>
      <c r="D25" s="310">
        <v>278620902</v>
      </c>
      <c r="E25" s="153"/>
      <c r="F25" s="153"/>
      <c r="G25" s="153"/>
      <c r="H25" s="153"/>
      <c r="I25" s="153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" customHeight="1">
      <c r="A26" s="226"/>
      <c r="B26" s="226" t="s">
        <v>1275</v>
      </c>
      <c r="C26" s="310">
        <v>18395536436</v>
      </c>
      <c r="D26" s="310">
        <v>18056246206</v>
      </c>
      <c r="E26" s="153"/>
      <c r="F26" s="153"/>
      <c r="G26" s="153"/>
      <c r="H26" s="153"/>
      <c r="I26" s="153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" customHeight="1">
      <c r="A27" s="226"/>
      <c r="B27" s="226" t="s">
        <v>1276</v>
      </c>
      <c r="C27" s="310">
        <v>29871520500</v>
      </c>
      <c r="D27" s="310">
        <v>29871520500</v>
      </c>
      <c r="E27" s="153"/>
      <c r="F27" s="153"/>
      <c r="G27" s="153"/>
      <c r="H27" s="153"/>
      <c r="I27" s="153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" customHeight="1">
      <c r="A28" s="226"/>
      <c r="B28" s="226" t="s">
        <v>1277</v>
      </c>
      <c r="C28" s="310">
        <v>0</v>
      </c>
      <c r="D28" s="310">
        <v>0</v>
      </c>
      <c r="E28" s="153"/>
      <c r="F28" s="153"/>
      <c r="G28" s="153"/>
      <c r="H28" s="153"/>
      <c r="I28" s="153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" customHeight="1">
      <c r="A29" s="226"/>
      <c r="B29" s="226" t="s">
        <v>1278</v>
      </c>
      <c r="C29" s="310">
        <v>0</v>
      </c>
      <c r="D29" s="310">
        <v>0</v>
      </c>
      <c r="E29" s="153"/>
      <c r="F29" s="153"/>
      <c r="G29" s="153"/>
      <c r="H29" s="153"/>
      <c r="I29" s="153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" customHeight="1">
      <c r="A30" s="226"/>
      <c r="B30" s="192" t="s">
        <v>1279</v>
      </c>
      <c r="C30" s="226"/>
      <c r="D30" s="226"/>
      <c r="E30" s="153"/>
      <c r="F30" s="153"/>
      <c r="G30" s="153"/>
      <c r="H30" s="153"/>
      <c r="I30" s="153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" customHeight="1">
      <c r="A31" s="226"/>
      <c r="B31" s="192"/>
      <c r="C31" s="226"/>
      <c r="D31" s="226"/>
      <c r="E31" s="153"/>
      <c r="F31" s="153"/>
      <c r="G31" s="153"/>
      <c r="H31" s="153"/>
      <c r="I31" s="153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" customHeight="1">
      <c r="A32" s="192">
        <v>3</v>
      </c>
      <c r="B32" s="192" t="s">
        <v>1280</v>
      </c>
      <c r="C32" s="312">
        <f t="shared" ref="C32:D32" si="5">C33+C34</f>
        <v>0</v>
      </c>
      <c r="D32" s="312">
        <f t="shared" si="5"/>
        <v>0</v>
      </c>
      <c r="E32" s="153"/>
      <c r="F32" s="171"/>
      <c r="G32" s="171"/>
      <c r="H32" s="171"/>
      <c r="I32" s="171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</row>
    <row r="33" spans="1:26" ht="15" customHeight="1">
      <c r="A33" s="226"/>
      <c r="B33" s="226" t="s">
        <v>1281</v>
      </c>
      <c r="C33" s="313">
        <v>0</v>
      </c>
      <c r="D33" s="313">
        <v>0</v>
      </c>
      <c r="E33" s="153"/>
      <c r="F33" s="153"/>
      <c r="G33" s="153"/>
      <c r="H33" s="153"/>
      <c r="I33" s="153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" customHeight="1">
      <c r="A34" s="226"/>
      <c r="B34" s="226" t="s">
        <v>1282</v>
      </c>
      <c r="C34" s="313">
        <v>0</v>
      </c>
      <c r="D34" s="313">
        <v>0</v>
      </c>
      <c r="E34" s="153"/>
      <c r="F34" s="153"/>
      <c r="G34" s="153"/>
      <c r="H34" s="153"/>
      <c r="I34" s="153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226"/>
      <c r="B35" s="192"/>
      <c r="C35" s="313"/>
      <c r="D35" s="313"/>
      <c r="E35" s="153"/>
      <c r="F35" s="153"/>
      <c r="G35" s="153"/>
      <c r="H35" s="153"/>
      <c r="I35" s="153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" customHeight="1">
      <c r="A36" s="192">
        <v>4</v>
      </c>
      <c r="B36" s="192" t="s">
        <v>1283</v>
      </c>
      <c r="C36" s="312">
        <f t="shared" ref="C36:D36" si="6">C37+C38+C39</f>
        <v>0</v>
      </c>
      <c r="D36" s="312">
        <f t="shared" si="6"/>
        <v>0</v>
      </c>
      <c r="E36" s="153"/>
      <c r="F36" s="171"/>
      <c r="G36" s="171"/>
      <c r="H36" s="171"/>
      <c r="I36" s="171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</row>
    <row r="37" spans="1:26" ht="15" customHeight="1">
      <c r="A37" s="226"/>
      <c r="B37" s="314" t="s">
        <v>1284</v>
      </c>
      <c r="C37" s="313">
        <v>0</v>
      </c>
      <c r="D37" s="313">
        <v>0</v>
      </c>
      <c r="E37" s="153"/>
      <c r="F37" s="153"/>
      <c r="G37" s="153"/>
      <c r="H37" s="153"/>
      <c r="I37" s="153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" customHeight="1">
      <c r="A38" s="226"/>
      <c r="B38" s="226" t="s">
        <v>1285</v>
      </c>
      <c r="C38" s="313">
        <v>0</v>
      </c>
      <c r="D38" s="313">
        <v>0</v>
      </c>
      <c r="E38" s="153"/>
      <c r="F38" s="153"/>
      <c r="G38" s="153"/>
      <c r="H38" s="153"/>
      <c r="I38" s="153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" customHeight="1">
      <c r="A39" s="226"/>
      <c r="B39" s="226" t="s">
        <v>1286</v>
      </c>
      <c r="C39" s="313">
        <v>0</v>
      </c>
      <c r="D39" s="313">
        <v>0</v>
      </c>
      <c r="E39" s="153"/>
      <c r="F39" s="153"/>
      <c r="G39" s="153"/>
      <c r="H39" s="153"/>
      <c r="I39" s="153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" customHeight="1">
      <c r="A40" s="226"/>
      <c r="B40" s="226"/>
      <c r="C40" s="226"/>
      <c r="D40" s="226"/>
      <c r="E40" s="153"/>
      <c r="F40" s="153"/>
      <c r="G40" s="153"/>
      <c r="H40" s="153"/>
      <c r="I40" s="153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" customHeight="1">
      <c r="A41" s="174" t="s">
        <v>1019</v>
      </c>
      <c r="B41" s="195" t="s">
        <v>1287</v>
      </c>
      <c r="C41" s="311">
        <f t="shared" ref="C41:D41" si="7">C42+C47+C54+C56</f>
        <v>549772224672.51001</v>
      </c>
      <c r="D41" s="311">
        <f t="shared" si="7"/>
        <v>521321909080.59998</v>
      </c>
      <c r="E41" s="153"/>
      <c r="F41" s="171"/>
      <c r="G41" s="171"/>
      <c r="H41" s="171"/>
      <c r="I41" s="171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</row>
    <row r="42" spans="1:26" ht="15" customHeight="1">
      <c r="A42" s="192">
        <v>1</v>
      </c>
      <c r="B42" s="192" t="s">
        <v>1288</v>
      </c>
      <c r="C42" s="311">
        <f t="shared" ref="C42:D42" si="8">SUM(C43+C44+C45)</f>
        <v>469433895218.44995</v>
      </c>
      <c r="D42" s="311">
        <f t="shared" si="8"/>
        <v>446420229297.59998</v>
      </c>
      <c r="E42" s="153"/>
      <c r="F42" s="171"/>
      <c r="G42" s="171"/>
      <c r="H42" s="171"/>
      <c r="I42" s="171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</row>
    <row r="43" spans="1:26" ht="15.75" customHeight="1">
      <c r="A43" s="226"/>
      <c r="B43" s="226" t="s">
        <v>1289</v>
      </c>
      <c r="C43" s="315">
        <v>258324409340.59</v>
      </c>
      <c r="D43" s="310">
        <v>246582708851.60001</v>
      </c>
      <c r="E43" s="153"/>
      <c r="F43" s="153"/>
      <c r="G43" s="153"/>
      <c r="H43" s="153"/>
      <c r="I43" s="153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9.5" customHeight="1">
      <c r="A44" s="226"/>
      <c r="B44" s="226" t="s">
        <v>1290</v>
      </c>
      <c r="C44" s="310">
        <v>210909485877.85999</v>
      </c>
      <c r="D44" s="310">
        <v>199637520446</v>
      </c>
      <c r="E44" s="153"/>
      <c r="F44" s="153"/>
      <c r="G44" s="153"/>
      <c r="H44" s="153"/>
      <c r="I44" s="153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9.5" customHeight="1">
      <c r="A45" s="226"/>
      <c r="B45" s="226" t="s">
        <v>1291</v>
      </c>
      <c r="C45" s="310">
        <v>200000000</v>
      </c>
      <c r="D45" s="310">
        <v>200000000</v>
      </c>
      <c r="E45" s="153"/>
      <c r="F45" s="153"/>
      <c r="G45" s="153"/>
      <c r="H45" s="153"/>
      <c r="I45" s="153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9.5" customHeight="1">
      <c r="A46" s="226"/>
      <c r="B46" s="226" t="s">
        <v>1292</v>
      </c>
      <c r="C46" s="310">
        <v>1140053000</v>
      </c>
      <c r="D46" s="310">
        <v>1140052082.9100001</v>
      </c>
      <c r="E46" s="153"/>
      <c r="F46" s="153"/>
      <c r="G46" s="153"/>
      <c r="H46" s="153"/>
      <c r="I46" s="153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9.5" customHeight="1">
      <c r="A47" s="192">
        <v>2</v>
      </c>
      <c r="B47" s="192" t="s">
        <v>1293</v>
      </c>
      <c r="C47" s="311">
        <f t="shared" ref="C47:D47" si="9">SUM(C48:C53)</f>
        <v>80338329454.059998</v>
      </c>
      <c r="D47" s="311">
        <f t="shared" si="9"/>
        <v>74901679783</v>
      </c>
      <c r="E47" s="153"/>
      <c r="F47" s="171"/>
      <c r="G47" s="171"/>
      <c r="H47" s="171"/>
      <c r="I47" s="171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</row>
    <row r="48" spans="1:26" ht="15.75" customHeight="1">
      <c r="A48" s="226"/>
      <c r="B48" s="226" t="s">
        <v>1294</v>
      </c>
      <c r="C48" s="310">
        <v>0</v>
      </c>
      <c r="D48" s="310">
        <v>0</v>
      </c>
      <c r="E48" s="153"/>
      <c r="F48" s="153"/>
      <c r="G48" s="153"/>
      <c r="H48" s="153"/>
      <c r="I48" s="153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226"/>
      <c r="B49" s="226" t="s">
        <v>1295</v>
      </c>
      <c r="C49" s="310">
        <v>48373844965.059998</v>
      </c>
      <c r="D49" s="310">
        <v>44165413862</v>
      </c>
      <c r="E49" s="153"/>
      <c r="F49" s="153"/>
      <c r="G49" s="153"/>
      <c r="H49" s="153"/>
      <c r="I49" s="153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226"/>
      <c r="B50" s="226" t="s">
        <v>1296</v>
      </c>
      <c r="C50" s="310">
        <v>29489625489</v>
      </c>
      <c r="D50" s="310">
        <v>28683896089</v>
      </c>
      <c r="E50" s="153"/>
      <c r="F50" s="153"/>
      <c r="G50" s="153"/>
      <c r="H50" s="153"/>
      <c r="I50" s="153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226"/>
      <c r="B51" s="226" t="s">
        <v>1297</v>
      </c>
      <c r="C51" s="310">
        <v>1873600000</v>
      </c>
      <c r="D51" s="310">
        <v>1455172832</v>
      </c>
      <c r="E51" s="153"/>
      <c r="F51" s="153"/>
      <c r="G51" s="153"/>
      <c r="H51" s="153"/>
      <c r="I51" s="153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226"/>
      <c r="B52" s="226" t="s">
        <v>1298</v>
      </c>
      <c r="C52" s="310">
        <v>601259000</v>
      </c>
      <c r="D52" s="310">
        <v>597197000</v>
      </c>
      <c r="E52" s="153"/>
      <c r="F52" s="153"/>
      <c r="G52" s="153"/>
      <c r="H52" s="153"/>
      <c r="I52" s="153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226"/>
      <c r="B53" s="226" t="s">
        <v>1299</v>
      </c>
      <c r="C53" s="310">
        <v>0</v>
      </c>
      <c r="D53" s="310">
        <v>0</v>
      </c>
      <c r="E53" s="153"/>
      <c r="F53" s="153"/>
      <c r="G53" s="153"/>
      <c r="H53" s="153"/>
      <c r="I53" s="153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92">
        <v>3</v>
      </c>
      <c r="B54" s="192" t="s">
        <v>1300</v>
      </c>
      <c r="C54" s="312">
        <f t="shared" ref="C54:D54" si="10">C55</f>
        <v>0</v>
      </c>
      <c r="D54" s="312">
        <f t="shared" si="10"/>
        <v>0</v>
      </c>
      <c r="E54" s="153"/>
      <c r="F54" s="171"/>
      <c r="G54" s="171"/>
      <c r="H54" s="171"/>
      <c r="I54" s="171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</row>
    <row r="55" spans="1:26" ht="15.75" customHeight="1">
      <c r="A55" s="226"/>
      <c r="B55" s="226" t="s">
        <v>1301</v>
      </c>
      <c r="C55" s="313">
        <v>0</v>
      </c>
      <c r="D55" s="313">
        <v>0</v>
      </c>
      <c r="E55" s="153"/>
      <c r="F55" s="153"/>
      <c r="G55" s="153"/>
      <c r="H55" s="153"/>
      <c r="I55" s="153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92">
        <v>4</v>
      </c>
      <c r="B56" s="192" t="s">
        <v>1302</v>
      </c>
      <c r="C56" s="312">
        <f t="shared" ref="C56:D56" si="11">SUM(C57:C58)</f>
        <v>0</v>
      </c>
      <c r="D56" s="312">
        <f t="shared" si="11"/>
        <v>0</v>
      </c>
      <c r="E56" s="153"/>
      <c r="F56" s="171"/>
      <c r="G56" s="171"/>
      <c r="H56" s="171"/>
      <c r="I56" s="171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</row>
    <row r="57" spans="1:26" ht="15.75" customHeight="1">
      <c r="A57" s="226"/>
      <c r="B57" s="226" t="s">
        <v>1303</v>
      </c>
      <c r="C57" s="313">
        <v>0</v>
      </c>
      <c r="D57" s="313">
        <v>0</v>
      </c>
      <c r="E57" s="153"/>
      <c r="F57" s="153"/>
      <c r="G57" s="153"/>
      <c r="H57" s="153"/>
      <c r="I57" s="153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226"/>
      <c r="B58" s="226" t="s">
        <v>1304</v>
      </c>
      <c r="C58" s="313">
        <v>0</v>
      </c>
      <c r="D58" s="313">
        <v>0</v>
      </c>
      <c r="E58" s="153"/>
      <c r="F58" s="153"/>
      <c r="G58" s="153"/>
      <c r="H58" s="153"/>
      <c r="I58" s="153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226"/>
      <c r="B59" s="226"/>
      <c r="C59" s="226"/>
      <c r="D59" s="226"/>
      <c r="E59" s="153"/>
      <c r="F59" s="153"/>
      <c r="G59" s="153"/>
      <c r="H59" s="153"/>
      <c r="I59" s="153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74" t="s">
        <v>1305</v>
      </c>
      <c r="B60" s="195" t="s">
        <v>1306</v>
      </c>
      <c r="C60" s="192"/>
      <c r="D60" s="192"/>
      <c r="E60" s="153"/>
      <c r="F60" s="171"/>
      <c r="G60" s="171"/>
      <c r="H60" s="171"/>
      <c r="I60" s="171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</row>
    <row r="61" spans="1:26" ht="15.75" customHeight="1">
      <c r="A61" s="192"/>
      <c r="B61" s="192" t="s">
        <v>1307</v>
      </c>
      <c r="C61" s="311">
        <f>C41</f>
        <v>549772224672.51001</v>
      </c>
      <c r="D61" s="311"/>
      <c r="E61" s="153"/>
      <c r="F61" s="171"/>
      <c r="G61" s="171"/>
      <c r="H61" s="171"/>
      <c r="I61" s="171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</row>
    <row r="62" spans="1:26" ht="15.75" customHeight="1">
      <c r="A62" s="192"/>
      <c r="B62" s="192" t="s">
        <v>1308</v>
      </c>
      <c r="C62" s="311">
        <v>2538900322390.6001</v>
      </c>
      <c r="D62" s="311"/>
      <c r="E62" s="153"/>
      <c r="F62" s="171"/>
      <c r="G62" s="171"/>
      <c r="H62" s="171"/>
      <c r="I62" s="171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</row>
    <row r="63" spans="1:26" ht="15.75" customHeight="1">
      <c r="A63" s="192"/>
      <c r="B63" s="192" t="s">
        <v>1309</v>
      </c>
      <c r="C63" s="316">
        <f>C61/C62*100</f>
        <v>21.653950721265446</v>
      </c>
      <c r="D63" s="316"/>
      <c r="E63" s="153"/>
      <c r="F63" s="171"/>
      <c r="G63" s="171"/>
      <c r="H63" s="171"/>
      <c r="I63" s="171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</row>
    <row r="64" spans="1:26" ht="15.75" customHeight="1">
      <c r="A64" s="192"/>
      <c r="B64" s="192" t="s">
        <v>1310</v>
      </c>
      <c r="C64" s="312">
        <f>C61/'2'!E26</f>
        <v>569056.99725239642</v>
      </c>
      <c r="D64" s="312"/>
      <c r="E64" s="153"/>
      <c r="F64" s="171"/>
      <c r="G64" s="171"/>
      <c r="H64" s="171"/>
      <c r="I64" s="171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53" t="s">
        <v>1311</v>
      </c>
      <c r="B66" s="153"/>
      <c r="C66" s="153"/>
      <c r="D66" s="153"/>
      <c r="E66" s="153"/>
      <c r="F66" s="153"/>
      <c r="G66" s="153"/>
      <c r="H66" s="153"/>
      <c r="I66" s="153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</row>
    <row r="251" spans="1:26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</row>
    <row r="252" spans="1:26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</row>
    <row r="253" spans="1:26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</row>
    <row r="254" spans="1:26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</row>
    <row r="255" spans="1:26" ht="15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</row>
    <row r="256" spans="1:26" ht="15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</row>
    <row r="257" spans="1:26" ht="15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</row>
    <row r="258" spans="1:26" ht="15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</row>
    <row r="259" spans="1:26" ht="15.75" customHeight="1">
      <c r="A259" s="153"/>
      <c r="B259" s="153"/>
      <c r="C259" s="153"/>
      <c r="D259" s="153"/>
      <c r="E259" s="153"/>
      <c r="F259" s="153"/>
      <c r="G259" s="153"/>
      <c r="H259" s="153"/>
      <c r="I259" s="153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</row>
    <row r="260" spans="1:26" ht="15.75" customHeight="1">
      <c r="A260" s="153"/>
      <c r="B260" s="153"/>
      <c r="C260" s="153"/>
      <c r="D260" s="153"/>
      <c r="E260" s="153"/>
      <c r="F260" s="153"/>
      <c r="G260" s="153"/>
      <c r="H260" s="153"/>
      <c r="I260" s="153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</row>
    <row r="261" spans="1:26" ht="15.75" customHeight="1">
      <c r="A261" s="153"/>
      <c r="B261" s="153"/>
      <c r="C261" s="153"/>
      <c r="D261" s="153"/>
      <c r="E261" s="153"/>
      <c r="F261" s="153"/>
      <c r="G261" s="153"/>
      <c r="H261" s="153"/>
      <c r="I261" s="153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</row>
    <row r="262" spans="1:26" ht="15.75" customHeight="1">
      <c r="A262" s="153"/>
      <c r="B262" s="153"/>
      <c r="C262" s="153"/>
      <c r="D262" s="153"/>
      <c r="E262" s="153"/>
      <c r="F262" s="153"/>
      <c r="G262" s="153"/>
      <c r="H262" s="153"/>
      <c r="I262" s="153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</row>
    <row r="263" spans="1:26" ht="15.75" customHeight="1">
      <c r="A263" s="153"/>
      <c r="B263" s="153"/>
      <c r="C263" s="153"/>
      <c r="D263" s="153"/>
      <c r="E263" s="153"/>
      <c r="F263" s="153"/>
      <c r="G263" s="153"/>
      <c r="H263" s="153"/>
      <c r="I263" s="153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</row>
    <row r="264" spans="1:26" ht="15.75" customHeight="1">
      <c r="A264" s="153"/>
      <c r="B264" s="153"/>
      <c r="C264" s="153"/>
      <c r="D264" s="153"/>
      <c r="E264" s="153"/>
      <c r="F264" s="153"/>
      <c r="G264" s="153"/>
      <c r="H264" s="153"/>
      <c r="I264" s="153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</row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3:D3"/>
    <mergeCell ref="A7:A8"/>
    <mergeCell ref="B7:B8"/>
  </mergeCells>
  <printOptions horizontalCentered="1"/>
  <pageMargins left="1.7" right="0.9" top="1.1499999999999999" bottom="0.9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A1:Z1000"/>
  <sheetViews>
    <sheetView topLeftCell="A4" workbookViewId="0"/>
  </sheetViews>
  <sheetFormatPr defaultColWidth="14.42578125" defaultRowHeight="15" customHeight="1"/>
  <cols>
    <col min="1" max="1" width="5.85546875" customWidth="1"/>
    <col min="2" max="2" width="21.85546875" customWidth="1"/>
    <col min="3" max="3" width="25.28515625" customWidth="1"/>
    <col min="4" max="12" width="15.85546875" customWidth="1"/>
    <col min="13" max="26" width="9.140625" customWidth="1"/>
  </cols>
  <sheetData>
    <row r="1" spans="1:26" ht="15.75">
      <c r="A1" s="171" t="s">
        <v>1312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 t="s">
        <v>148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1313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71"/>
      <c r="F4" s="154" t="s">
        <v>284</v>
      </c>
      <c r="G4" s="155" t="str">
        <f>'1'!$F$5</f>
        <v>PONOROGO</v>
      </c>
      <c r="H4" s="171"/>
      <c r="I4" s="171"/>
      <c r="J4" s="171"/>
      <c r="K4" s="171"/>
      <c r="L4" s="171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71"/>
      <c r="F5" s="154" t="s">
        <v>3</v>
      </c>
      <c r="G5" s="155">
        <f>'1'!$F$6</f>
        <v>2025</v>
      </c>
      <c r="H5" s="171"/>
      <c r="I5" s="171"/>
      <c r="J5" s="171"/>
      <c r="K5" s="154"/>
      <c r="L5" s="154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9.5" customHeight="1">
      <c r="A7" s="729" t="s">
        <v>4</v>
      </c>
      <c r="B7" s="729" t="s">
        <v>247</v>
      </c>
      <c r="C7" s="734" t="s">
        <v>1314</v>
      </c>
      <c r="D7" s="731" t="s">
        <v>1315</v>
      </c>
      <c r="E7" s="732"/>
      <c r="F7" s="732"/>
      <c r="G7" s="732"/>
      <c r="H7" s="732"/>
      <c r="I7" s="732"/>
      <c r="J7" s="732"/>
      <c r="K7" s="732"/>
      <c r="L7" s="733"/>
      <c r="M7" s="286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21" customHeight="1">
      <c r="A8" s="730"/>
      <c r="B8" s="730"/>
      <c r="C8" s="730"/>
      <c r="D8" s="745" t="s">
        <v>316</v>
      </c>
      <c r="E8" s="723"/>
      <c r="F8" s="724"/>
      <c r="G8" s="745" t="s">
        <v>317</v>
      </c>
      <c r="H8" s="723"/>
      <c r="I8" s="724"/>
      <c r="J8" s="745" t="s">
        <v>1316</v>
      </c>
      <c r="K8" s="723"/>
      <c r="L8" s="724"/>
      <c r="M8" s="286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5" customHeight="1">
      <c r="A9" s="730"/>
      <c r="B9" s="730"/>
      <c r="C9" s="730"/>
      <c r="D9" s="726" t="s">
        <v>1317</v>
      </c>
      <c r="E9" s="727" t="s">
        <v>1318</v>
      </c>
      <c r="F9" s="727" t="s">
        <v>1319</v>
      </c>
      <c r="G9" s="726" t="s">
        <v>1317</v>
      </c>
      <c r="H9" s="727" t="s">
        <v>1318</v>
      </c>
      <c r="I9" s="727" t="s">
        <v>1319</v>
      </c>
      <c r="J9" s="726" t="s">
        <v>1317</v>
      </c>
      <c r="K9" s="727" t="s">
        <v>1318</v>
      </c>
      <c r="L9" s="727" t="s">
        <v>1319</v>
      </c>
      <c r="M9" s="286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15.75" customHeight="1">
      <c r="A10" s="720"/>
      <c r="B10" s="720"/>
      <c r="C10" s="720"/>
      <c r="D10" s="720"/>
      <c r="E10" s="720"/>
      <c r="F10" s="720"/>
      <c r="G10" s="720"/>
      <c r="H10" s="720"/>
      <c r="I10" s="720"/>
      <c r="J10" s="720"/>
      <c r="K10" s="720"/>
      <c r="L10" s="720"/>
      <c r="M10" s="286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265">
        <v>2</v>
      </c>
      <c r="C11" s="265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12</v>
      </c>
      <c r="M11" s="286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9.5" customHeight="1">
      <c r="A12" s="240">
        <v>1</v>
      </c>
      <c r="B12" s="226" t="str">
        <f>'11'!B9</f>
        <v>Ngrayun</v>
      </c>
      <c r="C12" s="226" t="str">
        <f>'11'!C9</f>
        <v>Ngrayun</v>
      </c>
      <c r="D12" s="139">
        <v>226</v>
      </c>
      <c r="E12" s="139">
        <v>1</v>
      </c>
      <c r="F12" s="317">
        <f t="shared" ref="F12:F43" si="0">SUM(D12:E12)</f>
        <v>227</v>
      </c>
      <c r="G12" s="139">
        <v>221</v>
      </c>
      <c r="H12" s="139">
        <v>0</v>
      </c>
      <c r="I12" s="317">
        <f t="shared" ref="I12:I43" si="1">SUM(G12:H12)</f>
        <v>221</v>
      </c>
      <c r="J12" s="139">
        <v>447</v>
      </c>
      <c r="K12" s="317">
        <f t="shared" ref="K12:K43" si="2">E12+H12</f>
        <v>1</v>
      </c>
      <c r="L12" s="317">
        <f t="shared" ref="L12:L43" si="3">SUM(J12:K12)</f>
        <v>448</v>
      </c>
      <c r="M12" s="286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9.5" customHeight="1">
      <c r="A13" s="240">
        <v>2</v>
      </c>
      <c r="B13" s="226">
        <f>'11'!B10</f>
        <v>0</v>
      </c>
      <c r="C13" s="226" t="str">
        <f>'11'!C10</f>
        <v>Selur</v>
      </c>
      <c r="D13" s="139">
        <v>152</v>
      </c>
      <c r="E13" s="139">
        <v>2</v>
      </c>
      <c r="F13" s="317">
        <f t="shared" si="0"/>
        <v>154</v>
      </c>
      <c r="G13" s="139">
        <v>149</v>
      </c>
      <c r="H13" s="139">
        <v>0</v>
      </c>
      <c r="I13" s="317">
        <f t="shared" si="1"/>
        <v>149</v>
      </c>
      <c r="J13" s="139">
        <v>301</v>
      </c>
      <c r="K13" s="317">
        <f t="shared" si="2"/>
        <v>2</v>
      </c>
      <c r="L13" s="317">
        <f t="shared" si="3"/>
        <v>303</v>
      </c>
      <c r="M13" s="286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9.5" customHeight="1">
      <c r="A14" s="240">
        <v>3</v>
      </c>
      <c r="B14" s="226" t="str">
        <f>'11'!B11</f>
        <v>Slahung</v>
      </c>
      <c r="C14" s="226" t="str">
        <f>'11'!C11</f>
        <v>Slahung</v>
      </c>
      <c r="D14" s="139">
        <v>181</v>
      </c>
      <c r="E14" s="139">
        <v>0</v>
      </c>
      <c r="F14" s="317">
        <f t="shared" si="0"/>
        <v>181</v>
      </c>
      <c r="G14" s="139">
        <v>181</v>
      </c>
      <c r="H14" s="139">
        <v>0</v>
      </c>
      <c r="I14" s="317">
        <f t="shared" si="1"/>
        <v>181</v>
      </c>
      <c r="J14" s="139">
        <v>362</v>
      </c>
      <c r="K14" s="317">
        <f t="shared" si="2"/>
        <v>0</v>
      </c>
      <c r="L14" s="317">
        <f t="shared" si="3"/>
        <v>362</v>
      </c>
      <c r="M14" s="286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9.5" customHeight="1">
      <c r="A15" s="240">
        <v>4</v>
      </c>
      <c r="B15" s="226">
        <f>'11'!B12</f>
        <v>0</v>
      </c>
      <c r="C15" s="226" t="str">
        <f>'11'!C12</f>
        <v>Nailan</v>
      </c>
      <c r="D15" s="139">
        <v>146</v>
      </c>
      <c r="E15" s="139">
        <v>0</v>
      </c>
      <c r="F15" s="317">
        <f t="shared" si="0"/>
        <v>146</v>
      </c>
      <c r="G15" s="139">
        <v>149</v>
      </c>
      <c r="H15" s="139">
        <v>0</v>
      </c>
      <c r="I15" s="317">
        <f t="shared" si="1"/>
        <v>149</v>
      </c>
      <c r="J15" s="139">
        <v>295</v>
      </c>
      <c r="K15" s="317">
        <f t="shared" si="2"/>
        <v>0</v>
      </c>
      <c r="L15" s="317">
        <f t="shared" si="3"/>
        <v>295</v>
      </c>
      <c r="M15" s="286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9.5" customHeight="1">
      <c r="A16" s="240">
        <v>5</v>
      </c>
      <c r="B16" s="226" t="str">
        <f>'11'!B13</f>
        <v>Bungkal</v>
      </c>
      <c r="C16" s="226" t="str">
        <f>'11'!C13</f>
        <v>Bungkal</v>
      </c>
      <c r="D16" s="139">
        <v>233</v>
      </c>
      <c r="E16" s="139">
        <v>1</v>
      </c>
      <c r="F16" s="317">
        <f t="shared" si="0"/>
        <v>234</v>
      </c>
      <c r="G16" s="139">
        <v>241</v>
      </c>
      <c r="H16" s="139">
        <v>2</v>
      </c>
      <c r="I16" s="317">
        <f t="shared" si="1"/>
        <v>243</v>
      </c>
      <c r="J16" s="139">
        <v>474</v>
      </c>
      <c r="K16" s="317">
        <f t="shared" si="2"/>
        <v>3</v>
      </c>
      <c r="L16" s="317">
        <f t="shared" si="3"/>
        <v>477</v>
      </c>
      <c r="M16" s="286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9.5" customHeight="1">
      <c r="A17" s="240">
        <v>6</v>
      </c>
      <c r="B17" s="226" t="str">
        <f>'11'!B14</f>
        <v>Sambit</v>
      </c>
      <c r="C17" s="226" t="str">
        <f>'11'!C14</f>
        <v>Sambit</v>
      </c>
      <c r="D17" s="139">
        <v>108</v>
      </c>
      <c r="E17" s="139">
        <v>0</v>
      </c>
      <c r="F17" s="317">
        <f t="shared" si="0"/>
        <v>108</v>
      </c>
      <c r="G17" s="139">
        <v>112</v>
      </c>
      <c r="H17" s="139">
        <v>0</v>
      </c>
      <c r="I17" s="317">
        <f t="shared" si="1"/>
        <v>112</v>
      </c>
      <c r="J17" s="139">
        <v>220</v>
      </c>
      <c r="K17" s="317">
        <f t="shared" si="2"/>
        <v>0</v>
      </c>
      <c r="L17" s="317">
        <f t="shared" si="3"/>
        <v>220</v>
      </c>
      <c r="M17" s="286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9.5" customHeight="1">
      <c r="A18" s="240">
        <v>7</v>
      </c>
      <c r="B18" s="226">
        <f>'11'!B15</f>
        <v>0</v>
      </c>
      <c r="C18" s="226" t="str">
        <f>'11'!C15</f>
        <v>Wringinanom</v>
      </c>
      <c r="D18" s="139">
        <v>137</v>
      </c>
      <c r="E18" s="139">
        <v>3</v>
      </c>
      <c r="F18" s="317">
        <f t="shared" si="0"/>
        <v>140</v>
      </c>
      <c r="G18" s="139">
        <v>136</v>
      </c>
      <c r="H18" s="139">
        <v>1</v>
      </c>
      <c r="I18" s="317">
        <f t="shared" si="1"/>
        <v>137</v>
      </c>
      <c r="J18" s="139">
        <v>273</v>
      </c>
      <c r="K18" s="317">
        <f t="shared" si="2"/>
        <v>4</v>
      </c>
      <c r="L18" s="317">
        <f t="shared" si="3"/>
        <v>277</v>
      </c>
      <c r="M18" s="286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9.5" customHeight="1">
      <c r="A19" s="240">
        <v>8</v>
      </c>
      <c r="B19" s="226" t="str">
        <f>'11'!B16</f>
        <v>Sawoo</v>
      </c>
      <c r="C19" s="226" t="str">
        <f>'11'!C16</f>
        <v>Sawoo</v>
      </c>
      <c r="D19" s="139">
        <v>326</v>
      </c>
      <c r="E19" s="139">
        <v>5</v>
      </c>
      <c r="F19" s="317">
        <f t="shared" si="0"/>
        <v>331</v>
      </c>
      <c r="G19" s="139">
        <v>326</v>
      </c>
      <c r="H19" s="139">
        <v>3</v>
      </c>
      <c r="I19" s="317">
        <f t="shared" si="1"/>
        <v>329</v>
      </c>
      <c r="J19" s="139">
        <v>652</v>
      </c>
      <c r="K19" s="317">
        <f t="shared" si="2"/>
        <v>8</v>
      </c>
      <c r="L19" s="317">
        <f t="shared" si="3"/>
        <v>660</v>
      </c>
      <c r="M19" s="286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9.5" customHeight="1">
      <c r="A20" s="240">
        <v>9</v>
      </c>
      <c r="B20" s="226">
        <f>'11'!B17</f>
        <v>0</v>
      </c>
      <c r="C20" s="226" t="str">
        <f>'11'!C17</f>
        <v>Bondrang</v>
      </c>
      <c r="D20" s="139">
        <v>52</v>
      </c>
      <c r="E20" s="139">
        <v>0</v>
      </c>
      <c r="F20" s="317">
        <f t="shared" si="0"/>
        <v>52</v>
      </c>
      <c r="G20" s="139">
        <v>53</v>
      </c>
      <c r="H20" s="139">
        <v>0</v>
      </c>
      <c r="I20" s="317">
        <f t="shared" si="1"/>
        <v>53</v>
      </c>
      <c r="J20" s="139">
        <v>105</v>
      </c>
      <c r="K20" s="317">
        <f t="shared" si="2"/>
        <v>0</v>
      </c>
      <c r="L20" s="317">
        <f t="shared" si="3"/>
        <v>105</v>
      </c>
      <c r="M20" s="286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9.5" customHeight="1">
      <c r="A21" s="240">
        <v>10</v>
      </c>
      <c r="B21" s="226" t="str">
        <f>'11'!B18</f>
        <v>Sooko</v>
      </c>
      <c r="C21" s="226" t="str">
        <f>'11'!C18</f>
        <v>Sooko</v>
      </c>
      <c r="D21" s="139">
        <v>146</v>
      </c>
      <c r="E21" s="139">
        <v>2</v>
      </c>
      <c r="F21" s="317">
        <f t="shared" si="0"/>
        <v>148</v>
      </c>
      <c r="G21" s="139">
        <v>150</v>
      </c>
      <c r="H21" s="139">
        <v>3</v>
      </c>
      <c r="I21" s="317">
        <f t="shared" si="1"/>
        <v>153</v>
      </c>
      <c r="J21" s="139">
        <v>296</v>
      </c>
      <c r="K21" s="317">
        <f t="shared" si="2"/>
        <v>5</v>
      </c>
      <c r="L21" s="317">
        <f t="shared" si="3"/>
        <v>301</v>
      </c>
      <c r="M21" s="286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9.5" customHeight="1">
      <c r="A22" s="240">
        <v>11</v>
      </c>
      <c r="B22" s="226" t="str">
        <f>'11'!B19</f>
        <v>Pudak</v>
      </c>
      <c r="C22" s="226" t="str">
        <f>'11'!C19</f>
        <v>Pudak</v>
      </c>
      <c r="D22" s="139">
        <v>57</v>
      </c>
      <c r="E22" s="139">
        <v>1</v>
      </c>
      <c r="F22" s="317">
        <f t="shared" si="0"/>
        <v>58</v>
      </c>
      <c r="G22" s="139">
        <v>57</v>
      </c>
      <c r="H22" s="139">
        <v>0</v>
      </c>
      <c r="I22" s="317">
        <f t="shared" si="1"/>
        <v>57</v>
      </c>
      <c r="J22" s="139">
        <v>115</v>
      </c>
      <c r="K22" s="317">
        <f t="shared" si="2"/>
        <v>1</v>
      </c>
      <c r="L22" s="317">
        <f t="shared" si="3"/>
        <v>116</v>
      </c>
      <c r="M22" s="286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9.5" customHeight="1">
      <c r="A23" s="240">
        <v>12</v>
      </c>
      <c r="B23" s="226" t="str">
        <f>'11'!B20</f>
        <v>Pulung</v>
      </c>
      <c r="C23" s="226" t="str">
        <f>'11'!C20</f>
        <v>Pulung</v>
      </c>
      <c r="D23" s="139">
        <v>191</v>
      </c>
      <c r="E23" s="139">
        <v>2</v>
      </c>
      <c r="F23" s="317">
        <f t="shared" si="0"/>
        <v>193</v>
      </c>
      <c r="G23" s="139">
        <v>195</v>
      </c>
      <c r="H23" s="139">
        <v>1</v>
      </c>
      <c r="I23" s="317">
        <f t="shared" si="1"/>
        <v>196</v>
      </c>
      <c r="J23" s="139">
        <v>386</v>
      </c>
      <c r="K23" s="317">
        <f t="shared" si="2"/>
        <v>3</v>
      </c>
      <c r="L23" s="317">
        <f t="shared" si="3"/>
        <v>389</v>
      </c>
      <c r="M23" s="286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9.5" customHeight="1">
      <c r="A24" s="240">
        <v>13</v>
      </c>
      <c r="B24" s="226">
        <f>'11'!B21</f>
        <v>0</v>
      </c>
      <c r="C24" s="226" t="str">
        <f>'11'!C21</f>
        <v>Kesugihan</v>
      </c>
      <c r="D24" s="139">
        <v>126</v>
      </c>
      <c r="E24" s="139">
        <v>0</v>
      </c>
      <c r="F24" s="317">
        <f t="shared" si="0"/>
        <v>126</v>
      </c>
      <c r="G24" s="139">
        <v>128</v>
      </c>
      <c r="H24" s="139">
        <v>2</v>
      </c>
      <c r="I24" s="317">
        <f t="shared" si="1"/>
        <v>130</v>
      </c>
      <c r="J24" s="139">
        <v>254</v>
      </c>
      <c r="K24" s="317">
        <f t="shared" si="2"/>
        <v>2</v>
      </c>
      <c r="L24" s="317">
        <f t="shared" si="3"/>
        <v>256</v>
      </c>
      <c r="M24" s="286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9.5" customHeight="1">
      <c r="A25" s="240">
        <v>14</v>
      </c>
      <c r="B25" s="226" t="str">
        <f>'11'!B22</f>
        <v>Mlarak</v>
      </c>
      <c r="C25" s="226" t="str">
        <f>'11'!C22</f>
        <v>Mlarak</v>
      </c>
      <c r="D25" s="139">
        <v>215</v>
      </c>
      <c r="E25" s="139">
        <v>0</v>
      </c>
      <c r="F25" s="317">
        <f t="shared" si="0"/>
        <v>215</v>
      </c>
      <c r="G25" s="139">
        <v>218</v>
      </c>
      <c r="H25" s="139">
        <v>3</v>
      </c>
      <c r="I25" s="317">
        <f t="shared" si="1"/>
        <v>221</v>
      </c>
      <c r="J25" s="139">
        <v>433</v>
      </c>
      <c r="K25" s="317">
        <f t="shared" si="2"/>
        <v>3</v>
      </c>
      <c r="L25" s="317">
        <f t="shared" si="3"/>
        <v>436</v>
      </c>
      <c r="M25" s="286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9.5" customHeight="1">
      <c r="A26" s="240">
        <v>15</v>
      </c>
      <c r="B26" s="226" t="str">
        <f>'11'!B23</f>
        <v>Siman</v>
      </c>
      <c r="C26" s="226" t="str">
        <f>'11'!C23</f>
        <v>Siman</v>
      </c>
      <c r="D26" s="139">
        <v>146</v>
      </c>
      <c r="E26" s="318">
        <v>4</v>
      </c>
      <c r="F26" s="317">
        <f t="shared" si="0"/>
        <v>150</v>
      </c>
      <c r="G26" s="139">
        <v>145</v>
      </c>
      <c r="H26" s="318">
        <v>0</v>
      </c>
      <c r="I26" s="317">
        <f t="shared" si="1"/>
        <v>145</v>
      </c>
      <c r="J26" s="139">
        <v>291</v>
      </c>
      <c r="K26" s="317">
        <f t="shared" si="2"/>
        <v>4</v>
      </c>
      <c r="L26" s="317">
        <f t="shared" si="3"/>
        <v>295</v>
      </c>
      <c r="M26" s="286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9.5" customHeight="1">
      <c r="A27" s="240">
        <v>16</v>
      </c>
      <c r="B27" s="226">
        <f>'11'!B24</f>
        <v>0</v>
      </c>
      <c r="C27" s="226" t="str">
        <f>'11'!C24</f>
        <v>Ronowijayan</v>
      </c>
      <c r="D27" s="139">
        <v>144</v>
      </c>
      <c r="E27" s="139">
        <v>1</v>
      </c>
      <c r="F27" s="317">
        <f t="shared" si="0"/>
        <v>145</v>
      </c>
      <c r="G27" s="139">
        <v>146</v>
      </c>
      <c r="H27" s="139">
        <v>0</v>
      </c>
      <c r="I27" s="317">
        <f t="shared" si="1"/>
        <v>146</v>
      </c>
      <c r="J27" s="139">
        <v>290</v>
      </c>
      <c r="K27" s="317">
        <f t="shared" si="2"/>
        <v>1</v>
      </c>
      <c r="L27" s="317">
        <f t="shared" si="3"/>
        <v>291</v>
      </c>
      <c r="M27" s="286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9.5" customHeight="1">
      <c r="A28" s="240">
        <v>17</v>
      </c>
      <c r="B28" s="226" t="str">
        <f>'11'!B25</f>
        <v>Jetis</v>
      </c>
      <c r="C28" s="226" t="str">
        <f>'11'!C25</f>
        <v>Jetis</v>
      </c>
      <c r="D28" s="139">
        <v>192</v>
      </c>
      <c r="E28" s="319">
        <v>0</v>
      </c>
      <c r="F28" s="317">
        <f t="shared" si="0"/>
        <v>192</v>
      </c>
      <c r="G28" s="139">
        <v>194</v>
      </c>
      <c r="H28" s="319">
        <v>0</v>
      </c>
      <c r="I28" s="317">
        <f t="shared" si="1"/>
        <v>194</v>
      </c>
      <c r="J28" s="139">
        <v>386</v>
      </c>
      <c r="K28" s="317">
        <f t="shared" si="2"/>
        <v>0</v>
      </c>
      <c r="L28" s="317">
        <f t="shared" si="3"/>
        <v>386</v>
      </c>
      <c r="M28" s="286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9.5" customHeight="1">
      <c r="A29" s="240">
        <v>18</v>
      </c>
      <c r="B29" s="226" t="str">
        <f>'11'!B26</f>
        <v>Balong</v>
      </c>
      <c r="C29" s="226" t="str">
        <f>'11'!C26</f>
        <v>Balong</v>
      </c>
      <c r="D29" s="139">
        <v>287</v>
      </c>
      <c r="E29" s="139">
        <v>1</v>
      </c>
      <c r="F29" s="317">
        <f t="shared" si="0"/>
        <v>288</v>
      </c>
      <c r="G29" s="139">
        <v>296</v>
      </c>
      <c r="H29" s="139">
        <v>3</v>
      </c>
      <c r="I29" s="317">
        <f t="shared" si="1"/>
        <v>299</v>
      </c>
      <c r="J29" s="139">
        <v>583</v>
      </c>
      <c r="K29" s="317">
        <f t="shared" si="2"/>
        <v>4</v>
      </c>
      <c r="L29" s="317">
        <f t="shared" si="3"/>
        <v>587</v>
      </c>
      <c r="M29" s="286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9.5" customHeight="1">
      <c r="A30" s="240">
        <v>19</v>
      </c>
      <c r="B30" s="226" t="str">
        <f>'11'!B27</f>
        <v>Kauman</v>
      </c>
      <c r="C30" s="226" t="str">
        <f>'11'!C27</f>
        <v>Kauman</v>
      </c>
      <c r="D30" s="139">
        <v>131</v>
      </c>
      <c r="E30" s="139">
        <v>0</v>
      </c>
      <c r="F30" s="317">
        <f t="shared" si="0"/>
        <v>131</v>
      </c>
      <c r="G30" s="139">
        <v>121</v>
      </c>
      <c r="H30" s="139">
        <v>0</v>
      </c>
      <c r="I30" s="317">
        <f t="shared" si="1"/>
        <v>121</v>
      </c>
      <c r="J30" s="139">
        <v>428</v>
      </c>
      <c r="K30" s="317">
        <f t="shared" si="2"/>
        <v>0</v>
      </c>
      <c r="L30" s="317">
        <f t="shared" si="3"/>
        <v>428</v>
      </c>
      <c r="M30" s="286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9.5" customHeight="1">
      <c r="A31" s="240">
        <v>20</v>
      </c>
      <c r="B31" s="226">
        <f>'11'!B28</f>
        <v>0</v>
      </c>
      <c r="C31" s="226" t="str">
        <f>'11'!C28</f>
        <v>Ngrandu</v>
      </c>
      <c r="D31" s="139">
        <v>71</v>
      </c>
      <c r="E31" s="139">
        <v>75</v>
      </c>
      <c r="F31" s="317">
        <f t="shared" si="0"/>
        <v>146</v>
      </c>
      <c r="G31" s="139">
        <v>72</v>
      </c>
      <c r="H31" s="139">
        <v>7</v>
      </c>
      <c r="I31" s="317">
        <f t="shared" si="1"/>
        <v>79</v>
      </c>
      <c r="J31" s="139">
        <v>143</v>
      </c>
      <c r="K31" s="317">
        <f t="shared" si="2"/>
        <v>82</v>
      </c>
      <c r="L31" s="317">
        <f t="shared" si="3"/>
        <v>225</v>
      </c>
      <c r="M31" s="286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9.5" customHeight="1">
      <c r="A32" s="240">
        <v>21</v>
      </c>
      <c r="B32" s="226" t="str">
        <f>'11'!B29</f>
        <v>Jambon</v>
      </c>
      <c r="C32" s="226" t="str">
        <f>'11'!C29</f>
        <v>Jambon</v>
      </c>
      <c r="D32" s="139">
        <v>289</v>
      </c>
      <c r="E32" s="139">
        <v>1</v>
      </c>
      <c r="F32" s="317">
        <f t="shared" si="0"/>
        <v>290</v>
      </c>
      <c r="G32" s="139">
        <v>289</v>
      </c>
      <c r="H32" s="139">
        <v>0</v>
      </c>
      <c r="I32" s="317">
        <f t="shared" si="1"/>
        <v>289</v>
      </c>
      <c r="J32" s="139">
        <v>578</v>
      </c>
      <c r="K32" s="317">
        <f t="shared" si="2"/>
        <v>1</v>
      </c>
      <c r="L32" s="317">
        <f t="shared" si="3"/>
        <v>579</v>
      </c>
      <c r="M32" s="286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9.5" customHeight="1">
      <c r="A33" s="240">
        <v>22</v>
      </c>
      <c r="B33" s="226" t="str">
        <f>'11'!B30</f>
        <v>Badegan</v>
      </c>
      <c r="C33" s="226" t="str">
        <f>'11'!C30</f>
        <v>Badegan</v>
      </c>
      <c r="D33" s="139">
        <v>207</v>
      </c>
      <c r="E33" s="139">
        <v>0</v>
      </c>
      <c r="F33" s="317">
        <f t="shared" si="0"/>
        <v>207</v>
      </c>
      <c r="G33" s="139">
        <v>206</v>
      </c>
      <c r="H33" s="139">
        <v>2</v>
      </c>
      <c r="I33" s="317">
        <f t="shared" si="1"/>
        <v>208</v>
      </c>
      <c r="J33" s="139">
        <v>413</v>
      </c>
      <c r="K33" s="317">
        <f t="shared" si="2"/>
        <v>2</v>
      </c>
      <c r="L33" s="317">
        <f t="shared" si="3"/>
        <v>415</v>
      </c>
      <c r="M33" s="286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9.5" customHeight="1">
      <c r="A34" s="240">
        <v>23</v>
      </c>
      <c r="B34" s="226" t="str">
        <f>'11'!B31</f>
        <v>Sampung</v>
      </c>
      <c r="C34" s="226" t="str">
        <f>'11'!C31</f>
        <v>Sampung</v>
      </c>
      <c r="D34" s="139">
        <v>156</v>
      </c>
      <c r="E34" s="139">
        <v>2</v>
      </c>
      <c r="F34" s="317">
        <f t="shared" si="0"/>
        <v>158</v>
      </c>
      <c r="G34" s="139">
        <v>161</v>
      </c>
      <c r="H34" s="139">
        <v>0</v>
      </c>
      <c r="I34" s="317">
        <f t="shared" si="1"/>
        <v>161</v>
      </c>
      <c r="J34" s="139">
        <v>317</v>
      </c>
      <c r="K34" s="317">
        <f t="shared" si="2"/>
        <v>2</v>
      </c>
      <c r="L34" s="317">
        <f t="shared" si="3"/>
        <v>319</v>
      </c>
      <c r="M34" s="286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9.5" customHeight="1">
      <c r="A35" s="240">
        <v>24</v>
      </c>
      <c r="B35" s="226">
        <f>'11'!B32</f>
        <v>0</v>
      </c>
      <c r="C35" s="226" t="str">
        <f>'11'!C32</f>
        <v>Kunti</v>
      </c>
      <c r="D35" s="139">
        <v>86</v>
      </c>
      <c r="E35" s="139">
        <v>1</v>
      </c>
      <c r="F35" s="317">
        <f t="shared" si="0"/>
        <v>87</v>
      </c>
      <c r="G35" s="139">
        <v>86</v>
      </c>
      <c r="H35" s="139">
        <v>1</v>
      </c>
      <c r="I35" s="317">
        <f t="shared" si="1"/>
        <v>87</v>
      </c>
      <c r="J35" s="139">
        <v>172</v>
      </c>
      <c r="K35" s="317">
        <f t="shared" si="2"/>
        <v>2</v>
      </c>
      <c r="L35" s="317">
        <f t="shared" si="3"/>
        <v>174</v>
      </c>
      <c r="M35" s="286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9.5" customHeight="1">
      <c r="A36" s="240">
        <v>25</v>
      </c>
      <c r="B36" s="226" t="str">
        <f>'11'!B33</f>
        <v>Sukorejo</v>
      </c>
      <c r="C36" s="226" t="str">
        <f>'11'!C33</f>
        <v>Sukorejo</v>
      </c>
      <c r="D36" s="139">
        <v>354</v>
      </c>
      <c r="E36" s="139">
        <v>2</v>
      </c>
      <c r="F36" s="317">
        <f t="shared" si="0"/>
        <v>356</v>
      </c>
      <c r="G36" s="139">
        <v>360</v>
      </c>
      <c r="H36" s="139">
        <v>2</v>
      </c>
      <c r="I36" s="317">
        <f t="shared" si="1"/>
        <v>362</v>
      </c>
      <c r="J36" s="139">
        <v>714</v>
      </c>
      <c r="K36" s="317">
        <f t="shared" si="2"/>
        <v>4</v>
      </c>
      <c r="L36" s="317">
        <f t="shared" si="3"/>
        <v>718</v>
      </c>
      <c r="M36" s="286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9.5" customHeight="1">
      <c r="A37" s="240">
        <v>26</v>
      </c>
      <c r="B37" s="226" t="str">
        <f>'11'!B34</f>
        <v>Ponorogo</v>
      </c>
      <c r="C37" s="226" t="str">
        <f>'11'!C34</f>
        <v>Po. Utara</v>
      </c>
      <c r="D37" s="139">
        <v>241</v>
      </c>
      <c r="E37" s="139">
        <v>1</v>
      </c>
      <c r="F37" s="317">
        <f t="shared" si="0"/>
        <v>242</v>
      </c>
      <c r="G37" s="139">
        <v>245</v>
      </c>
      <c r="H37" s="139">
        <v>0</v>
      </c>
      <c r="I37" s="317">
        <f t="shared" si="1"/>
        <v>245</v>
      </c>
      <c r="J37" s="139">
        <v>486</v>
      </c>
      <c r="K37" s="317">
        <f t="shared" si="2"/>
        <v>1</v>
      </c>
      <c r="L37" s="317">
        <f t="shared" si="3"/>
        <v>487</v>
      </c>
      <c r="M37" s="286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9.5" customHeight="1">
      <c r="A38" s="240">
        <v>27</v>
      </c>
      <c r="B38" s="226">
        <f>'11'!B35</f>
        <v>0</v>
      </c>
      <c r="C38" s="226" t="str">
        <f>'11'!C35</f>
        <v>Po. Selatan</v>
      </c>
      <c r="D38" s="139">
        <v>219</v>
      </c>
      <c r="E38" s="139">
        <v>0</v>
      </c>
      <c r="F38" s="317">
        <f t="shared" si="0"/>
        <v>219</v>
      </c>
      <c r="G38" s="139">
        <v>220</v>
      </c>
      <c r="H38" s="139">
        <v>0</v>
      </c>
      <c r="I38" s="317">
        <f t="shared" si="1"/>
        <v>220</v>
      </c>
      <c r="J38" s="139">
        <v>439</v>
      </c>
      <c r="K38" s="317">
        <f t="shared" si="2"/>
        <v>0</v>
      </c>
      <c r="L38" s="317">
        <f t="shared" si="3"/>
        <v>439</v>
      </c>
      <c r="M38" s="286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9.5" customHeight="1">
      <c r="A39" s="240">
        <v>28</v>
      </c>
      <c r="B39" s="226" t="str">
        <f>'11'!B36</f>
        <v>Babadan</v>
      </c>
      <c r="C39" s="226" t="str">
        <f>'11'!C36</f>
        <v>Babadan</v>
      </c>
      <c r="D39" s="139">
        <v>244</v>
      </c>
      <c r="E39" s="139">
        <v>1</v>
      </c>
      <c r="F39" s="317">
        <f t="shared" si="0"/>
        <v>245</v>
      </c>
      <c r="G39" s="139">
        <v>246</v>
      </c>
      <c r="H39" s="139">
        <v>2</v>
      </c>
      <c r="I39" s="317">
        <f t="shared" si="1"/>
        <v>248</v>
      </c>
      <c r="J39" s="139">
        <v>490</v>
      </c>
      <c r="K39" s="317">
        <f t="shared" si="2"/>
        <v>3</v>
      </c>
      <c r="L39" s="317">
        <f t="shared" si="3"/>
        <v>493</v>
      </c>
      <c r="M39" s="286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9.5" customHeight="1">
      <c r="A40" s="240">
        <v>29</v>
      </c>
      <c r="B40" s="226">
        <f>'11'!B37</f>
        <v>0</v>
      </c>
      <c r="C40" s="226" t="str">
        <f>'11'!C37</f>
        <v>Sukosari</v>
      </c>
      <c r="D40" s="139">
        <v>179</v>
      </c>
      <c r="E40" s="139">
        <v>0</v>
      </c>
      <c r="F40" s="317">
        <f t="shared" si="0"/>
        <v>179</v>
      </c>
      <c r="G40" s="139">
        <v>180</v>
      </c>
      <c r="H40" s="139">
        <v>3</v>
      </c>
      <c r="I40" s="317">
        <f t="shared" si="1"/>
        <v>183</v>
      </c>
      <c r="J40" s="139">
        <v>359</v>
      </c>
      <c r="K40" s="317">
        <f t="shared" si="2"/>
        <v>3</v>
      </c>
      <c r="L40" s="317">
        <f t="shared" si="3"/>
        <v>362</v>
      </c>
      <c r="M40" s="286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9.5" customHeight="1">
      <c r="A41" s="240">
        <v>30</v>
      </c>
      <c r="B41" s="226" t="str">
        <f>'11'!B38</f>
        <v>Jenangan</v>
      </c>
      <c r="C41" s="226" t="str">
        <f>'11'!C38</f>
        <v>Jenangan</v>
      </c>
      <c r="D41" s="139">
        <v>232</v>
      </c>
      <c r="E41" s="139">
        <v>2</v>
      </c>
      <c r="F41" s="317">
        <f t="shared" si="0"/>
        <v>234</v>
      </c>
      <c r="G41" s="139">
        <v>234</v>
      </c>
      <c r="H41" s="139">
        <v>1</v>
      </c>
      <c r="I41" s="317">
        <f t="shared" si="1"/>
        <v>235</v>
      </c>
      <c r="J41" s="139">
        <v>466</v>
      </c>
      <c r="K41" s="317">
        <f t="shared" si="2"/>
        <v>3</v>
      </c>
      <c r="L41" s="317">
        <f t="shared" si="3"/>
        <v>469</v>
      </c>
      <c r="M41" s="286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9.5" customHeight="1">
      <c r="A42" s="240">
        <v>31</v>
      </c>
      <c r="B42" s="226">
        <f>'11'!B39</f>
        <v>0</v>
      </c>
      <c r="C42" s="226" t="str">
        <f>'11'!C39</f>
        <v>Setono</v>
      </c>
      <c r="D42" s="139">
        <v>141</v>
      </c>
      <c r="E42" s="139">
        <v>0</v>
      </c>
      <c r="F42" s="317">
        <f t="shared" si="0"/>
        <v>141</v>
      </c>
      <c r="G42" s="139">
        <v>143</v>
      </c>
      <c r="H42" s="139">
        <v>0</v>
      </c>
      <c r="I42" s="317">
        <f t="shared" si="1"/>
        <v>143</v>
      </c>
      <c r="J42" s="139">
        <v>284</v>
      </c>
      <c r="K42" s="317">
        <f t="shared" si="2"/>
        <v>0</v>
      </c>
      <c r="L42" s="317">
        <f t="shared" si="3"/>
        <v>284</v>
      </c>
      <c r="M42" s="286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9.5" customHeight="1">
      <c r="A43" s="240">
        <v>32</v>
      </c>
      <c r="B43" s="226" t="str">
        <f>'11'!B40</f>
        <v>Ngebel</v>
      </c>
      <c r="C43" s="226" t="str">
        <f>'11'!C40</f>
        <v>Ngebel</v>
      </c>
      <c r="D43" s="139">
        <v>131</v>
      </c>
      <c r="E43" s="139">
        <v>0</v>
      </c>
      <c r="F43" s="317">
        <f t="shared" si="0"/>
        <v>131</v>
      </c>
      <c r="G43" s="139">
        <v>130</v>
      </c>
      <c r="H43" s="139">
        <v>0</v>
      </c>
      <c r="I43" s="317">
        <f t="shared" si="1"/>
        <v>130</v>
      </c>
      <c r="J43" s="139">
        <v>261</v>
      </c>
      <c r="K43" s="317">
        <f t="shared" si="2"/>
        <v>0</v>
      </c>
      <c r="L43" s="317">
        <f t="shared" si="3"/>
        <v>261</v>
      </c>
      <c r="M43" s="286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9.5" customHeight="1">
      <c r="A44" s="192" t="s">
        <v>1057</v>
      </c>
      <c r="B44" s="192"/>
      <c r="C44" s="192"/>
      <c r="D44" s="320">
        <f t="shared" ref="D44:L44" si="4">SUM(D12:D43)</f>
        <v>5746</v>
      </c>
      <c r="E44" s="320">
        <f t="shared" si="4"/>
        <v>108</v>
      </c>
      <c r="F44" s="320">
        <f t="shared" si="4"/>
        <v>5854</v>
      </c>
      <c r="G44" s="320">
        <f t="shared" si="4"/>
        <v>5790</v>
      </c>
      <c r="H44" s="320">
        <f t="shared" si="4"/>
        <v>36</v>
      </c>
      <c r="I44" s="320">
        <f t="shared" si="4"/>
        <v>5826</v>
      </c>
      <c r="J44" s="320">
        <f t="shared" si="4"/>
        <v>11713</v>
      </c>
      <c r="K44" s="320">
        <f t="shared" si="4"/>
        <v>144</v>
      </c>
      <c r="L44" s="320">
        <f t="shared" si="4"/>
        <v>11857</v>
      </c>
      <c r="M44" s="286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9.5" customHeight="1">
      <c r="A45" s="153"/>
      <c r="B45" s="153"/>
      <c r="C45" s="153"/>
      <c r="D45" s="210"/>
      <c r="E45" s="210"/>
      <c r="F45" s="210"/>
      <c r="G45" s="210"/>
      <c r="H45" s="210"/>
      <c r="I45" s="210"/>
      <c r="J45" s="210"/>
      <c r="K45" s="210"/>
      <c r="L45" s="210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L3"/>
    <mergeCell ref="A7:A10"/>
    <mergeCell ref="B7:B10"/>
    <mergeCell ref="D7:L7"/>
    <mergeCell ref="D8:F8"/>
    <mergeCell ref="G8:I8"/>
    <mergeCell ref="J8:L8"/>
    <mergeCell ref="H9:H10"/>
    <mergeCell ref="I9:I10"/>
    <mergeCell ref="J9:J10"/>
    <mergeCell ref="K9:K10"/>
    <mergeCell ref="L9:L10"/>
    <mergeCell ref="C7:C10"/>
    <mergeCell ref="D9:D10"/>
    <mergeCell ref="E9:E10"/>
    <mergeCell ref="F9:F10"/>
    <mergeCell ref="G9:G10"/>
  </mergeCells>
  <printOptions horizontalCentered="1" verticalCentered="1"/>
  <pageMargins left="1.0236220472440944" right="0.9055118110236221" top="0.9448818897637796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FF0000"/>
    <pageSetUpPr fitToPage="1"/>
  </sheetPr>
  <dimension ref="A1:Y1000"/>
  <sheetViews>
    <sheetView workbookViewId="0"/>
  </sheetViews>
  <sheetFormatPr defaultColWidth="14.42578125" defaultRowHeight="15" customHeight="1"/>
  <cols>
    <col min="1" max="1" width="5.85546875" customWidth="1"/>
    <col min="2" max="2" width="25.140625" customWidth="1"/>
    <col min="3" max="11" width="15.85546875" customWidth="1"/>
    <col min="12" max="25" width="9.140625" customWidth="1"/>
    <col min="26" max="26" width="14" customWidth="1"/>
  </cols>
  <sheetData>
    <row r="1" spans="1:25" ht="15.75">
      <c r="A1" s="171" t="s">
        <v>1321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>
      <c r="A2" s="153" t="s">
        <v>148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.75">
      <c r="A3" s="743" t="s">
        <v>1322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ht="15.75">
      <c r="A4" s="171"/>
      <c r="B4" s="171"/>
      <c r="C4" s="171"/>
      <c r="D4" s="171"/>
      <c r="E4" s="154" t="s">
        <v>1323</v>
      </c>
      <c r="F4" s="155" t="str">
        <f>'1'!$F$5</f>
        <v>PONOROGO</v>
      </c>
      <c r="G4" s="171"/>
      <c r="H4" s="171"/>
      <c r="I4" s="171"/>
      <c r="J4" s="171"/>
      <c r="K4" s="171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15.75">
      <c r="A5" s="171"/>
      <c r="B5" s="171"/>
      <c r="C5" s="171"/>
      <c r="D5" s="171"/>
      <c r="E5" s="154" t="s">
        <v>3</v>
      </c>
      <c r="F5" s="155">
        <f>'1'!$F$6</f>
        <v>2025</v>
      </c>
      <c r="G5" s="171"/>
      <c r="H5" s="171"/>
      <c r="I5" s="171"/>
      <c r="J5" s="154"/>
      <c r="K5" s="154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</row>
    <row r="6" spans="1:25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9.5" customHeight="1">
      <c r="A7" s="729" t="s">
        <v>4</v>
      </c>
      <c r="B7" s="729" t="s">
        <v>284</v>
      </c>
      <c r="C7" s="731" t="s">
        <v>1315</v>
      </c>
      <c r="D7" s="732"/>
      <c r="E7" s="732"/>
      <c r="F7" s="732"/>
      <c r="G7" s="732"/>
      <c r="H7" s="732"/>
      <c r="I7" s="732"/>
      <c r="J7" s="732"/>
      <c r="K7" s="733"/>
      <c r="L7" s="286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ht="21" customHeight="1">
      <c r="A8" s="730"/>
      <c r="B8" s="730"/>
      <c r="C8" s="745" t="s">
        <v>316</v>
      </c>
      <c r="D8" s="723"/>
      <c r="E8" s="724"/>
      <c r="F8" s="745" t="s">
        <v>317</v>
      </c>
      <c r="G8" s="723"/>
      <c r="H8" s="724"/>
      <c r="I8" s="745" t="s">
        <v>1316</v>
      </c>
      <c r="J8" s="723"/>
      <c r="K8" s="724"/>
      <c r="L8" s="286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</row>
    <row r="9" spans="1:25" ht="15" customHeight="1">
      <c r="A9" s="730"/>
      <c r="B9" s="730"/>
      <c r="C9" s="726" t="s">
        <v>1317</v>
      </c>
      <c r="D9" s="727" t="s">
        <v>1318</v>
      </c>
      <c r="E9" s="727" t="s">
        <v>1319</v>
      </c>
      <c r="F9" s="726" t="s">
        <v>1317</v>
      </c>
      <c r="G9" s="727" t="s">
        <v>1318</v>
      </c>
      <c r="H9" s="727" t="s">
        <v>1319</v>
      </c>
      <c r="I9" s="726" t="s">
        <v>1317</v>
      </c>
      <c r="J9" s="727" t="s">
        <v>1318</v>
      </c>
      <c r="K9" s="727" t="s">
        <v>1319</v>
      </c>
      <c r="L9" s="286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</row>
    <row r="10" spans="1:25" ht="15.75" customHeight="1">
      <c r="A10" s="720"/>
      <c r="B10" s="720"/>
      <c r="C10" s="720"/>
      <c r="D10" s="720"/>
      <c r="E10" s="720"/>
      <c r="F10" s="720"/>
      <c r="G10" s="720"/>
      <c r="H10" s="720"/>
      <c r="I10" s="720"/>
      <c r="J10" s="720"/>
      <c r="K10" s="720"/>
      <c r="L10" s="286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</row>
    <row r="11" spans="1:25">
      <c r="A11" s="119">
        <v>1</v>
      </c>
      <c r="B11" s="265">
        <v>2</v>
      </c>
      <c r="C11" s="119">
        <v>4</v>
      </c>
      <c r="D11" s="119">
        <v>5</v>
      </c>
      <c r="E11" s="119">
        <v>6</v>
      </c>
      <c r="F11" s="119">
        <v>7</v>
      </c>
      <c r="G11" s="119">
        <v>8</v>
      </c>
      <c r="H11" s="119">
        <v>9</v>
      </c>
      <c r="I11" s="119">
        <v>10</v>
      </c>
      <c r="J11" s="119">
        <v>11</v>
      </c>
      <c r="K11" s="119">
        <v>12</v>
      </c>
      <c r="L11" s="286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</row>
    <row r="12" spans="1:25" ht="19.5" customHeight="1">
      <c r="A12" s="321">
        <v>1</v>
      </c>
      <c r="B12" s="322"/>
      <c r="C12" s="323"/>
      <c r="D12" s="324"/>
      <c r="E12" s="324">
        <f t="shared" ref="E12:E31" si="0">SUM(C12:D12)</f>
        <v>0</v>
      </c>
      <c r="F12" s="324"/>
      <c r="G12" s="324"/>
      <c r="H12" s="324">
        <f t="shared" ref="H12:H31" si="1">SUM(F12:G12)</f>
        <v>0</v>
      </c>
      <c r="I12" s="324">
        <f t="shared" ref="I12:J12" si="2">C12+F12</f>
        <v>0</v>
      </c>
      <c r="J12" s="324">
        <f t="shared" si="2"/>
        <v>0</v>
      </c>
      <c r="K12" s="324">
        <f t="shared" ref="K12:K31" si="3">SUM(I12:J12)</f>
        <v>0</v>
      </c>
      <c r="L12" s="286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</row>
    <row r="13" spans="1:25" ht="19.5" customHeight="1">
      <c r="A13" s="266">
        <v>2</v>
      </c>
      <c r="B13" s="177"/>
      <c r="C13" s="323"/>
      <c r="D13" s="324"/>
      <c r="E13" s="324">
        <f t="shared" si="0"/>
        <v>0</v>
      </c>
      <c r="F13" s="324"/>
      <c r="G13" s="324"/>
      <c r="H13" s="324">
        <f t="shared" si="1"/>
        <v>0</v>
      </c>
      <c r="I13" s="324">
        <f t="shared" ref="I13:J13" si="4">C13+F13</f>
        <v>0</v>
      </c>
      <c r="J13" s="324">
        <f t="shared" si="4"/>
        <v>0</v>
      </c>
      <c r="K13" s="324">
        <f t="shared" si="3"/>
        <v>0</v>
      </c>
      <c r="L13" s="286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</row>
    <row r="14" spans="1:25" ht="19.5" customHeight="1">
      <c r="A14" s="266">
        <v>3</v>
      </c>
      <c r="B14" s="177"/>
      <c r="C14" s="323"/>
      <c r="D14" s="324"/>
      <c r="E14" s="324">
        <f t="shared" si="0"/>
        <v>0</v>
      </c>
      <c r="F14" s="324"/>
      <c r="G14" s="324"/>
      <c r="H14" s="324">
        <f t="shared" si="1"/>
        <v>0</v>
      </c>
      <c r="I14" s="324">
        <f t="shared" ref="I14:J14" si="5">C14+F14</f>
        <v>0</v>
      </c>
      <c r="J14" s="324">
        <f t="shared" si="5"/>
        <v>0</v>
      </c>
      <c r="K14" s="324">
        <f t="shared" si="3"/>
        <v>0</v>
      </c>
      <c r="L14" s="286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</row>
    <row r="15" spans="1:25" ht="19.5" customHeight="1">
      <c r="A15" s="266">
        <v>4</v>
      </c>
      <c r="B15" s="177"/>
      <c r="C15" s="323"/>
      <c r="D15" s="324"/>
      <c r="E15" s="324">
        <f t="shared" si="0"/>
        <v>0</v>
      </c>
      <c r="F15" s="324"/>
      <c r="G15" s="324"/>
      <c r="H15" s="324">
        <f t="shared" si="1"/>
        <v>0</v>
      </c>
      <c r="I15" s="324">
        <f t="shared" ref="I15:J15" si="6">C15+F15</f>
        <v>0</v>
      </c>
      <c r="J15" s="324">
        <f t="shared" si="6"/>
        <v>0</v>
      </c>
      <c r="K15" s="324">
        <f t="shared" si="3"/>
        <v>0</v>
      </c>
      <c r="L15" s="286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</row>
    <row r="16" spans="1:25" ht="19.5" customHeight="1">
      <c r="A16" s="266">
        <v>5</v>
      </c>
      <c r="B16" s="177"/>
      <c r="C16" s="323"/>
      <c r="D16" s="324"/>
      <c r="E16" s="324">
        <f t="shared" si="0"/>
        <v>0</v>
      </c>
      <c r="F16" s="324"/>
      <c r="G16" s="324"/>
      <c r="H16" s="324">
        <f t="shared" si="1"/>
        <v>0</v>
      </c>
      <c r="I16" s="324">
        <f t="shared" ref="I16:J16" si="7">C16+F16</f>
        <v>0</v>
      </c>
      <c r="J16" s="324">
        <f t="shared" si="7"/>
        <v>0</v>
      </c>
      <c r="K16" s="324">
        <f t="shared" si="3"/>
        <v>0</v>
      </c>
      <c r="L16" s="286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</row>
    <row r="17" spans="1:25" ht="19.5" customHeight="1">
      <c r="A17" s="266">
        <v>6</v>
      </c>
      <c r="B17" s="177"/>
      <c r="C17" s="323"/>
      <c r="D17" s="324"/>
      <c r="E17" s="324">
        <f t="shared" si="0"/>
        <v>0</v>
      </c>
      <c r="F17" s="324"/>
      <c r="G17" s="324"/>
      <c r="H17" s="324">
        <f t="shared" si="1"/>
        <v>0</v>
      </c>
      <c r="I17" s="324">
        <f t="shared" ref="I17:J17" si="8">C17+F17</f>
        <v>0</v>
      </c>
      <c r="J17" s="324">
        <f t="shared" si="8"/>
        <v>0</v>
      </c>
      <c r="K17" s="324">
        <f t="shared" si="3"/>
        <v>0</v>
      </c>
      <c r="L17" s="286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</row>
    <row r="18" spans="1:25" ht="19.5" customHeight="1">
      <c r="A18" s="266">
        <v>7</v>
      </c>
      <c r="B18" s="177"/>
      <c r="C18" s="323"/>
      <c r="D18" s="324"/>
      <c r="E18" s="324">
        <f t="shared" si="0"/>
        <v>0</v>
      </c>
      <c r="F18" s="324"/>
      <c r="G18" s="324"/>
      <c r="H18" s="324">
        <f t="shared" si="1"/>
        <v>0</v>
      </c>
      <c r="I18" s="324">
        <f t="shared" ref="I18:J18" si="9">C18+F18</f>
        <v>0</v>
      </c>
      <c r="J18" s="324">
        <f t="shared" si="9"/>
        <v>0</v>
      </c>
      <c r="K18" s="324">
        <f t="shared" si="3"/>
        <v>0</v>
      </c>
      <c r="L18" s="286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</row>
    <row r="19" spans="1:25" ht="19.5" customHeight="1">
      <c r="A19" s="266">
        <v>8</v>
      </c>
      <c r="B19" s="177"/>
      <c r="C19" s="323"/>
      <c r="D19" s="324"/>
      <c r="E19" s="324">
        <f t="shared" si="0"/>
        <v>0</v>
      </c>
      <c r="F19" s="324"/>
      <c r="G19" s="324"/>
      <c r="H19" s="324">
        <f t="shared" si="1"/>
        <v>0</v>
      </c>
      <c r="I19" s="324">
        <f t="shared" ref="I19:J19" si="10">C19+F19</f>
        <v>0</v>
      </c>
      <c r="J19" s="324">
        <f t="shared" si="10"/>
        <v>0</v>
      </c>
      <c r="K19" s="324">
        <f t="shared" si="3"/>
        <v>0</v>
      </c>
      <c r="L19" s="286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</row>
    <row r="20" spans="1:25" ht="19.5" customHeight="1">
      <c r="A20" s="266">
        <v>9</v>
      </c>
      <c r="B20" s="177"/>
      <c r="C20" s="323"/>
      <c r="D20" s="324"/>
      <c r="E20" s="324">
        <f t="shared" si="0"/>
        <v>0</v>
      </c>
      <c r="F20" s="324"/>
      <c r="G20" s="324"/>
      <c r="H20" s="324">
        <f t="shared" si="1"/>
        <v>0</v>
      </c>
      <c r="I20" s="324">
        <f t="shared" ref="I20:J20" si="11">C20+F20</f>
        <v>0</v>
      </c>
      <c r="J20" s="324">
        <f t="shared" si="11"/>
        <v>0</v>
      </c>
      <c r="K20" s="324">
        <f t="shared" si="3"/>
        <v>0</v>
      </c>
      <c r="L20" s="286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</row>
    <row r="21" spans="1:25" ht="19.5" customHeight="1">
      <c r="A21" s="266">
        <v>10</v>
      </c>
      <c r="B21" s="177"/>
      <c r="C21" s="323"/>
      <c r="D21" s="324"/>
      <c r="E21" s="324">
        <f t="shared" si="0"/>
        <v>0</v>
      </c>
      <c r="F21" s="324"/>
      <c r="G21" s="324"/>
      <c r="H21" s="324">
        <f t="shared" si="1"/>
        <v>0</v>
      </c>
      <c r="I21" s="324">
        <f t="shared" ref="I21:J21" si="12">C21+F21</f>
        <v>0</v>
      </c>
      <c r="J21" s="324">
        <f t="shared" si="12"/>
        <v>0</v>
      </c>
      <c r="K21" s="324">
        <f t="shared" si="3"/>
        <v>0</v>
      </c>
      <c r="L21" s="286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ht="19.5" customHeight="1">
      <c r="A22" s="266">
        <v>11</v>
      </c>
      <c r="B22" s="177"/>
      <c r="C22" s="323"/>
      <c r="D22" s="324"/>
      <c r="E22" s="324">
        <f t="shared" si="0"/>
        <v>0</v>
      </c>
      <c r="F22" s="324"/>
      <c r="G22" s="324"/>
      <c r="H22" s="324">
        <f t="shared" si="1"/>
        <v>0</v>
      </c>
      <c r="I22" s="324">
        <f t="shared" ref="I22:J22" si="13">C22+F22</f>
        <v>0</v>
      </c>
      <c r="J22" s="324">
        <f t="shared" si="13"/>
        <v>0</v>
      </c>
      <c r="K22" s="324">
        <f t="shared" si="3"/>
        <v>0</v>
      </c>
      <c r="L22" s="286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19.5" customHeight="1">
      <c r="A23" s="266">
        <v>12</v>
      </c>
      <c r="B23" s="177"/>
      <c r="C23" s="323"/>
      <c r="D23" s="324"/>
      <c r="E23" s="324">
        <f t="shared" si="0"/>
        <v>0</v>
      </c>
      <c r="F23" s="324"/>
      <c r="G23" s="324"/>
      <c r="H23" s="324">
        <f t="shared" si="1"/>
        <v>0</v>
      </c>
      <c r="I23" s="324">
        <f t="shared" ref="I23:J23" si="14">C23+F23</f>
        <v>0</v>
      </c>
      <c r="J23" s="324">
        <f t="shared" si="14"/>
        <v>0</v>
      </c>
      <c r="K23" s="324">
        <f t="shared" si="3"/>
        <v>0</v>
      </c>
      <c r="L23" s="286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ht="19.5" customHeight="1">
      <c r="A24" s="266">
        <v>13</v>
      </c>
      <c r="B24" s="177"/>
      <c r="C24" s="323"/>
      <c r="D24" s="324"/>
      <c r="E24" s="324">
        <f t="shared" si="0"/>
        <v>0</v>
      </c>
      <c r="F24" s="324"/>
      <c r="G24" s="324"/>
      <c r="H24" s="324">
        <f t="shared" si="1"/>
        <v>0</v>
      </c>
      <c r="I24" s="324">
        <f t="shared" ref="I24:J24" si="15">C24+F24</f>
        <v>0</v>
      </c>
      <c r="J24" s="324">
        <f t="shared" si="15"/>
        <v>0</v>
      </c>
      <c r="K24" s="324">
        <f t="shared" si="3"/>
        <v>0</v>
      </c>
      <c r="L24" s="286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ht="19.5" customHeight="1">
      <c r="A25" s="266">
        <v>14</v>
      </c>
      <c r="B25" s="177"/>
      <c r="C25" s="323"/>
      <c r="D25" s="324"/>
      <c r="E25" s="324">
        <f t="shared" si="0"/>
        <v>0</v>
      </c>
      <c r="F25" s="324"/>
      <c r="G25" s="324"/>
      <c r="H25" s="324">
        <f t="shared" si="1"/>
        <v>0</v>
      </c>
      <c r="I25" s="324">
        <f t="shared" ref="I25:J25" si="16">C25+F25</f>
        <v>0</v>
      </c>
      <c r="J25" s="324">
        <f t="shared" si="16"/>
        <v>0</v>
      </c>
      <c r="K25" s="324">
        <f t="shared" si="3"/>
        <v>0</v>
      </c>
      <c r="L25" s="286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ht="19.5" customHeight="1">
      <c r="A26" s="266">
        <v>15</v>
      </c>
      <c r="B26" s="177"/>
      <c r="C26" s="323"/>
      <c r="D26" s="324"/>
      <c r="E26" s="324">
        <f t="shared" si="0"/>
        <v>0</v>
      </c>
      <c r="F26" s="324"/>
      <c r="G26" s="324"/>
      <c r="H26" s="324">
        <f t="shared" si="1"/>
        <v>0</v>
      </c>
      <c r="I26" s="324">
        <f t="shared" ref="I26:J26" si="17">C26+F26</f>
        <v>0</v>
      </c>
      <c r="J26" s="324">
        <f t="shared" si="17"/>
        <v>0</v>
      </c>
      <c r="K26" s="324">
        <f t="shared" si="3"/>
        <v>0</v>
      </c>
      <c r="L26" s="286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5" customHeight="1">
      <c r="A27" s="266">
        <v>16</v>
      </c>
      <c r="B27" s="177"/>
      <c r="C27" s="323"/>
      <c r="D27" s="324"/>
      <c r="E27" s="324">
        <f t="shared" si="0"/>
        <v>0</v>
      </c>
      <c r="F27" s="324"/>
      <c r="G27" s="324"/>
      <c r="H27" s="324">
        <f t="shared" si="1"/>
        <v>0</v>
      </c>
      <c r="I27" s="324">
        <f t="shared" ref="I27:J27" si="18">C27+F27</f>
        <v>0</v>
      </c>
      <c r="J27" s="324">
        <f t="shared" si="18"/>
        <v>0</v>
      </c>
      <c r="K27" s="324">
        <f t="shared" si="3"/>
        <v>0</v>
      </c>
      <c r="L27" s="286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ht="19.5" customHeight="1">
      <c r="A28" s="266">
        <v>17</v>
      </c>
      <c r="B28" s="177"/>
      <c r="C28" s="323"/>
      <c r="D28" s="324"/>
      <c r="E28" s="324">
        <f t="shared" si="0"/>
        <v>0</v>
      </c>
      <c r="F28" s="324"/>
      <c r="G28" s="324"/>
      <c r="H28" s="324">
        <f t="shared" si="1"/>
        <v>0</v>
      </c>
      <c r="I28" s="324">
        <f t="shared" ref="I28:J28" si="19">C28+F28</f>
        <v>0</v>
      </c>
      <c r="J28" s="324">
        <f t="shared" si="19"/>
        <v>0</v>
      </c>
      <c r="K28" s="324">
        <f t="shared" si="3"/>
        <v>0</v>
      </c>
      <c r="L28" s="286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ht="19.5" customHeight="1">
      <c r="A29" s="266">
        <v>18</v>
      </c>
      <c r="B29" s="177"/>
      <c r="C29" s="323"/>
      <c r="D29" s="324"/>
      <c r="E29" s="324">
        <f t="shared" si="0"/>
        <v>0</v>
      </c>
      <c r="F29" s="324"/>
      <c r="G29" s="324"/>
      <c r="H29" s="324">
        <f t="shared" si="1"/>
        <v>0</v>
      </c>
      <c r="I29" s="324">
        <f t="shared" ref="I29:J29" si="20">C29+F29</f>
        <v>0</v>
      </c>
      <c r="J29" s="324">
        <f t="shared" si="20"/>
        <v>0</v>
      </c>
      <c r="K29" s="324">
        <f t="shared" si="3"/>
        <v>0</v>
      </c>
      <c r="L29" s="286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ht="19.5" customHeight="1">
      <c r="A30" s="266">
        <v>19</v>
      </c>
      <c r="B30" s="177"/>
      <c r="C30" s="323"/>
      <c r="D30" s="324"/>
      <c r="E30" s="324">
        <f t="shared" si="0"/>
        <v>0</v>
      </c>
      <c r="F30" s="324"/>
      <c r="G30" s="324"/>
      <c r="H30" s="324">
        <f t="shared" si="1"/>
        <v>0</v>
      </c>
      <c r="I30" s="324">
        <f t="shared" ref="I30:J30" si="21">C30+F30</f>
        <v>0</v>
      </c>
      <c r="J30" s="324">
        <f t="shared" si="21"/>
        <v>0</v>
      </c>
      <c r="K30" s="324">
        <f t="shared" si="3"/>
        <v>0</v>
      </c>
      <c r="L30" s="286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ht="19.5" customHeight="1">
      <c r="A31" s="266">
        <v>20</v>
      </c>
      <c r="B31" s="177"/>
      <c r="C31" s="323"/>
      <c r="D31" s="324"/>
      <c r="E31" s="324">
        <f t="shared" si="0"/>
        <v>0</v>
      </c>
      <c r="F31" s="324"/>
      <c r="G31" s="324"/>
      <c r="H31" s="324">
        <f t="shared" si="1"/>
        <v>0</v>
      </c>
      <c r="I31" s="324">
        <f t="shared" ref="I31:J31" si="22">C31+F31</f>
        <v>0</v>
      </c>
      <c r="J31" s="324">
        <f t="shared" si="22"/>
        <v>0</v>
      </c>
      <c r="K31" s="324">
        <f t="shared" si="3"/>
        <v>0</v>
      </c>
      <c r="L31" s="286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</row>
    <row r="32" spans="1:25" ht="19.5" customHeight="1">
      <c r="A32" s="192" t="s">
        <v>1057</v>
      </c>
      <c r="B32" s="192"/>
      <c r="C32" s="320">
        <f t="shared" ref="C32:K32" si="23">SUM(C12:C31)</f>
        <v>0</v>
      </c>
      <c r="D32" s="320">
        <f t="shared" si="23"/>
        <v>0</v>
      </c>
      <c r="E32" s="320">
        <f t="shared" si="23"/>
        <v>0</v>
      </c>
      <c r="F32" s="320">
        <f t="shared" si="23"/>
        <v>0</v>
      </c>
      <c r="G32" s="320">
        <f t="shared" si="23"/>
        <v>0</v>
      </c>
      <c r="H32" s="320">
        <f t="shared" si="23"/>
        <v>0</v>
      </c>
      <c r="I32" s="320">
        <f t="shared" si="23"/>
        <v>0</v>
      </c>
      <c r="J32" s="320">
        <f t="shared" si="23"/>
        <v>0</v>
      </c>
      <c r="K32" s="320">
        <f t="shared" si="23"/>
        <v>0</v>
      </c>
      <c r="L32" s="286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</row>
    <row r="33" spans="1:25" ht="39" customHeight="1">
      <c r="A33" s="782" t="s">
        <v>1324</v>
      </c>
      <c r="B33" s="783"/>
      <c r="C33" s="784"/>
      <c r="D33" s="785" t="e">
        <f>J32/K32*1000</f>
        <v>#DIV/0!</v>
      </c>
      <c r="E33" s="783"/>
      <c r="F33" s="783"/>
      <c r="G33" s="783"/>
      <c r="H33" s="783"/>
      <c r="I33" s="783"/>
      <c r="J33" s="783"/>
      <c r="K33" s="784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</row>
    <row r="34" spans="1:25" ht="19.5" customHeight="1">
      <c r="A34" s="326"/>
      <c r="B34" s="326"/>
      <c r="C34" s="326"/>
      <c r="D34" s="327"/>
      <c r="E34" s="328"/>
      <c r="F34" s="328"/>
      <c r="G34" s="329"/>
      <c r="H34" s="328"/>
      <c r="I34" s="328"/>
      <c r="J34" s="329"/>
      <c r="K34" s="328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</row>
    <row r="35" spans="1:25" ht="15.75" customHeight="1">
      <c r="A35" s="153" t="s">
        <v>1325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ht="15.75" customHeight="1">
      <c r="A36" s="153" t="s">
        <v>1326</v>
      </c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ht="15.75" customHeight="1">
      <c r="A37" s="153" t="s">
        <v>1327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ht="15.75" customHeight="1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</row>
    <row r="39" spans="1:25" ht="15.75" customHeight="1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</row>
    <row r="40" spans="1:25" ht="15.75" customHeight="1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</row>
    <row r="41" spans="1:25" ht="15.75" customHeight="1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</row>
    <row r="42" spans="1:25" ht="15.75" customHeight="1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</row>
    <row r="43" spans="1:25" ht="15.7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</row>
    <row r="44" spans="1:25" ht="15.7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</row>
    <row r="45" spans="1:25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</row>
    <row r="46" spans="1:25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</row>
    <row r="47" spans="1:25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</row>
    <row r="48" spans="1:25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</row>
    <row r="49" spans="1:25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</row>
    <row r="51" spans="1:25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</row>
    <row r="52" spans="1:25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</row>
    <row r="53" spans="1:25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</row>
    <row r="54" spans="1:25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</row>
    <row r="55" spans="1:25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</row>
    <row r="56" spans="1:25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</row>
    <row r="57" spans="1:25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</row>
    <row r="58" spans="1:25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</row>
    <row r="59" spans="1:25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</row>
    <row r="60" spans="1:25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</row>
    <row r="61" spans="1:25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</row>
    <row r="62" spans="1:25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</row>
    <row r="63" spans="1:25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</row>
    <row r="65" spans="1:25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</row>
    <row r="66" spans="1:25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</row>
    <row r="67" spans="1:25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</row>
    <row r="68" spans="1:25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</row>
    <row r="69" spans="1:25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</row>
    <row r="70" spans="1:25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</row>
    <row r="71" spans="1:25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</row>
    <row r="72" spans="1:25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</row>
    <row r="73" spans="1:25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</row>
    <row r="74" spans="1:25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</row>
    <row r="75" spans="1:25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</row>
    <row r="76" spans="1:25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</row>
    <row r="77" spans="1:25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</row>
    <row r="79" spans="1:25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</row>
    <row r="80" spans="1:25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</row>
    <row r="81" spans="1:25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</row>
    <row r="82" spans="1:25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</row>
    <row r="83" spans="1:25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</row>
    <row r="84" spans="1:25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</row>
    <row r="85" spans="1:25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</row>
    <row r="86" spans="1:25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</row>
    <row r="87" spans="1:25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</row>
    <row r="88" spans="1:25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</row>
    <row r="89" spans="1:25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</row>
    <row r="90" spans="1:25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</row>
    <row r="91" spans="1:25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</row>
    <row r="93" spans="1:25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</row>
    <row r="94" spans="1:25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</row>
    <row r="95" spans="1:25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</row>
    <row r="96" spans="1:25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</row>
    <row r="97" spans="1:25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</row>
    <row r="98" spans="1:25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</row>
    <row r="99" spans="1:25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</row>
    <row r="100" spans="1:25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</row>
    <row r="101" spans="1:25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</row>
    <row r="102" spans="1:25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</row>
    <row r="103" spans="1:25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</row>
    <row r="104" spans="1:25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</row>
    <row r="105" spans="1:25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</row>
    <row r="107" spans="1:25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</row>
    <row r="108" spans="1:25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</row>
    <row r="109" spans="1:25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</row>
    <row r="110" spans="1:25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</row>
    <row r="111" spans="1:25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</row>
    <row r="112" spans="1:25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</row>
    <row r="113" spans="1:25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</row>
    <row r="114" spans="1:25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</row>
    <row r="115" spans="1:25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</row>
    <row r="116" spans="1:25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</row>
    <row r="117" spans="1:25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</row>
    <row r="118" spans="1:25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</row>
    <row r="119" spans="1:25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</row>
    <row r="121" spans="1:25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</row>
    <row r="122" spans="1:25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</row>
    <row r="123" spans="1:25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</row>
    <row r="124" spans="1:25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</row>
    <row r="125" spans="1:25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</row>
    <row r="126" spans="1:25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</row>
    <row r="127" spans="1:25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</row>
    <row r="128" spans="1:25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</row>
    <row r="129" spans="1:25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</row>
    <row r="130" spans="1:25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</row>
    <row r="131" spans="1:25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</row>
    <row r="132" spans="1:25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</row>
    <row r="133" spans="1:25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</row>
    <row r="135" spans="1:25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</row>
    <row r="136" spans="1:25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</row>
    <row r="137" spans="1:25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</row>
    <row r="138" spans="1:25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</row>
    <row r="139" spans="1:25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</row>
    <row r="140" spans="1:25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</row>
    <row r="141" spans="1:25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</row>
    <row r="142" spans="1:25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</row>
    <row r="143" spans="1:25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</row>
    <row r="144" spans="1:25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</row>
    <row r="145" spans="1:25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</row>
    <row r="146" spans="1:25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</row>
    <row r="147" spans="1:25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</row>
    <row r="149" spans="1:25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</row>
    <row r="150" spans="1:25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</row>
    <row r="151" spans="1:25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</row>
    <row r="152" spans="1:25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</row>
    <row r="153" spans="1:25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5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</row>
    <row r="155" spans="1:25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</row>
    <row r="156" spans="1:25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</row>
    <row r="157" spans="1:25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</row>
    <row r="158" spans="1:25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</row>
    <row r="159" spans="1:25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</row>
    <row r="160" spans="1:25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</row>
    <row r="161" spans="1:25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</row>
    <row r="162" spans="1:25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</row>
    <row r="163" spans="1:25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</row>
    <row r="164" spans="1:25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</row>
    <row r="165" spans="1:25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</row>
    <row r="166" spans="1:25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</row>
    <row r="167" spans="1:25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</row>
    <row r="168" spans="1:25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</row>
    <row r="169" spans="1:25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</row>
    <row r="170" spans="1:25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</row>
    <row r="171" spans="1:25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</row>
    <row r="172" spans="1:25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</row>
    <row r="173" spans="1:25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</row>
    <row r="174" spans="1:25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</row>
    <row r="175" spans="1:25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</row>
    <row r="176" spans="1:25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</row>
    <row r="177" spans="1:25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</row>
    <row r="178" spans="1:25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</row>
    <row r="179" spans="1:25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</row>
    <row r="180" spans="1:25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</row>
    <row r="181" spans="1:25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</row>
    <row r="182" spans="1:25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</row>
    <row r="183" spans="1:25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</row>
    <row r="184" spans="1:25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</row>
    <row r="185" spans="1:25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</row>
    <row r="186" spans="1:25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</row>
    <row r="187" spans="1:25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</row>
    <row r="188" spans="1:25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</row>
    <row r="189" spans="1:25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</row>
    <row r="190" spans="1:25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</row>
    <row r="192" spans="1:25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</row>
    <row r="193" spans="1:25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</row>
    <row r="194" spans="1:25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</row>
    <row r="195" spans="1:25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</row>
    <row r="197" spans="1:25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</row>
    <row r="198" spans="1:25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</row>
    <row r="199" spans="1:25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</row>
    <row r="200" spans="1:25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</row>
    <row r="201" spans="1:25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</row>
    <row r="202" spans="1:25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</row>
    <row r="203" spans="1:25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</row>
    <row r="204" spans="1:25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</row>
    <row r="205" spans="1:25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</row>
    <row r="206" spans="1:25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</row>
    <row r="207" spans="1:25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</row>
    <row r="208" spans="1:25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</row>
    <row r="209" spans="1:25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</row>
    <row r="210" spans="1:25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</row>
    <row r="211" spans="1:25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</row>
    <row r="212" spans="1:25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</row>
    <row r="213" spans="1:25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</row>
    <row r="214" spans="1:25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</row>
    <row r="215" spans="1:25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</row>
    <row r="216" spans="1:25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</row>
    <row r="217" spans="1:25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</row>
    <row r="218" spans="1:25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</row>
    <row r="219" spans="1:25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</row>
    <row r="220" spans="1:25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</row>
    <row r="221" spans="1:25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</row>
    <row r="222" spans="1:25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</row>
    <row r="223" spans="1:25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</row>
    <row r="224" spans="1:25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</row>
    <row r="225" spans="1:25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</row>
    <row r="226" spans="1:25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</row>
    <row r="227" spans="1:25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</row>
    <row r="228" spans="1:25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</row>
    <row r="229" spans="1:25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</row>
    <row r="230" spans="1:25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</row>
    <row r="231" spans="1:25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</row>
    <row r="232" spans="1:25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</row>
    <row r="233" spans="1:25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</row>
    <row r="234" spans="1:25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</row>
    <row r="235" spans="1:25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</row>
    <row r="236" spans="1:25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</row>
    <row r="237" spans="1:25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3:K3"/>
    <mergeCell ref="A7:A10"/>
    <mergeCell ref="B7:B10"/>
    <mergeCell ref="C7:K7"/>
    <mergeCell ref="C8:E8"/>
    <mergeCell ref="F8:H8"/>
    <mergeCell ref="I8:K8"/>
    <mergeCell ref="K9:K10"/>
    <mergeCell ref="C9:C10"/>
    <mergeCell ref="D9:D10"/>
    <mergeCell ref="A33:C33"/>
    <mergeCell ref="D33:K33"/>
    <mergeCell ref="E9:E10"/>
    <mergeCell ref="F9:F10"/>
    <mergeCell ref="G9:G10"/>
    <mergeCell ref="H9:H10"/>
    <mergeCell ref="I9:I10"/>
    <mergeCell ref="J9:J10"/>
  </mergeCells>
  <printOptions horizontalCentered="1" verticalCentered="1"/>
  <pageMargins left="1.0236220472440944" right="0.9055118110236221" top="0.94488188976377963" bottom="0.74803149606299213" header="0" footer="0"/>
  <pageSetup paperSize="9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Y1000"/>
  <sheetViews>
    <sheetView workbookViewId="0"/>
  </sheetViews>
  <sheetFormatPr defaultColWidth="14.42578125" defaultRowHeight="15" customHeight="1"/>
  <cols>
    <col min="1" max="1" width="5.42578125" customWidth="1"/>
    <col min="2" max="3" width="21.42578125" customWidth="1"/>
    <col min="4" max="4" width="35.85546875" customWidth="1"/>
    <col min="5" max="5" width="40.42578125" customWidth="1"/>
    <col min="6" max="6" width="35.85546875" customWidth="1"/>
    <col min="7" max="7" width="28" customWidth="1"/>
    <col min="8" max="25" width="9.140625" customWidth="1"/>
    <col min="26" max="26" width="14" customWidth="1"/>
  </cols>
  <sheetData>
    <row r="1" spans="1:25" ht="15.75">
      <c r="A1" s="171" t="s">
        <v>1328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.75">
      <c r="A3" s="743" t="s">
        <v>1329</v>
      </c>
      <c r="B3" s="718"/>
      <c r="C3" s="718"/>
      <c r="D3" s="718"/>
      <c r="E3" s="718"/>
      <c r="F3" s="718"/>
      <c r="G3" s="718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ht="15.75">
      <c r="A4" s="171"/>
      <c r="B4" s="171"/>
      <c r="C4" s="171"/>
      <c r="D4" s="154" t="s">
        <v>284</v>
      </c>
      <c r="E4" s="155" t="str">
        <f>'1'!$F$5</f>
        <v>PONOROGO</v>
      </c>
      <c r="F4" s="171"/>
      <c r="G4" s="170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15.75">
      <c r="A5" s="171"/>
      <c r="B5" s="171"/>
      <c r="C5" s="171"/>
      <c r="D5" s="154" t="s">
        <v>3</v>
      </c>
      <c r="E5" s="155">
        <f>'1'!$F$6</f>
        <v>2025</v>
      </c>
      <c r="F5" s="171"/>
      <c r="G5" s="170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</row>
    <row r="6" spans="1:25">
      <c r="A6" s="172"/>
      <c r="B6" s="172"/>
      <c r="C6" s="172"/>
      <c r="D6" s="172"/>
      <c r="E6" s="172"/>
      <c r="F6" s="172"/>
      <c r="G6" s="172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9.5" customHeight="1">
      <c r="A7" s="750" t="s">
        <v>4</v>
      </c>
      <c r="B7" s="765" t="s">
        <v>247</v>
      </c>
      <c r="C7" s="750" t="s">
        <v>1156</v>
      </c>
      <c r="D7" s="755" t="s">
        <v>1330</v>
      </c>
      <c r="E7" s="753"/>
      <c r="F7" s="753"/>
      <c r="G7" s="754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ht="19.5" customHeight="1">
      <c r="A8" s="786"/>
      <c r="B8" s="786"/>
      <c r="C8" s="786"/>
      <c r="D8" s="114" t="s">
        <v>1331</v>
      </c>
      <c r="E8" s="114" t="s">
        <v>1332</v>
      </c>
      <c r="F8" s="118" t="s">
        <v>1333</v>
      </c>
      <c r="G8" s="174" t="s">
        <v>1334</v>
      </c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</row>
    <row r="9" spans="1:25">
      <c r="A9" s="119">
        <v>1</v>
      </c>
      <c r="B9" s="265">
        <v>2</v>
      </c>
      <c r="C9" s="265">
        <v>3</v>
      </c>
      <c r="D9" s="119">
        <v>4</v>
      </c>
      <c r="E9" s="119">
        <v>5</v>
      </c>
      <c r="F9" s="119">
        <v>6</v>
      </c>
      <c r="G9" s="119">
        <v>7</v>
      </c>
      <c r="H9" s="172"/>
      <c r="I9" s="172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</row>
    <row r="10" spans="1:25" ht="19.5" customHeight="1">
      <c r="A10" s="240">
        <v>1</v>
      </c>
      <c r="B10" s="226" t="str">
        <f>'11'!B9</f>
        <v>Ngrayun</v>
      </c>
      <c r="C10" s="226" t="str">
        <f>'11'!C9</f>
        <v>Ngrayun</v>
      </c>
      <c r="D10" s="139">
        <v>0</v>
      </c>
      <c r="E10" s="139">
        <v>0</v>
      </c>
      <c r="F10" s="139">
        <v>0</v>
      </c>
      <c r="G10" s="317">
        <f t="shared" ref="G10:G41" si="0">SUM(D10:F10)</f>
        <v>0</v>
      </c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</row>
    <row r="11" spans="1:25" ht="19.5" customHeight="1">
      <c r="A11" s="240">
        <v>2</v>
      </c>
      <c r="B11" s="226">
        <f>'11'!B10</f>
        <v>0</v>
      </c>
      <c r="C11" s="226" t="str">
        <f>'11'!C10</f>
        <v>Selur</v>
      </c>
      <c r="D11" s="139">
        <v>0</v>
      </c>
      <c r="E11" s="139">
        <v>0</v>
      </c>
      <c r="F11" s="139">
        <v>0</v>
      </c>
      <c r="G11" s="317">
        <f t="shared" si="0"/>
        <v>0</v>
      </c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</row>
    <row r="12" spans="1:25" ht="19.5" customHeight="1">
      <c r="A12" s="240">
        <v>3</v>
      </c>
      <c r="B12" s="226" t="str">
        <f>'11'!B11</f>
        <v>Slahung</v>
      </c>
      <c r="C12" s="226" t="str">
        <f>'11'!C11</f>
        <v>Slahung</v>
      </c>
      <c r="D12" s="330">
        <v>0</v>
      </c>
      <c r="E12" s="330">
        <v>0</v>
      </c>
      <c r="F12" s="330">
        <v>0</v>
      </c>
      <c r="G12" s="317">
        <f t="shared" si="0"/>
        <v>0</v>
      </c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</row>
    <row r="13" spans="1:25" ht="19.5" customHeight="1">
      <c r="A13" s="240">
        <v>4</v>
      </c>
      <c r="B13" s="226">
        <f>'11'!B12</f>
        <v>0</v>
      </c>
      <c r="C13" s="226" t="str">
        <f>'11'!C12</f>
        <v>Nailan</v>
      </c>
      <c r="D13" s="139">
        <v>0</v>
      </c>
      <c r="E13" s="139">
        <v>0</v>
      </c>
      <c r="F13" s="139">
        <v>0</v>
      </c>
      <c r="G13" s="317">
        <f t="shared" si="0"/>
        <v>0</v>
      </c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</row>
    <row r="14" spans="1:25" ht="19.5" customHeight="1">
      <c r="A14" s="240">
        <v>5</v>
      </c>
      <c r="B14" s="226" t="str">
        <f>'11'!B13</f>
        <v>Bungkal</v>
      </c>
      <c r="C14" s="226" t="str">
        <f>'11'!C13</f>
        <v>Bungkal</v>
      </c>
      <c r="D14" s="139">
        <v>0</v>
      </c>
      <c r="E14" s="139">
        <v>0</v>
      </c>
      <c r="F14" s="139">
        <v>0</v>
      </c>
      <c r="G14" s="317">
        <f t="shared" si="0"/>
        <v>0</v>
      </c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</row>
    <row r="15" spans="1:25" ht="19.5" customHeight="1">
      <c r="A15" s="240">
        <v>6</v>
      </c>
      <c r="B15" s="226" t="str">
        <f>'11'!B14</f>
        <v>Sambit</v>
      </c>
      <c r="C15" s="226" t="str">
        <f>'11'!C14</f>
        <v>Sambit</v>
      </c>
      <c r="D15" s="139">
        <v>0</v>
      </c>
      <c r="E15" s="139">
        <v>0</v>
      </c>
      <c r="F15" s="139">
        <v>0</v>
      </c>
      <c r="G15" s="317">
        <f t="shared" si="0"/>
        <v>0</v>
      </c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</row>
    <row r="16" spans="1:25" ht="19.5" customHeight="1">
      <c r="A16" s="240">
        <v>7</v>
      </c>
      <c r="B16" s="226">
        <f>'11'!B15</f>
        <v>0</v>
      </c>
      <c r="C16" s="226" t="str">
        <f>'11'!C15</f>
        <v>Wringinanom</v>
      </c>
      <c r="D16" s="139">
        <v>0</v>
      </c>
      <c r="E16" s="139">
        <v>0</v>
      </c>
      <c r="F16" s="139">
        <v>1</v>
      </c>
      <c r="G16" s="317">
        <f t="shared" si="0"/>
        <v>1</v>
      </c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</row>
    <row r="17" spans="1:25" ht="19.5" customHeight="1">
      <c r="A17" s="240">
        <v>8</v>
      </c>
      <c r="B17" s="226" t="str">
        <f>'11'!B16</f>
        <v>Sawoo</v>
      </c>
      <c r="C17" s="226" t="str">
        <f>'11'!C16</f>
        <v>Sawoo</v>
      </c>
      <c r="D17" s="139">
        <v>0</v>
      </c>
      <c r="E17" s="139">
        <v>0</v>
      </c>
      <c r="F17" s="139">
        <v>0</v>
      </c>
      <c r="G17" s="317">
        <f t="shared" si="0"/>
        <v>0</v>
      </c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</row>
    <row r="18" spans="1:25" ht="19.5" customHeight="1">
      <c r="A18" s="240">
        <v>9</v>
      </c>
      <c r="B18" s="226">
        <f>'11'!B17</f>
        <v>0</v>
      </c>
      <c r="C18" s="226" t="str">
        <f>'11'!C17</f>
        <v>Bondrang</v>
      </c>
      <c r="D18" s="139">
        <v>0</v>
      </c>
      <c r="E18" s="139">
        <v>0</v>
      </c>
      <c r="F18" s="139">
        <v>0</v>
      </c>
      <c r="G18" s="317">
        <f t="shared" si="0"/>
        <v>0</v>
      </c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</row>
    <row r="19" spans="1:25" ht="19.5" customHeight="1">
      <c r="A19" s="240">
        <v>10</v>
      </c>
      <c r="B19" s="226" t="str">
        <f>'11'!B18</f>
        <v>Sooko</v>
      </c>
      <c r="C19" s="226" t="str">
        <f>'11'!C18</f>
        <v>Sooko</v>
      </c>
      <c r="D19" s="139">
        <v>0</v>
      </c>
      <c r="E19" s="139">
        <v>0</v>
      </c>
      <c r="F19" s="139">
        <v>0</v>
      </c>
      <c r="G19" s="317">
        <f t="shared" si="0"/>
        <v>0</v>
      </c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</row>
    <row r="20" spans="1:25" ht="19.5" customHeight="1">
      <c r="A20" s="240">
        <v>11</v>
      </c>
      <c r="B20" s="226" t="str">
        <f>'11'!B19</f>
        <v>Pudak</v>
      </c>
      <c r="C20" s="226" t="str">
        <f>'11'!C19</f>
        <v>Pudak</v>
      </c>
      <c r="D20" s="139">
        <v>0</v>
      </c>
      <c r="E20" s="139">
        <v>0</v>
      </c>
      <c r="F20" s="139">
        <v>0</v>
      </c>
      <c r="G20" s="317">
        <f t="shared" si="0"/>
        <v>0</v>
      </c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</row>
    <row r="21" spans="1:25" ht="19.5" customHeight="1">
      <c r="A21" s="240">
        <v>12</v>
      </c>
      <c r="B21" s="226" t="str">
        <f>'11'!B20</f>
        <v>Pulung</v>
      </c>
      <c r="C21" s="226" t="str">
        <f>'11'!C20</f>
        <v>Pulung</v>
      </c>
      <c r="D21" s="139">
        <v>0</v>
      </c>
      <c r="E21" s="139">
        <v>0</v>
      </c>
      <c r="F21" s="139">
        <v>0</v>
      </c>
      <c r="G21" s="317">
        <f t="shared" si="0"/>
        <v>0</v>
      </c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ht="19.5" customHeight="1">
      <c r="A22" s="240">
        <v>13</v>
      </c>
      <c r="B22" s="226">
        <f>'11'!B21</f>
        <v>0</v>
      </c>
      <c r="C22" s="226" t="str">
        <f>'11'!C21</f>
        <v>Kesugihan</v>
      </c>
      <c r="D22" s="139">
        <v>0</v>
      </c>
      <c r="E22" s="139">
        <v>0</v>
      </c>
      <c r="F22" s="139">
        <v>0</v>
      </c>
      <c r="G22" s="317">
        <f t="shared" si="0"/>
        <v>0</v>
      </c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19.5" customHeight="1">
      <c r="A23" s="240">
        <v>14</v>
      </c>
      <c r="B23" s="226" t="str">
        <f>'11'!B22</f>
        <v>Mlarak</v>
      </c>
      <c r="C23" s="226" t="str">
        <f>'11'!C22</f>
        <v>Mlarak</v>
      </c>
      <c r="D23" s="139">
        <v>0</v>
      </c>
      <c r="E23" s="139">
        <v>0</v>
      </c>
      <c r="F23" s="139">
        <v>0</v>
      </c>
      <c r="G23" s="317">
        <f t="shared" si="0"/>
        <v>0</v>
      </c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ht="19.5" customHeight="1">
      <c r="A24" s="240">
        <v>15</v>
      </c>
      <c r="B24" s="226" t="str">
        <f>'11'!B23</f>
        <v>Siman</v>
      </c>
      <c r="C24" s="226" t="str">
        <f>'11'!C23</f>
        <v>Siman</v>
      </c>
      <c r="D24" s="139">
        <v>0</v>
      </c>
      <c r="E24" s="139">
        <v>0</v>
      </c>
      <c r="F24" s="139">
        <v>1</v>
      </c>
      <c r="G24" s="317">
        <f t="shared" si="0"/>
        <v>1</v>
      </c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ht="19.5" customHeight="1">
      <c r="A25" s="240">
        <v>16</v>
      </c>
      <c r="B25" s="226">
        <f>'11'!B24</f>
        <v>0</v>
      </c>
      <c r="C25" s="226" t="str">
        <f>'11'!C24</f>
        <v>Ronowijayan</v>
      </c>
      <c r="D25" s="139">
        <v>0</v>
      </c>
      <c r="E25" s="139">
        <v>0</v>
      </c>
      <c r="F25" s="139">
        <v>0</v>
      </c>
      <c r="G25" s="317">
        <f t="shared" si="0"/>
        <v>0</v>
      </c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ht="19.5" customHeight="1">
      <c r="A26" s="240">
        <v>17</v>
      </c>
      <c r="B26" s="226" t="str">
        <f>'11'!B25</f>
        <v>Jetis</v>
      </c>
      <c r="C26" s="226" t="str">
        <f>'11'!C25</f>
        <v>Jetis</v>
      </c>
      <c r="D26" s="139">
        <v>0</v>
      </c>
      <c r="E26" s="139">
        <v>0</v>
      </c>
      <c r="F26" s="139">
        <v>0</v>
      </c>
      <c r="G26" s="317">
        <f t="shared" si="0"/>
        <v>0</v>
      </c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5" customHeight="1">
      <c r="A27" s="240">
        <v>18</v>
      </c>
      <c r="B27" s="226" t="str">
        <f>'11'!B26</f>
        <v>Balong</v>
      </c>
      <c r="C27" s="226" t="str">
        <f>'11'!C26</f>
        <v>Balong</v>
      </c>
      <c r="D27" s="139">
        <v>0</v>
      </c>
      <c r="E27" s="139">
        <v>0</v>
      </c>
      <c r="F27" s="139">
        <v>0</v>
      </c>
      <c r="G27" s="317">
        <f t="shared" si="0"/>
        <v>0</v>
      </c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ht="19.5" customHeight="1">
      <c r="A28" s="240">
        <v>19</v>
      </c>
      <c r="B28" s="226" t="str">
        <f>'11'!B27</f>
        <v>Kauman</v>
      </c>
      <c r="C28" s="226" t="str">
        <f>'11'!C27</f>
        <v>Kauman</v>
      </c>
      <c r="D28" s="139">
        <v>0</v>
      </c>
      <c r="E28" s="139">
        <v>0</v>
      </c>
      <c r="F28" s="139">
        <v>0</v>
      </c>
      <c r="G28" s="317">
        <f t="shared" si="0"/>
        <v>0</v>
      </c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ht="19.5" customHeight="1">
      <c r="A29" s="240">
        <v>20</v>
      </c>
      <c r="B29" s="226">
        <f>'11'!B28</f>
        <v>0</v>
      </c>
      <c r="C29" s="226" t="str">
        <f>'11'!C28</f>
        <v>Ngrandu</v>
      </c>
      <c r="D29" s="139">
        <v>0</v>
      </c>
      <c r="E29" s="139">
        <v>0</v>
      </c>
      <c r="F29" s="139">
        <v>0</v>
      </c>
      <c r="G29" s="317">
        <f t="shared" si="0"/>
        <v>0</v>
      </c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ht="19.5" customHeight="1">
      <c r="A30" s="240">
        <v>21</v>
      </c>
      <c r="B30" s="226" t="str">
        <f>'11'!B29</f>
        <v>Jambon</v>
      </c>
      <c r="C30" s="226" t="str">
        <f>'11'!C29</f>
        <v>Jambon</v>
      </c>
      <c r="D30" s="139">
        <v>1</v>
      </c>
      <c r="E30" s="139">
        <v>0</v>
      </c>
      <c r="F30" s="139">
        <v>0</v>
      </c>
      <c r="G30" s="317">
        <f t="shared" si="0"/>
        <v>1</v>
      </c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ht="19.5" customHeight="1">
      <c r="A31" s="240">
        <v>22</v>
      </c>
      <c r="B31" s="226" t="str">
        <f>'11'!B30</f>
        <v>Badegan</v>
      </c>
      <c r="C31" s="226" t="str">
        <f>'11'!C30</f>
        <v>Badegan</v>
      </c>
      <c r="D31" s="139">
        <v>0</v>
      </c>
      <c r="E31" s="139">
        <v>0</v>
      </c>
      <c r="F31" s="139">
        <v>0</v>
      </c>
      <c r="G31" s="317">
        <f t="shared" si="0"/>
        <v>0</v>
      </c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</row>
    <row r="32" spans="1:25" ht="19.5" customHeight="1">
      <c r="A32" s="240">
        <v>23</v>
      </c>
      <c r="B32" s="226" t="str">
        <f>'11'!B31</f>
        <v>Sampung</v>
      </c>
      <c r="C32" s="226" t="str">
        <f>'11'!C31</f>
        <v>Sampung</v>
      </c>
      <c r="D32" s="331">
        <v>0</v>
      </c>
      <c r="E32" s="331">
        <v>0</v>
      </c>
      <c r="F32" s="331">
        <v>0</v>
      </c>
      <c r="G32" s="317">
        <f t="shared" si="0"/>
        <v>0</v>
      </c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</row>
    <row r="33" spans="1:25" ht="19.5" customHeight="1">
      <c r="A33" s="240">
        <v>24</v>
      </c>
      <c r="B33" s="226">
        <f>'11'!B32</f>
        <v>0</v>
      </c>
      <c r="C33" s="226" t="str">
        <f>'11'!C32</f>
        <v>Kunti</v>
      </c>
      <c r="D33" s="139">
        <v>0</v>
      </c>
      <c r="E33" s="139">
        <v>0</v>
      </c>
      <c r="F33" s="139">
        <v>0</v>
      </c>
      <c r="G33" s="317">
        <f t="shared" si="0"/>
        <v>0</v>
      </c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</row>
    <row r="34" spans="1:25" ht="19.5" customHeight="1">
      <c r="A34" s="240">
        <v>25</v>
      </c>
      <c r="B34" s="226" t="str">
        <f>'11'!B33</f>
        <v>Sukorejo</v>
      </c>
      <c r="C34" s="226" t="str">
        <f>'11'!C33</f>
        <v>Sukorejo</v>
      </c>
      <c r="D34" s="139">
        <v>0</v>
      </c>
      <c r="E34" s="139">
        <v>0</v>
      </c>
      <c r="F34" s="139">
        <v>0</v>
      </c>
      <c r="G34" s="317">
        <f t="shared" si="0"/>
        <v>0</v>
      </c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</row>
    <row r="35" spans="1:25" ht="19.5" customHeight="1">
      <c r="A35" s="240">
        <v>26</v>
      </c>
      <c r="B35" s="226" t="str">
        <f>'11'!B34</f>
        <v>Ponorogo</v>
      </c>
      <c r="C35" s="226" t="str">
        <f>'11'!C34</f>
        <v>Po. Utara</v>
      </c>
      <c r="D35" s="139">
        <v>0</v>
      </c>
      <c r="E35" s="139">
        <v>0</v>
      </c>
      <c r="F35" s="139">
        <v>0</v>
      </c>
      <c r="G35" s="317">
        <f t="shared" si="0"/>
        <v>0</v>
      </c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ht="19.5" customHeight="1">
      <c r="A36" s="240">
        <v>27</v>
      </c>
      <c r="B36" s="226">
        <f>'11'!B35</f>
        <v>0</v>
      </c>
      <c r="C36" s="226" t="str">
        <f>'11'!C35</f>
        <v>Po. Selatan</v>
      </c>
      <c r="D36" s="139">
        <v>0</v>
      </c>
      <c r="E36" s="139">
        <v>0</v>
      </c>
      <c r="F36" s="139">
        <v>0</v>
      </c>
      <c r="G36" s="317">
        <f t="shared" si="0"/>
        <v>0</v>
      </c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ht="19.5" customHeight="1">
      <c r="A37" s="240">
        <v>28</v>
      </c>
      <c r="B37" s="226" t="str">
        <f>'11'!B36</f>
        <v>Babadan</v>
      </c>
      <c r="C37" s="226" t="str">
        <f>'11'!C36</f>
        <v>Babadan</v>
      </c>
      <c r="D37" s="139">
        <v>0</v>
      </c>
      <c r="E37" s="139">
        <v>1</v>
      </c>
      <c r="F37" s="139">
        <v>0</v>
      </c>
      <c r="G37" s="317">
        <f t="shared" si="0"/>
        <v>1</v>
      </c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ht="19.5" customHeight="1">
      <c r="A38" s="240">
        <v>29</v>
      </c>
      <c r="B38" s="226">
        <f>'11'!B37</f>
        <v>0</v>
      </c>
      <c r="C38" s="226" t="str">
        <f>'11'!C37</f>
        <v>Sukosari</v>
      </c>
      <c r="D38" s="139">
        <v>0</v>
      </c>
      <c r="E38" s="139">
        <v>1</v>
      </c>
      <c r="F38" s="139">
        <v>0</v>
      </c>
      <c r="G38" s="317">
        <f t="shared" si="0"/>
        <v>1</v>
      </c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</row>
    <row r="39" spans="1:25" ht="19.5" customHeight="1">
      <c r="A39" s="240">
        <v>30</v>
      </c>
      <c r="B39" s="226" t="str">
        <f>'11'!B38</f>
        <v>Jenangan</v>
      </c>
      <c r="C39" s="226" t="str">
        <f>'11'!C38</f>
        <v>Jenangan</v>
      </c>
      <c r="D39" s="139">
        <v>0</v>
      </c>
      <c r="E39" s="139">
        <v>0</v>
      </c>
      <c r="F39" s="139">
        <v>0</v>
      </c>
      <c r="G39" s="317">
        <f t="shared" si="0"/>
        <v>0</v>
      </c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</row>
    <row r="40" spans="1:25" ht="19.5" customHeight="1">
      <c r="A40" s="240">
        <v>31</v>
      </c>
      <c r="B40" s="226">
        <f>'11'!B39</f>
        <v>0</v>
      </c>
      <c r="C40" s="226" t="str">
        <f>'11'!C39</f>
        <v>Setono</v>
      </c>
      <c r="D40" s="139">
        <v>0</v>
      </c>
      <c r="E40" s="139">
        <v>0</v>
      </c>
      <c r="F40" s="139">
        <v>0</v>
      </c>
      <c r="G40" s="317">
        <f t="shared" si="0"/>
        <v>0</v>
      </c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</row>
    <row r="41" spans="1:25" ht="19.5" customHeight="1">
      <c r="A41" s="240">
        <v>32</v>
      </c>
      <c r="B41" s="226" t="str">
        <f>'11'!B40</f>
        <v>Ngebel</v>
      </c>
      <c r="C41" s="226" t="str">
        <f>'11'!C40</f>
        <v>Ngebel</v>
      </c>
      <c r="D41" s="139">
        <v>0</v>
      </c>
      <c r="E41" s="139">
        <v>0</v>
      </c>
      <c r="F41" s="139">
        <v>0</v>
      </c>
      <c r="G41" s="317">
        <f t="shared" si="0"/>
        <v>0</v>
      </c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</row>
    <row r="42" spans="1:25" ht="19.5" customHeight="1">
      <c r="A42" s="744" t="s">
        <v>1057</v>
      </c>
      <c r="B42" s="723"/>
      <c r="C42" s="724"/>
      <c r="D42" s="320">
        <f t="shared" ref="D42:G42" si="1">SUM(D10:D41)</f>
        <v>1</v>
      </c>
      <c r="E42" s="320">
        <f t="shared" si="1"/>
        <v>2</v>
      </c>
      <c r="F42" s="320">
        <f t="shared" si="1"/>
        <v>2</v>
      </c>
      <c r="G42" s="320">
        <f t="shared" si="1"/>
        <v>5</v>
      </c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</row>
    <row r="43" spans="1:25" ht="15.75" customHeight="1">
      <c r="A43" s="153"/>
      <c r="B43" s="172"/>
      <c r="C43" s="172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</row>
    <row r="44" spans="1:25" ht="15.75" customHeight="1">
      <c r="A44" s="153" t="s">
        <v>1320</v>
      </c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</row>
    <row r="45" spans="1:25" ht="15.75" customHeight="1">
      <c r="A45" s="153" t="s">
        <v>1335</v>
      </c>
      <c r="B45" s="153"/>
      <c r="C45" s="153"/>
      <c r="D45" s="153" t="s">
        <v>148</v>
      </c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</row>
    <row r="46" spans="1:25" ht="15.75" customHeight="1">
      <c r="A46" s="153"/>
      <c r="B46" s="332" t="s">
        <v>1336</v>
      </c>
      <c r="C46" s="153"/>
      <c r="D46" s="169"/>
      <c r="E46" s="169"/>
      <c r="F46" s="169"/>
      <c r="G46" s="169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</row>
    <row r="47" spans="1:25" ht="15.75" customHeight="1">
      <c r="A47" s="153"/>
      <c r="B47" s="333" t="s">
        <v>1337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</row>
    <row r="48" spans="1:25" ht="15.75" customHeight="1">
      <c r="A48" s="153"/>
      <c r="B48" s="153" t="s">
        <v>1338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</row>
    <row r="49" spans="1:25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</row>
    <row r="51" spans="1:25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</row>
    <row r="52" spans="1:25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</row>
    <row r="53" spans="1:25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</row>
    <row r="54" spans="1:25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</row>
    <row r="55" spans="1:25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</row>
    <row r="56" spans="1:25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</row>
    <row r="57" spans="1:25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</row>
    <row r="58" spans="1:25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</row>
    <row r="59" spans="1:25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</row>
    <row r="60" spans="1:25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</row>
    <row r="61" spans="1:25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</row>
    <row r="62" spans="1:25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</row>
    <row r="63" spans="1:25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</row>
    <row r="65" spans="1:25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</row>
    <row r="66" spans="1:25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</row>
    <row r="67" spans="1:25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</row>
    <row r="68" spans="1:25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</row>
    <row r="69" spans="1:25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</row>
    <row r="70" spans="1:25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</row>
    <row r="71" spans="1:25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</row>
    <row r="72" spans="1:25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</row>
    <row r="73" spans="1:25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</row>
    <row r="74" spans="1:25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</row>
    <row r="75" spans="1:25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</row>
    <row r="76" spans="1:25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</row>
    <row r="77" spans="1:25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</row>
    <row r="79" spans="1:25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</row>
    <row r="80" spans="1:25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</row>
    <row r="81" spans="1:25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</row>
    <row r="82" spans="1:25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</row>
    <row r="83" spans="1:25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</row>
    <row r="84" spans="1:25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</row>
    <row r="85" spans="1:25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</row>
    <row r="86" spans="1:25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</row>
    <row r="87" spans="1:25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</row>
    <row r="88" spans="1:25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</row>
    <row r="89" spans="1:25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</row>
    <row r="90" spans="1:25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</row>
    <row r="91" spans="1:25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</row>
    <row r="93" spans="1:25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</row>
    <row r="94" spans="1:25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</row>
    <row r="95" spans="1:25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</row>
    <row r="96" spans="1:25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</row>
    <row r="97" spans="1:25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</row>
    <row r="98" spans="1:25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</row>
    <row r="99" spans="1:25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</row>
    <row r="100" spans="1:25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</row>
    <row r="101" spans="1:25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</row>
    <row r="102" spans="1:25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</row>
    <row r="103" spans="1:25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</row>
    <row r="104" spans="1:25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</row>
    <row r="105" spans="1:25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</row>
    <row r="107" spans="1:25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</row>
    <row r="108" spans="1:25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</row>
    <row r="109" spans="1:25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</row>
    <row r="110" spans="1:25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</row>
    <row r="111" spans="1:25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</row>
    <row r="112" spans="1:25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</row>
    <row r="113" spans="1:25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</row>
    <row r="114" spans="1:25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</row>
    <row r="115" spans="1:25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</row>
    <row r="116" spans="1:25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</row>
    <row r="117" spans="1:25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</row>
    <row r="118" spans="1:25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</row>
    <row r="119" spans="1:25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</row>
    <row r="121" spans="1:25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</row>
    <row r="122" spans="1:25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</row>
    <row r="123" spans="1:25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</row>
    <row r="124" spans="1:25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</row>
    <row r="125" spans="1:25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</row>
    <row r="126" spans="1:25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</row>
    <row r="127" spans="1:25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</row>
    <row r="128" spans="1:25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</row>
    <row r="129" spans="1:25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</row>
    <row r="130" spans="1:25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</row>
    <row r="131" spans="1:25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</row>
    <row r="132" spans="1:25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</row>
    <row r="133" spans="1:25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</row>
    <row r="135" spans="1:25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</row>
    <row r="136" spans="1:25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</row>
    <row r="137" spans="1:25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</row>
    <row r="138" spans="1:25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</row>
    <row r="139" spans="1:25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</row>
    <row r="140" spans="1:25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</row>
    <row r="141" spans="1:25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</row>
    <row r="142" spans="1:25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</row>
    <row r="143" spans="1:25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</row>
    <row r="144" spans="1:25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</row>
    <row r="145" spans="1:25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</row>
    <row r="146" spans="1:25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</row>
    <row r="147" spans="1:25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</row>
    <row r="149" spans="1:25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</row>
    <row r="150" spans="1:25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</row>
    <row r="151" spans="1:25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</row>
    <row r="152" spans="1:25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</row>
    <row r="153" spans="1:25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5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</row>
    <row r="155" spans="1:25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</row>
    <row r="156" spans="1:25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</row>
    <row r="157" spans="1:25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</row>
    <row r="158" spans="1:25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</row>
    <row r="159" spans="1:25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</row>
    <row r="160" spans="1:25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</row>
    <row r="161" spans="1:25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</row>
    <row r="162" spans="1:25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</row>
    <row r="163" spans="1:25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</row>
    <row r="164" spans="1:25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</row>
    <row r="165" spans="1:25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</row>
    <row r="166" spans="1:25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</row>
    <row r="167" spans="1:25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</row>
    <row r="168" spans="1:25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</row>
    <row r="169" spans="1:25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</row>
    <row r="170" spans="1:25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</row>
    <row r="171" spans="1:25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</row>
    <row r="172" spans="1:25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</row>
    <row r="173" spans="1:25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</row>
    <row r="174" spans="1:25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</row>
    <row r="175" spans="1:25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</row>
    <row r="176" spans="1:25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</row>
    <row r="177" spans="1:25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</row>
    <row r="178" spans="1:25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</row>
    <row r="179" spans="1:25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</row>
    <row r="180" spans="1:25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</row>
    <row r="181" spans="1:25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</row>
    <row r="182" spans="1:25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</row>
    <row r="183" spans="1:25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</row>
    <row r="184" spans="1:25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</row>
    <row r="185" spans="1:25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</row>
    <row r="186" spans="1:25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</row>
    <row r="187" spans="1:25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</row>
    <row r="188" spans="1:25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</row>
    <row r="189" spans="1:25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</row>
    <row r="190" spans="1:25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</row>
    <row r="192" spans="1:25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</row>
    <row r="193" spans="1:25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</row>
    <row r="194" spans="1:25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</row>
    <row r="195" spans="1:25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</row>
    <row r="197" spans="1:25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</row>
    <row r="198" spans="1:25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</row>
    <row r="199" spans="1:25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</row>
    <row r="200" spans="1:25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</row>
    <row r="201" spans="1:25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</row>
    <row r="202" spans="1:25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</row>
    <row r="203" spans="1:25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</row>
    <row r="204" spans="1:25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</row>
    <row r="205" spans="1:25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</row>
    <row r="206" spans="1:25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</row>
    <row r="207" spans="1:25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</row>
    <row r="208" spans="1:25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</row>
    <row r="209" spans="1:25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</row>
    <row r="210" spans="1:25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</row>
    <row r="211" spans="1:25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</row>
    <row r="212" spans="1:25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</row>
    <row r="213" spans="1:25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</row>
    <row r="214" spans="1:25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</row>
    <row r="215" spans="1:25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</row>
    <row r="216" spans="1:25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</row>
    <row r="217" spans="1:25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</row>
    <row r="218" spans="1:25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</row>
    <row r="219" spans="1:25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</row>
    <row r="220" spans="1:25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</row>
    <row r="221" spans="1:25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</row>
    <row r="222" spans="1:25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</row>
    <row r="223" spans="1:25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</row>
    <row r="224" spans="1:25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</row>
    <row r="225" spans="1:25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</row>
    <row r="226" spans="1:25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</row>
    <row r="227" spans="1:25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</row>
    <row r="228" spans="1:25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</row>
    <row r="229" spans="1:25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</row>
    <row r="230" spans="1:25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</row>
    <row r="231" spans="1:25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</row>
    <row r="232" spans="1:25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</row>
    <row r="233" spans="1:25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</row>
    <row r="234" spans="1:25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</row>
    <row r="235" spans="1:25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</row>
    <row r="236" spans="1:25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</row>
    <row r="237" spans="1:25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</row>
    <row r="238" spans="1:25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</row>
    <row r="239" spans="1:25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</row>
    <row r="240" spans="1:25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</row>
    <row r="241" spans="1:25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</row>
    <row r="242" spans="1:25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</row>
    <row r="243" spans="1:25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</row>
    <row r="244" spans="1:25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</row>
    <row r="245" spans="1:25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</row>
    <row r="246" spans="1:25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</row>
    <row r="247" spans="1:25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</row>
    <row r="248" spans="1:25" ht="15.75" customHeight="1">
      <c r="A248" s="334"/>
      <c r="B248" s="334"/>
      <c r="C248" s="334"/>
      <c r="D248" s="334"/>
      <c r="E248" s="334"/>
      <c r="F248" s="334"/>
      <c r="G248" s="334"/>
      <c r="H248" s="334"/>
      <c r="I248" s="334"/>
      <c r="J248" s="334"/>
      <c r="K248" s="334"/>
      <c r="L248" s="334"/>
      <c r="M248" s="334"/>
      <c r="N248" s="334"/>
      <c r="O248" s="334"/>
      <c r="P248" s="334"/>
      <c r="Q248" s="334"/>
      <c r="R248" s="334"/>
      <c r="S248" s="334"/>
      <c r="T248" s="334"/>
      <c r="U248" s="334"/>
      <c r="V248" s="334"/>
      <c r="W248" s="334"/>
      <c r="X248" s="334"/>
      <c r="Y248" s="334"/>
    </row>
    <row r="249" spans="1:25" ht="15.75" customHeight="1"/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42:C42"/>
    <mergeCell ref="A3:G3"/>
    <mergeCell ref="A7:A8"/>
    <mergeCell ref="B7:B8"/>
    <mergeCell ref="C7:C8"/>
    <mergeCell ref="D7:G7"/>
  </mergeCells>
  <printOptions horizontalCentered="1"/>
  <pageMargins left="0.94" right="0.64" top="1.08" bottom="0.9" header="0" footer="0"/>
  <pageSetup paperSize="9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FF0000"/>
    <pageSetUpPr fitToPage="1"/>
  </sheetPr>
  <dimension ref="A1:Y1000"/>
  <sheetViews>
    <sheetView workbookViewId="0"/>
  </sheetViews>
  <sheetFormatPr defaultColWidth="14.42578125" defaultRowHeight="15" customHeight="1"/>
  <cols>
    <col min="1" max="1" width="5.42578125" customWidth="1"/>
    <col min="2" max="2" width="21.42578125" customWidth="1"/>
    <col min="3" max="3" width="19.140625" customWidth="1"/>
    <col min="4" max="4" width="35.85546875" customWidth="1"/>
    <col min="5" max="5" width="40.42578125" customWidth="1"/>
    <col min="6" max="6" width="35.85546875" customWidth="1"/>
    <col min="7" max="7" width="28" customWidth="1"/>
    <col min="8" max="25" width="9.140625" customWidth="1"/>
    <col min="26" max="26" width="14" customWidth="1"/>
  </cols>
  <sheetData>
    <row r="1" spans="1:25" ht="15.75">
      <c r="A1" s="171" t="s">
        <v>1339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.75">
      <c r="A3" s="743" t="s">
        <v>1340</v>
      </c>
      <c r="B3" s="718"/>
      <c r="C3" s="718"/>
      <c r="D3" s="718"/>
      <c r="E3" s="718"/>
      <c r="F3" s="718"/>
      <c r="G3" s="718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ht="15.75">
      <c r="A4" s="171"/>
      <c r="B4" s="171"/>
      <c r="C4" s="171"/>
      <c r="D4" s="154" t="s">
        <v>1341</v>
      </c>
      <c r="E4" s="155" t="str">
        <f>'1'!$F$5</f>
        <v>PONOROGO</v>
      </c>
      <c r="F4" s="171"/>
      <c r="G4" s="170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15.75">
      <c r="A5" s="171"/>
      <c r="B5" s="171"/>
      <c r="C5" s="171"/>
      <c r="D5" s="154" t="s">
        <v>3</v>
      </c>
      <c r="E5" s="155">
        <f>'1'!$F$6</f>
        <v>2025</v>
      </c>
      <c r="F5" s="171"/>
      <c r="G5" s="170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</row>
    <row r="6" spans="1:25">
      <c r="A6" s="172"/>
      <c r="B6" s="172"/>
      <c r="C6" s="172"/>
      <c r="D6" s="172"/>
      <c r="E6" s="172"/>
      <c r="F6" s="172"/>
      <c r="G6" s="172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9.5" customHeight="1">
      <c r="A7" s="750" t="s">
        <v>4</v>
      </c>
      <c r="B7" s="750" t="s">
        <v>1</v>
      </c>
      <c r="C7" s="751" t="s">
        <v>1342</v>
      </c>
      <c r="D7" s="755" t="s">
        <v>1330</v>
      </c>
      <c r="E7" s="753"/>
      <c r="F7" s="753"/>
      <c r="G7" s="754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ht="19.5" customHeight="1">
      <c r="A8" s="786"/>
      <c r="B8" s="786"/>
      <c r="C8" s="786"/>
      <c r="D8" s="114" t="s">
        <v>1331</v>
      </c>
      <c r="E8" s="114" t="s">
        <v>1332</v>
      </c>
      <c r="F8" s="118" t="s">
        <v>1333</v>
      </c>
      <c r="G8" s="174" t="s">
        <v>1334</v>
      </c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</row>
    <row r="9" spans="1:25">
      <c r="A9" s="119">
        <v>1</v>
      </c>
      <c r="B9" s="265">
        <v>2</v>
      </c>
      <c r="C9" s="119">
        <v>4</v>
      </c>
      <c r="D9" s="119">
        <v>5</v>
      </c>
      <c r="E9" s="119">
        <v>6</v>
      </c>
      <c r="F9" s="119">
        <v>7</v>
      </c>
      <c r="G9" s="119">
        <v>8</v>
      </c>
      <c r="H9" s="172"/>
      <c r="I9" s="172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</row>
    <row r="10" spans="1:25" ht="19.5" customHeight="1">
      <c r="A10" s="321">
        <v>1</v>
      </c>
      <c r="B10" s="322"/>
      <c r="C10" s="335">
        <f>'21'!J12</f>
        <v>447</v>
      </c>
      <c r="D10" s="336"/>
      <c r="E10" s="336"/>
      <c r="F10" s="336"/>
      <c r="G10" s="324">
        <f t="shared" ref="G10:G25" si="0">SUM(D10:F10)</f>
        <v>0</v>
      </c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</row>
    <row r="11" spans="1:25" ht="19.5" customHeight="1">
      <c r="A11" s="266">
        <v>2</v>
      </c>
      <c r="B11" s="177"/>
      <c r="C11" s="335">
        <f>'21'!J13</f>
        <v>301</v>
      </c>
      <c r="D11" s="336"/>
      <c r="E11" s="336"/>
      <c r="F11" s="336"/>
      <c r="G11" s="324">
        <f t="shared" si="0"/>
        <v>0</v>
      </c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</row>
    <row r="12" spans="1:25" ht="19.5" customHeight="1">
      <c r="A12" s="266">
        <v>3</v>
      </c>
      <c r="B12" s="177"/>
      <c r="C12" s="335">
        <f>'21'!J14</f>
        <v>362</v>
      </c>
      <c r="D12" s="336"/>
      <c r="E12" s="336"/>
      <c r="F12" s="336"/>
      <c r="G12" s="324">
        <f t="shared" si="0"/>
        <v>0</v>
      </c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</row>
    <row r="13" spans="1:25" ht="19.5" customHeight="1">
      <c r="A13" s="266">
        <v>4</v>
      </c>
      <c r="B13" s="177"/>
      <c r="C13" s="335">
        <f>'21'!J15</f>
        <v>295</v>
      </c>
      <c r="D13" s="336"/>
      <c r="E13" s="336"/>
      <c r="F13" s="336"/>
      <c r="G13" s="324">
        <f t="shared" si="0"/>
        <v>0</v>
      </c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</row>
    <row r="14" spans="1:25" ht="19.5" customHeight="1">
      <c r="A14" s="266">
        <v>5</v>
      </c>
      <c r="B14" s="177"/>
      <c r="C14" s="335">
        <f>'21'!J16</f>
        <v>474</v>
      </c>
      <c r="D14" s="336"/>
      <c r="E14" s="336"/>
      <c r="F14" s="336"/>
      <c r="G14" s="324">
        <f t="shared" si="0"/>
        <v>0</v>
      </c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</row>
    <row r="15" spans="1:25" ht="19.5" customHeight="1">
      <c r="A15" s="266">
        <v>6</v>
      </c>
      <c r="B15" s="177"/>
      <c r="C15" s="335">
        <f>'21'!J17</f>
        <v>220</v>
      </c>
      <c r="D15" s="336"/>
      <c r="E15" s="336"/>
      <c r="F15" s="336"/>
      <c r="G15" s="324">
        <f t="shared" si="0"/>
        <v>0</v>
      </c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</row>
    <row r="16" spans="1:25" ht="19.5" customHeight="1">
      <c r="A16" s="266">
        <v>7</v>
      </c>
      <c r="B16" s="177"/>
      <c r="C16" s="335">
        <f>'21'!J18</f>
        <v>273</v>
      </c>
      <c r="D16" s="336"/>
      <c r="E16" s="336"/>
      <c r="F16" s="336"/>
      <c r="G16" s="324">
        <f t="shared" si="0"/>
        <v>0</v>
      </c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</row>
    <row r="17" spans="1:25" ht="19.5" customHeight="1">
      <c r="A17" s="266">
        <v>8</v>
      </c>
      <c r="B17" s="177"/>
      <c r="C17" s="335">
        <f>'21'!J19</f>
        <v>652</v>
      </c>
      <c r="D17" s="336"/>
      <c r="E17" s="336"/>
      <c r="F17" s="336"/>
      <c r="G17" s="324">
        <f t="shared" si="0"/>
        <v>0</v>
      </c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</row>
    <row r="18" spans="1:25" ht="19.5" customHeight="1">
      <c r="A18" s="266">
        <v>9</v>
      </c>
      <c r="B18" s="177"/>
      <c r="C18" s="335">
        <f>'21'!J20</f>
        <v>105</v>
      </c>
      <c r="D18" s="336"/>
      <c r="E18" s="336"/>
      <c r="F18" s="336"/>
      <c r="G18" s="324">
        <f t="shared" si="0"/>
        <v>0</v>
      </c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</row>
    <row r="19" spans="1:25" ht="19.5" customHeight="1">
      <c r="A19" s="266">
        <v>10</v>
      </c>
      <c r="B19" s="177"/>
      <c r="C19" s="335">
        <f>'21'!J21</f>
        <v>296</v>
      </c>
      <c r="D19" s="336"/>
      <c r="E19" s="336"/>
      <c r="F19" s="336"/>
      <c r="G19" s="324">
        <f t="shared" si="0"/>
        <v>0</v>
      </c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</row>
    <row r="20" spans="1:25" ht="19.5" customHeight="1">
      <c r="A20" s="266">
        <v>11</v>
      </c>
      <c r="B20" s="177"/>
      <c r="C20" s="335">
        <f>'21'!J22</f>
        <v>115</v>
      </c>
      <c r="D20" s="336"/>
      <c r="E20" s="336"/>
      <c r="F20" s="336"/>
      <c r="G20" s="324">
        <f t="shared" si="0"/>
        <v>0</v>
      </c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</row>
    <row r="21" spans="1:25" ht="19.5" customHeight="1">
      <c r="A21" s="266">
        <v>12</v>
      </c>
      <c r="B21" s="177"/>
      <c r="C21" s="335">
        <f>'21'!J23</f>
        <v>386</v>
      </c>
      <c r="D21" s="336"/>
      <c r="E21" s="336"/>
      <c r="F21" s="336"/>
      <c r="G21" s="324">
        <f t="shared" si="0"/>
        <v>0</v>
      </c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ht="19.5" customHeight="1">
      <c r="A22" s="266">
        <v>13</v>
      </c>
      <c r="B22" s="177"/>
      <c r="C22" s="335">
        <f>'21'!J24</f>
        <v>254</v>
      </c>
      <c r="D22" s="336"/>
      <c r="E22" s="336"/>
      <c r="F22" s="336"/>
      <c r="G22" s="324">
        <f t="shared" si="0"/>
        <v>0</v>
      </c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19.5" customHeight="1">
      <c r="A23" s="266">
        <v>14</v>
      </c>
      <c r="B23" s="177"/>
      <c r="C23" s="335">
        <f>'21'!J25</f>
        <v>433</v>
      </c>
      <c r="D23" s="336"/>
      <c r="E23" s="336"/>
      <c r="F23" s="336"/>
      <c r="G23" s="324">
        <f t="shared" si="0"/>
        <v>0</v>
      </c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ht="19.5" customHeight="1">
      <c r="A24" s="266">
        <v>15</v>
      </c>
      <c r="B24" s="177"/>
      <c r="C24" s="335">
        <f>'21'!J26</f>
        <v>291</v>
      </c>
      <c r="D24" s="336"/>
      <c r="E24" s="336"/>
      <c r="F24" s="336"/>
      <c r="G24" s="324">
        <f t="shared" si="0"/>
        <v>0</v>
      </c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ht="19.5" customHeight="1">
      <c r="A25" s="266">
        <v>16</v>
      </c>
      <c r="B25" s="177"/>
      <c r="C25" s="335">
        <f>'21'!J27</f>
        <v>290</v>
      </c>
      <c r="D25" s="336"/>
      <c r="E25" s="336"/>
      <c r="F25" s="336"/>
      <c r="G25" s="324">
        <f t="shared" si="0"/>
        <v>0</v>
      </c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ht="19.5" customHeight="1">
      <c r="A26" s="266">
        <v>17</v>
      </c>
      <c r="B26" s="177"/>
      <c r="C26" s="335">
        <f>'21'!J28</f>
        <v>386</v>
      </c>
      <c r="D26" s="336"/>
      <c r="E26" s="336"/>
      <c r="F26" s="336"/>
      <c r="G26" s="324">
        <f>SUM(D27:F27)</f>
        <v>0</v>
      </c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5" customHeight="1">
      <c r="A27" s="266">
        <v>18</v>
      </c>
      <c r="B27" s="177"/>
      <c r="C27" s="335">
        <f>'21'!J29</f>
        <v>583</v>
      </c>
      <c r="D27" s="336"/>
      <c r="E27" s="336"/>
      <c r="F27" s="336"/>
      <c r="G27" s="334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ht="19.5" customHeight="1">
      <c r="A28" s="266">
        <v>19</v>
      </c>
      <c r="B28" s="177"/>
      <c r="C28" s="335">
        <f>'21'!J30</f>
        <v>428</v>
      </c>
      <c r="D28" s="336"/>
      <c r="E28" s="336"/>
      <c r="F28" s="336"/>
      <c r="G28" s="324">
        <f t="shared" ref="G28:G29" si="1">SUM(D28:F28)</f>
        <v>0</v>
      </c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ht="19.5" customHeight="1">
      <c r="A29" s="266">
        <v>20</v>
      </c>
      <c r="B29" s="177"/>
      <c r="C29" s="335">
        <f>'21'!J31</f>
        <v>143</v>
      </c>
      <c r="D29" s="336"/>
      <c r="E29" s="336"/>
      <c r="F29" s="336"/>
      <c r="G29" s="324">
        <f t="shared" si="1"/>
        <v>0</v>
      </c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ht="19.5" customHeight="1">
      <c r="A30" s="787" t="s">
        <v>1057</v>
      </c>
      <c r="B30" s="748"/>
      <c r="C30" s="337">
        <f t="shared" ref="C30:G30" si="2">SUM(C10:C29)</f>
        <v>6734</v>
      </c>
      <c r="D30" s="337">
        <f t="shared" si="2"/>
        <v>0</v>
      </c>
      <c r="E30" s="337">
        <f t="shared" si="2"/>
        <v>0</v>
      </c>
      <c r="F30" s="337">
        <f t="shared" si="2"/>
        <v>0</v>
      </c>
      <c r="G30" s="337">
        <f t="shared" si="2"/>
        <v>0</v>
      </c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ht="15.75" customHeight="1">
      <c r="A31" s="788" t="s">
        <v>1343</v>
      </c>
      <c r="B31" s="783"/>
      <c r="C31" s="783"/>
      <c r="D31" s="783"/>
      <c r="E31" s="783"/>
      <c r="F31" s="789"/>
      <c r="G31" s="338">
        <f>G30/C30*100000</f>
        <v>0</v>
      </c>
      <c r="H31" s="339"/>
      <c r="I31" s="340"/>
      <c r="J31" s="340"/>
      <c r="K31" s="340"/>
      <c r="L31" s="340"/>
      <c r="M31" s="340"/>
      <c r="N31" s="340"/>
      <c r="O31" s="340"/>
      <c r="P31" s="340"/>
      <c r="Q31" s="340"/>
      <c r="R31" s="340"/>
      <c r="S31" s="340"/>
      <c r="T31" s="340"/>
      <c r="U31" s="340"/>
      <c r="V31" s="340"/>
      <c r="W31" s="340"/>
      <c r="X31" s="340"/>
      <c r="Y31" s="340"/>
    </row>
    <row r="32" spans="1:25" ht="15.75" customHeight="1">
      <c r="A32" s="341"/>
      <c r="B32" s="342"/>
      <c r="C32" s="342"/>
      <c r="D32" s="343"/>
      <c r="E32" s="343"/>
      <c r="F32" s="343"/>
      <c r="G32" s="344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</row>
    <row r="33" spans="1:25" ht="15.75" customHeight="1">
      <c r="A33" s="153" t="s">
        <v>1325</v>
      </c>
      <c r="B33" s="153"/>
      <c r="C33" s="153"/>
      <c r="D33" s="345"/>
      <c r="E33" s="345"/>
      <c r="F33" s="345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</row>
    <row r="34" spans="1:25" ht="15.75" customHeight="1">
      <c r="A34" s="153" t="s">
        <v>1335</v>
      </c>
      <c r="B34" s="153"/>
      <c r="C34" s="153"/>
      <c r="D34" s="153" t="s">
        <v>148</v>
      </c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</row>
    <row r="35" spans="1:25" ht="15.75" customHeight="1">
      <c r="A35" s="153"/>
      <c r="B35" s="332" t="s">
        <v>1336</v>
      </c>
      <c r="C35" s="169"/>
      <c r="D35" s="169"/>
      <c r="E35" s="169"/>
      <c r="F35" s="169"/>
      <c r="G35" s="169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ht="15.75" customHeight="1">
      <c r="A36" s="153"/>
      <c r="B36" s="333" t="s">
        <v>1337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ht="15.75" customHeight="1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ht="15.75" customHeight="1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</row>
    <row r="39" spans="1:25" ht="15.75" customHeight="1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</row>
    <row r="40" spans="1:25" ht="15.75" customHeight="1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</row>
    <row r="41" spans="1:25" ht="15.75" customHeight="1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</row>
    <row r="42" spans="1:25" ht="15.75" customHeight="1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</row>
    <row r="43" spans="1:25" ht="15.7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</row>
    <row r="44" spans="1:25" ht="15.7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</row>
    <row r="45" spans="1:25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</row>
    <row r="46" spans="1:25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</row>
    <row r="47" spans="1:25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</row>
    <row r="48" spans="1:25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</row>
    <row r="49" spans="1:25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</row>
    <row r="51" spans="1:25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</row>
    <row r="52" spans="1:25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</row>
    <row r="53" spans="1:25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</row>
    <row r="54" spans="1:25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</row>
    <row r="55" spans="1:25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</row>
    <row r="56" spans="1:25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</row>
    <row r="57" spans="1:25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</row>
    <row r="58" spans="1:25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</row>
    <row r="59" spans="1:25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</row>
    <row r="60" spans="1:25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</row>
    <row r="61" spans="1:25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</row>
    <row r="62" spans="1:25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</row>
    <row r="63" spans="1:25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</row>
    <row r="65" spans="1:25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</row>
    <row r="66" spans="1:25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</row>
    <row r="67" spans="1:25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</row>
    <row r="68" spans="1:25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</row>
    <row r="69" spans="1:25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</row>
    <row r="70" spans="1:25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</row>
    <row r="71" spans="1:25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</row>
    <row r="72" spans="1:25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</row>
    <row r="73" spans="1:25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</row>
    <row r="74" spans="1:25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</row>
    <row r="75" spans="1:25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</row>
    <row r="76" spans="1:25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</row>
    <row r="77" spans="1:25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</row>
    <row r="79" spans="1:25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</row>
    <row r="80" spans="1:25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</row>
    <row r="81" spans="1:25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</row>
    <row r="82" spans="1:25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</row>
    <row r="83" spans="1:25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</row>
    <row r="84" spans="1:25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</row>
    <row r="85" spans="1:25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</row>
    <row r="86" spans="1:25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</row>
    <row r="87" spans="1:25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</row>
    <row r="88" spans="1:25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</row>
    <row r="89" spans="1:25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</row>
    <row r="90" spans="1:25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</row>
    <row r="91" spans="1:25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</row>
    <row r="93" spans="1:25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</row>
    <row r="94" spans="1:25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</row>
    <row r="95" spans="1:25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</row>
    <row r="96" spans="1:25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</row>
    <row r="97" spans="1:25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</row>
    <row r="98" spans="1:25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</row>
    <row r="99" spans="1:25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</row>
    <row r="100" spans="1:25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</row>
    <row r="101" spans="1:25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</row>
    <row r="102" spans="1:25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</row>
    <row r="103" spans="1:25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</row>
    <row r="104" spans="1:25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</row>
    <row r="105" spans="1:25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</row>
    <row r="107" spans="1:25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</row>
    <row r="108" spans="1:25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</row>
    <row r="109" spans="1:25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</row>
    <row r="110" spans="1:25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</row>
    <row r="111" spans="1:25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</row>
    <row r="112" spans="1:25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</row>
    <row r="113" spans="1:25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</row>
    <row r="114" spans="1:25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</row>
    <row r="115" spans="1:25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</row>
    <row r="116" spans="1:25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</row>
    <row r="117" spans="1:25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</row>
    <row r="118" spans="1:25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</row>
    <row r="119" spans="1:25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</row>
    <row r="121" spans="1:25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</row>
    <row r="122" spans="1:25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</row>
    <row r="123" spans="1:25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</row>
    <row r="124" spans="1:25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</row>
    <row r="125" spans="1:25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</row>
    <row r="126" spans="1:25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</row>
    <row r="127" spans="1:25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</row>
    <row r="128" spans="1:25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</row>
    <row r="129" spans="1:25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</row>
    <row r="130" spans="1:25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</row>
    <row r="131" spans="1:25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</row>
    <row r="132" spans="1:25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</row>
    <row r="133" spans="1:25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</row>
    <row r="135" spans="1:25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</row>
    <row r="136" spans="1:25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</row>
    <row r="137" spans="1:25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</row>
    <row r="138" spans="1:25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</row>
    <row r="139" spans="1:25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</row>
    <row r="140" spans="1:25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</row>
    <row r="141" spans="1:25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</row>
    <row r="142" spans="1:25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</row>
    <row r="143" spans="1:25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</row>
    <row r="144" spans="1:25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</row>
    <row r="145" spans="1:25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</row>
    <row r="146" spans="1:25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</row>
    <row r="147" spans="1:25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</row>
    <row r="149" spans="1:25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</row>
    <row r="150" spans="1:25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</row>
    <row r="151" spans="1:25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</row>
    <row r="152" spans="1:25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</row>
    <row r="153" spans="1:25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5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</row>
    <row r="155" spans="1:25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</row>
    <row r="156" spans="1:25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</row>
    <row r="157" spans="1:25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</row>
    <row r="158" spans="1:25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</row>
    <row r="159" spans="1:25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</row>
    <row r="160" spans="1:25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</row>
    <row r="161" spans="1:25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</row>
    <row r="162" spans="1:25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</row>
    <row r="163" spans="1:25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</row>
    <row r="164" spans="1:25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</row>
    <row r="165" spans="1:25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</row>
    <row r="166" spans="1:25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</row>
    <row r="167" spans="1:25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</row>
    <row r="168" spans="1:25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</row>
    <row r="169" spans="1:25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</row>
    <row r="170" spans="1:25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</row>
    <row r="171" spans="1:25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</row>
    <row r="172" spans="1:25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</row>
    <row r="173" spans="1:25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</row>
    <row r="174" spans="1:25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</row>
    <row r="175" spans="1:25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</row>
    <row r="176" spans="1:25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</row>
    <row r="177" spans="1:25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</row>
    <row r="178" spans="1:25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</row>
    <row r="179" spans="1:25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</row>
    <row r="180" spans="1:25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</row>
    <row r="181" spans="1:25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</row>
    <row r="182" spans="1:25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</row>
    <row r="183" spans="1:25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</row>
    <row r="184" spans="1:25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</row>
    <row r="185" spans="1:25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</row>
    <row r="186" spans="1:25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</row>
    <row r="187" spans="1:25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</row>
    <row r="188" spans="1:25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</row>
    <row r="189" spans="1:25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</row>
    <row r="190" spans="1:25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</row>
    <row r="192" spans="1:25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</row>
    <row r="193" spans="1:25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</row>
    <row r="194" spans="1:25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</row>
    <row r="195" spans="1:25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</row>
    <row r="197" spans="1:25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</row>
    <row r="198" spans="1:25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</row>
    <row r="199" spans="1:25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</row>
    <row r="200" spans="1:25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</row>
    <row r="201" spans="1:25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</row>
    <row r="202" spans="1:25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</row>
    <row r="203" spans="1:25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</row>
    <row r="204" spans="1:25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</row>
    <row r="205" spans="1:25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</row>
    <row r="206" spans="1:25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</row>
    <row r="207" spans="1:25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</row>
    <row r="208" spans="1:25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</row>
    <row r="209" spans="1:25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</row>
    <row r="210" spans="1:25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</row>
    <row r="211" spans="1:25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</row>
    <row r="212" spans="1:25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</row>
    <row r="213" spans="1:25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</row>
    <row r="214" spans="1:25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</row>
    <row r="215" spans="1:25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</row>
    <row r="216" spans="1:25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</row>
    <row r="217" spans="1:25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</row>
    <row r="218" spans="1:25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</row>
    <row r="219" spans="1:25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</row>
    <row r="220" spans="1:25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</row>
    <row r="221" spans="1:25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</row>
    <row r="222" spans="1:25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</row>
    <row r="223" spans="1:25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</row>
    <row r="224" spans="1:25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</row>
    <row r="225" spans="1:25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</row>
    <row r="226" spans="1:25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</row>
    <row r="227" spans="1:25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</row>
    <row r="228" spans="1:25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</row>
    <row r="229" spans="1:25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</row>
    <row r="230" spans="1:25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</row>
    <row r="231" spans="1:25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</row>
    <row r="232" spans="1:25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</row>
    <row r="233" spans="1:25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</row>
    <row r="234" spans="1:25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</row>
    <row r="235" spans="1:25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</row>
    <row r="236" spans="1:25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</row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0:B30"/>
    <mergeCell ref="A31:F31"/>
    <mergeCell ref="A3:G3"/>
    <mergeCell ref="A7:A8"/>
    <mergeCell ref="B7:B8"/>
    <mergeCell ref="C7:C8"/>
    <mergeCell ref="D7:G7"/>
  </mergeCells>
  <printOptions horizontalCentered="1"/>
  <pageMargins left="0.94" right="0.64" top="1.08" bottom="0.9" header="0" footer="0"/>
  <pageSetup paperSize="9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Z1000"/>
  <sheetViews>
    <sheetView workbookViewId="0"/>
  </sheetViews>
  <sheetFormatPr defaultColWidth="14.42578125" defaultRowHeight="15" customHeight="1"/>
  <cols>
    <col min="1" max="1" width="5.42578125" customWidth="1"/>
    <col min="2" max="3" width="21.42578125" customWidth="1"/>
    <col min="4" max="4" width="17.140625" customWidth="1"/>
    <col min="5" max="5" width="16.42578125" customWidth="1"/>
    <col min="6" max="6" width="18.5703125" customWidth="1"/>
    <col min="7" max="7" width="17.140625" customWidth="1"/>
    <col min="8" max="8" width="17" customWidth="1"/>
    <col min="9" max="9" width="20.5703125" customWidth="1"/>
    <col min="10" max="10" width="16.85546875" customWidth="1"/>
    <col min="11" max="11" width="18.140625" customWidth="1"/>
    <col min="12" max="24" width="10.42578125" customWidth="1"/>
    <col min="25" max="26" width="14" customWidth="1"/>
  </cols>
  <sheetData>
    <row r="1" spans="1:26" ht="15.75">
      <c r="A1" s="171" t="s">
        <v>1344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334"/>
      <c r="Z1" s="334"/>
    </row>
    <row r="2" spans="1:26" ht="15.7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334"/>
      <c r="Z2" s="334"/>
    </row>
    <row r="3" spans="1:26" ht="15.75">
      <c r="A3" s="743" t="s">
        <v>1345</v>
      </c>
      <c r="B3" s="718"/>
      <c r="C3" s="718"/>
      <c r="D3" s="718"/>
      <c r="E3" s="718"/>
      <c r="F3" s="718"/>
      <c r="G3" s="718"/>
      <c r="H3" s="718"/>
      <c r="I3" s="718"/>
      <c r="J3" s="718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334"/>
      <c r="Z3" s="334"/>
    </row>
    <row r="4" spans="1:26" ht="15.75">
      <c r="A4" s="171"/>
      <c r="B4" s="171"/>
      <c r="C4" s="171"/>
      <c r="D4" s="171"/>
      <c r="E4" s="171"/>
      <c r="F4" s="154" t="s">
        <v>284</v>
      </c>
      <c r="G4" s="155" t="str">
        <f>'1'!$F$5</f>
        <v>PONOROGO</v>
      </c>
      <c r="H4" s="171"/>
      <c r="I4" s="171"/>
      <c r="J4" s="171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334"/>
      <c r="Z4" s="334"/>
    </row>
    <row r="5" spans="1:26" ht="15.75">
      <c r="A5" s="171"/>
      <c r="B5" s="171"/>
      <c r="C5" s="171"/>
      <c r="D5" s="171"/>
      <c r="E5" s="171"/>
      <c r="F5" s="154" t="s">
        <v>3</v>
      </c>
      <c r="G5" s="155">
        <f>'1'!$F$6</f>
        <v>2025</v>
      </c>
      <c r="H5" s="171"/>
      <c r="I5" s="171"/>
      <c r="J5" s="171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334"/>
      <c r="Z5" s="334"/>
    </row>
    <row r="6" spans="1:26" ht="15.75">
      <c r="A6" s="172"/>
      <c r="B6" s="172"/>
      <c r="C6" s="172"/>
      <c r="D6" s="298"/>
      <c r="E6" s="298"/>
      <c r="F6" s="298"/>
      <c r="G6" s="298"/>
      <c r="H6" s="298"/>
      <c r="I6" s="298"/>
      <c r="J6" s="298"/>
      <c r="K6" s="298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334"/>
      <c r="Z6" s="334"/>
    </row>
    <row r="7" spans="1:26" ht="15.75">
      <c r="A7" s="750" t="s">
        <v>4</v>
      </c>
      <c r="B7" s="765" t="s">
        <v>247</v>
      </c>
      <c r="C7" s="750" t="s">
        <v>1156</v>
      </c>
      <c r="D7" s="755" t="s">
        <v>1346</v>
      </c>
      <c r="E7" s="753"/>
      <c r="F7" s="753"/>
      <c r="G7" s="753"/>
      <c r="H7" s="753"/>
      <c r="I7" s="753"/>
      <c r="J7" s="753"/>
      <c r="K7" s="754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334"/>
      <c r="Z7" s="334"/>
    </row>
    <row r="8" spans="1:26" ht="70.5" customHeight="1">
      <c r="A8" s="786"/>
      <c r="B8" s="786"/>
      <c r="C8" s="786"/>
      <c r="D8" s="346" t="s">
        <v>1347</v>
      </c>
      <c r="E8" s="347" t="s">
        <v>1348</v>
      </c>
      <c r="F8" s="347" t="s">
        <v>1349</v>
      </c>
      <c r="G8" s="347" t="s">
        <v>1350</v>
      </c>
      <c r="H8" s="347" t="s">
        <v>1351</v>
      </c>
      <c r="I8" s="347" t="s">
        <v>1352</v>
      </c>
      <c r="J8" s="347" t="s">
        <v>1353</v>
      </c>
      <c r="K8" s="348" t="s">
        <v>1334</v>
      </c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334"/>
      <c r="Z8" s="334"/>
    </row>
    <row r="9" spans="1:26" ht="15.75">
      <c r="A9" s="119">
        <v>1</v>
      </c>
      <c r="B9" s="265">
        <v>2</v>
      </c>
      <c r="C9" s="265">
        <v>3</v>
      </c>
      <c r="D9" s="119">
        <v>4</v>
      </c>
      <c r="E9" s="119">
        <v>5</v>
      </c>
      <c r="F9" s="119">
        <v>6</v>
      </c>
      <c r="G9" s="119">
        <v>7</v>
      </c>
      <c r="H9" s="119">
        <v>8</v>
      </c>
      <c r="I9" s="119">
        <v>9</v>
      </c>
      <c r="J9" s="119">
        <v>10</v>
      </c>
      <c r="K9" s="119">
        <v>13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334"/>
      <c r="Z9" s="334"/>
    </row>
    <row r="10" spans="1:26" ht="15.75">
      <c r="A10" s="240">
        <v>1</v>
      </c>
      <c r="B10" s="226" t="str">
        <f>'11'!B9</f>
        <v>Ngrayun</v>
      </c>
      <c r="C10" s="226" t="str">
        <f>'11'!C9</f>
        <v>Ngrayun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227">
        <f t="shared" ref="K10:K41" si="0">SUM(D10:J10)</f>
        <v>0</v>
      </c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334"/>
      <c r="Z10" s="334"/>
    </row>
    <row r="11" spans="1:26" ht="15.75">
      <c r="A11" s="240">
        <v>2</v>
      </c>
      <c r="B11" s="226">
        <f>'11'!B10</f>
        <v>0</v>
      </c>
      <c r="C11" s="226" t="str">
        <f>'11'!C10</f>
        <v>Selur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227">
        <f t="shared" si="0"/>
        <v>0</v>
      </c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334"/>
      <c r="Z11" s="334"/>
    </row>
    <row r="12" spans="1:26" ht="15.75">
      <c r="A12" s="240">
        <v>3</v>
      </c>
      <c r="B12" s="226" t="str">
        <f>'11'!B11</f>
        <v>Slahung</v>
      </c>
      <c r="C12" s="226" t="str">
        <f>'11'!C11</f>
        <v>Slahung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227">
        <f t="shared" si="0"/>
        <v>0</v>
      </c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334"/>
      <c r="Z12" s="334"/>
    </row>
    <row r="13" spans="1:26" ht="15.75">
      <c r="A13" s="240">
        <v>4</v>
      </c>
      <c r="B13" s="226">
        <f>'11'!B12</f>
        <v>0</v>
      </c>
      <c r="C13" s="226" t="str">
        <f>'11'!C12</f>
        <v>Nailan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227">
        <f t="shared" si="0"/>
        <v>0</v>
      </c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334"/>
      <c r="Z13" s="334"/>
    </row>
    <row r="14" spans="1:26" ht="15.75">
      <c r="A14" s="240">
        <v>5</v>
      </c>
      <c r="B14" s="226" t="str">
        <f>'11'!B13</f>
        <v>Bungkal</v>
      </c>
      <c r="C14" s="226" t="str">
        <f>'11'!C13</f>
        <v>Bungkal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227">
        <f t="shared" si="0"/>
        <v>0</v>
      </c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334"/>
      <c r="Z14" s="334"/>
    </row>
    <row r="15" spans="1:26" ht="15.75">
      <c r="A15" s="240">
        <v>6</v>
      </c>
      <c r="B15" s="226" t="str">
        <f>'11'!B14</f>
        <v>Sambit</v>
      </c>
      <c r="C15" s="226" t="str">
        <f>'11'!C14</f>
        <v>Sambit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227">
        <f t="shared" si="0"/>
        <v>0</v>
      </c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334"/>
      <c r="Z15" s="334"/>
    </row>
    <row r="16" spans="1:26" ht="15.75">
      <c r="A16" s="240">
        <v>7</v>
      </c>
      <c r="B16" s="226">
        <f>'11'!B15</f>
        <v>0</v>
      </c>
      <c r="C16" s="226" t="str">
        <f>'11'!C15</f>
        <v>Wringinanom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1</v>
      </c>
      <c r="K16" s="227">
        <f t="shared" si="0"/>
        <v>1</v>
      </c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334"/>
      <c r="Z16" s="334"/>
    </row>
    <row r="17" spans="1:26" ht="15.75">
      <c r="A17" s="240">
        <v>8</v>
      </c>
      <c r="B17" s="226" t="str">
        <f>'11'!B16</f>
        <v>Sawoo</v>
      </c>
      <c r="C17" s="226" t="str">
        <f>'11'!C16</f>
        <v>Sawoo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227">
        <f t="shared" si="0"/>
        <v>0</v>
      </c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334"/>
      <c r="Z17" s="334"/>
    </row>
    <row r="18" spans="1:26" ht="15.75">
      <c r="A18" s="240">
        <v>9</v>
      </c>
      <c r="B18" s="226">
        <f>'11'!B17</f>
        <v>0</v>
      </c>
      <c r="C18" s="226" t="str">
        <f>'11'!C17</f>
        <v>Bondrang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227">
        <f t="shared" si="0"/>
        <v>0</v>
      </c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334"/>
      <c r="Z18" s="334"/>
    </row>
    <row r="19" spans="1:26" ht="15.75">
      <c r="A19" s="240">
        <v>10</v>
      </c>
      <c r="B19" s="226" t="str">
        <f>'11'!B18</f>
        <v>Sooko</v>
      </c>
      <c r="C19" s="226" t="str">
        <f>'11'!C18</f>
        <v>Sooko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227">
        <f t="shared" si="0"/>
        <v>0</v>
      </c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334"/>
      <c r="Z19" s="334"/>
    </row>
    <row r="20" spans="1:26" ht="15.75">
      <c r="A20" s="240">
        <v>11</v>
      </c>
      <c r="B20" s="226" t="str">
        <f>'11'!B19</f>
        <v>Pudak</v>
      </c>
      <c r="C20" s="226" t="str">
        <f>'11'!C19</f>
        <v>Pudak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227">
        <f t="shared" si="0"/>
        <v>0</v>
      </c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334"/>
      <c r="Z20" s="334"/>
    </row>
    <row r="21" spans="1:26" ht="15.75" customHeight="1">
      <c r="A21" s="240">
        <v>12</v>
      </c>
      <c r="B21" s="226" t="str">
        <f>'11'!B20</f>
        <v>Pulung</v>
      </c>
      <c r="C21" s="226" t="str">
        <f>'11'!C20</f>
        <v>Pulung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227">
        <f t="shared" si="0"/>
        <v>0</v>
      </c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334"/>
      <c r="Z21" s="334"/>
    </row>
    <row r="22" spans="1:26" ht="15.75" customHeight="1">
      <c r="A22" s="240">
        <v>13</v>
      </c>
      <c r="B22" s="226">
        <f>'11'!B21</f>
        <v>0</v>
      </c>
      <c r="C22" s="226" t="str">
        <f>'11'!C21</f>
        <v>Kesugihan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227">
        <f t="shared" si="0"/>
        <v>0</v>
      </c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334"/>
      <c r="Z22" s="334"/>
    </row>
    <row r="23" spans="1:26" ht="15.75" customHeight="1">
      <c r="A23" s="240">
        <v>14</v>
      </c>
      <c r="B23" s="226" t="str">
        <f>'11'!B22</f>
        <v>Mlarak</v>
      </c>
      <c r="C23" s="226" t="str">
        <f>'11'!C22</f>
        <v>Mlarak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227">
        <f t="shared" si="0"/>
        <v>0</v>
      </c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334"/>
      <c r="Z23" s="334"/>
    </row>
    <row r="24" spans="1:26" ht="15.75" customHeight="1">
      <c r="A24" s="240">
        <v>15</v>
      </c>
      <c r="B24" s="226" t="str">
        <f>'11'!B23</f>
        <v>Siman</v>
      </c>
      <c r="C24" s="226" t="str">
        <f>'11'!C23</f>
        <v>Siman</v>
      </c>
      <c r="D24" s="12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1</v>
      </c>
      <c r="K24" s="227">
        <f t="shared" si="0"/>
        <v>1</v>
      </c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334"/>
      <c r="Z24" s="334"/>
    </row>
    <row r="25" spans="1:26" ht="15.75" customHeight="1">
      <c r="A25" s="240">
        <v>16</v>
      </c>
      <c r="B25" s="226">
        <f>'11'!B24</f>
        <v>0</v>
      </c>
      <c r="C25" s="226" t="str">
        <f>'11'!C24</f>
        <v>Ronowijayan</v>
      </c>
      <c r="D25" s="12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  <c r="K25" s="227">
        <f t="shared" si="0"/>
        <v>0</v>
      </c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334"/>
      <c r="Z25" s="334"/>
    </row>
    <row r="26" spans="1:26" ht="15.75" customHeight="1">
      <c r="A26" s="240">
        <v>17</v>
      </c>
      <c r="B26" s="226" t="str">
        <f>'11'!B25</f>
        <v>Jetis</v>
      </c>
      <c r="C26" s="226" t="str">
        <f>'11'!C25</f>
        <v>Jetis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  <c r="K26" s="227">
        <f t="shared" si="0"/>
        <v>0</v>
      </c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334"/>
      <c r="Z26" s="334"/>
    </row>
    <row r="27" spans="1:26" ht="15.75" customHeight="1">
      <c r="A27" s="240">
        <v>18</v>
      </c>
      <c r="B27" s="226" t="str">
        <f>'11'!B26</f>
        <v>Balong</v>
      </c>
      <c r="C27" s="226" t="str">
        <f>'11'!C26</f>
        <v>Balong</v>
      </c>
      <c r="D27" s="125">
        <v>0</v>
      </c>
      <c r="E27" s="125">
        <v>0</v>
      </c>
      <c r="F27" s="125">
        <v>0</v>
      </c>
      <c r="G27" s="125">
        <v>0</v>
      </c>
      <c r="H27" s="125">
        <v>0</v>
      </c>
      <c r="I27" s="125">
        <v>0</v>
      </c>
      <c r="J27" s="125">
        <v>0</v>
      </c>
      <c r="K27" s="227">
        <f t="shared" si="0"/>
        <v>0</v>
      </c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334"/>
      <c r="Z27" s="334"/>
    </row>
    <row r="28" spans="1:26" ht="15.75" customHeight="1">
      <c r="A28" s="240">
        <v>19</v>
      </c>
      <c r="B28" s="226" t="str">
        <f>'11'!B27</f>
        <v>Kauman</v>
      </c>
      <c r="C28" s="226" t="str">
        <f>'11'!C27</f>
        <v>Kauman</v>
      </c>
      <c r="D28" s="125">
        <v>0</v>
      </c>
      <c r="E28" s="125">
        <v>0</v>
      </c>
      <c r="F28" s="125">
        <v>0</v>
      </c>
      <c r="G28" s="125">
        <v>0</v>
      </c>
      <c r="H28" s="125">
        <v>0</v>
      </c>
      <c r="I28" s="125">
        <v>0</v>
      </c>
      <c r="J28" s="125">
        <v>0</v>
      </c>
      <c r="K28" s="227">
        <f t="shared" si="0"/>
        <v>0</v>
      </c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334"/>
      <c r="Z28" s="334"/>
    </row>
    <row r="29" spans="1:26" ht="15.75" customHeight="1">
      <c r="A29" s="240">
        <v>20</v>
      </c>
      <c r="B29" s="226">
        <f>'11'!B28</f>
        <v>0</v>
      </c>
      <c r="C29" s="226" t="str">
        <f>'11'!C28</f>
        <v>Ngrandu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227">
        <f t="shared" si="0"/>
        <v>0</v>
      </c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334"/>
      <c r="Z29" s="334"/>
    </row>
    <row r="30" spans="1:26" ht="15.75" customHeight="1">
      <c r="A30" s="240">
        <v>21</v>
      </c>
      <c r="B30" s="226" t="str">
        <f>'11'!B29</f>
        <v>Jambon</v>
      </c>
      <c r="C30" s="226" t="str">
        <f>'11'!C29</f>
        <v>Jambon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1</v>
      </c>
      <c r="K30" s="227">
        <f t="shared" si="0"/>
        <v>1</v>
      </c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334"/>
      <c r="Z30" s="334"/>
    </row>
    <row r="31" spans="1:26" ht="15.75" customHeight="1">
      <c r="A31" s="240">
        <v>22</v>
      </c>
      <c r="B31" s="226" t="str">
        <f>'11'!B30</f>
        <v>Badegan</v>
      </c>
      <c r="C31" s="226" t="str">
        <f>'11'!C30</f>
        <v>Badegan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227">
        <f t="shared" si="0"/>
        <v>0</v>
      </c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334"/>
      <c r="Z31" s="334"/>
    </row>
    <row r="32" spans="1:26" ht="15.75" customHeight="1">
      <c r="A32" s="240">
        <v>23</v>
      </c>
      <c r="B32" s="226" t="str">
        <f>'11'!B31</f>
        <v>Sampung</v>
      </c>
      <c r="C32" s="226" t="str">
        <f>'11'!C31</f>
        <v>Sampung</v>
      </c>
      <c r="D32" s="349">
        <v>0</v>
      </c>
      <c r="E32" s="349">
        <v>0</v>
      </c>
      <c r="F32" s="349">
        <v>0</v>
      </c>
      <c r="G32" s="349">
        <v>0</v>
      </c>
      <c r="H32" s="349">
        <v>0</v>
      </c>
      <c r="I32" s="349">
        <v>0</v>
      </c>
      <c r="J32" s="349">
        <v>0</v>
      </c>
      <c r="K32" s="227">
        <f t="shared" si="0"/>
        <v>0</v>
      </c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334"/>
      <c r="Z32" s="334"/>
    </row>
    <row r="33" spans="1:26" ht="15.75" customHeight="1">
      <c r="A33" s="240">
        <v>24</v>
      </c>
      <c r="B33" s="226">
        <f>'11'!B32</f>
        <v>0</v>
      </c>
      <c r="C33" s="226" t="str">
        <f>'11'!C32</f>
        <v>Kunti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227">
        <f t="shared" si="0"/>
        <v>0</v>
      </c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334"/>
      <c r="Z33" s="334"/>
    </row>
    <row r="34" spans="1:26" ht="15.75" customHeight="1">
      <c r="A34" s="240">
        <v>25</v>
      </c>
      <c r="B34" s="226" t="str">
        <f>'11'!B33</f>
        <v>Sukorejo</v>
      </c>
      <c r="C34" s="226" t="str">
        <f>'11'!C33</f>
        <v>Sukorejo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227">
        <f t="shared" si="0"/>
        <v>0</v>
      </c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334"/>
      <c r="Z34" s="334"/>
    </row>
    <row r="35" spans="1:26" ht="15.75" customHeight="1">
      <c r="A35" s="240">
        <v>26</v>
      </c>
      <c r="B35" s="226" t="str">
        <f>'11'!B34</f>
        <v>Ponorogo</v>
      </c>
      <c r="C35" s="226" t="str">
        <f>'11'!C34</f>
        <v>Po. Utara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227">
        <f t="shared" si="0"/>
        <v>0</v>
      </c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334"/>
      <c r="Z35" s="334"/>
    </row>
    <row r="36" spans="1:26" ht="15.75" customHeight="1">
      <c r="A36" s="240">
        <v>27</v>
      </c>
      <c r="B36" s="226">
        <f>'11'!B35</f>
        <v>0</v>
      </c>
      <c r="C36" s="226" t="str">
        <f>'11'!C35</f>
        <v>Po. Selatan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  <c r="K36" s="227">
        <f t="shared" si="0"/>
        <v>0</v>
      </c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334"/>
      <c r="Z36" s="334"/>
    </row>
    <row r="37" spans="1:26" ht="15.75" customHeight="1">
      <c r="A37" s="240">
        <v>28</v>
      </c>
      <c r="B37" s="226" t="str">
        <f>'11'!B36</f>
        <v>Babadan</v>
      </c>
      <c r="C37" s="226" t="str">
        <f>'11'!C36</f>
        <v>Babadan</v>
      </c>
      <c r="D37" s="125">
        <v>0</v>
      </c>
      <c r="E37" s="125">
        <v>1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  <c r="K37" s="227">
        <f t="shared" si="0"/>
        <v>1</v>
      </c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334"/>
      <c r="Z37" s="334"/>
    </row>
    <row r="38" spans="1:26" ht="15.75" customHeight="1">
      <c r="A38" s="240">
        <v>29</v>
      </c>
      <c r="B38" s="226">
        <f>'11'!B37</f>
        <v>0</v>
      </c>
      <c r="C38" s="226" t="str">
        <f>'11'!C37</f>
        <v>Sukosari</v>
      </c>
      <c r="D38" s="125">
        <v>0</v>
      </c>
      <c r="E38" s="125">
        <v>0</v>
      </c>
      <c r="F38" s="125">
        <v>1</v>
      </c>
      <c r="G38" s="125">
        <v>0</v>
      </c>
      <c r="H38" s="125">
        <v>0</v>
      </c>
      <c r="I38" s="125">
        <v>0</v>
      </c>
      <c r="J38" s="125">
        <v>0</v>
      </c>
      <c r="K38" s="227">
        <f t="shared" si="0"/>
        <v>1</v>
      </c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334"/>
      <c r="Z38" s="334"/>
    </row>
    <row r="39" spans="1:26" ht="15.75" customHeight="1">
      <c r="A39" s="240">
        <v>30</v>
      </c>
      <c r="B39" s="226" t="str">
        <f>'11'!B38</f>
        <v>Jenangan</v>
      </c>
      <c r="C39" s="226" t="str">
        <f>'11'!C38</f>
        <v>Jenangan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227">
        <f t="shared" si="0"/>
        <v>0</v>
      </c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334"/>
      <c r="Z39" s="334"/>
    </row>
    <row r="40" spans="1:26" ht="15.75" customHeight="1">
      <c r="A40" s="240">
        <v>31</v>
      </c>
      <c r="B40" s="226">
        <f>'11'!B39</f>
        <v>0</v>
      </c>
      <c r="C40" s="226" t="str">
        <f>'11'!C39</f>
        <v>Setono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227">
        <f t="shared" si="0"/>
        <v>0</v>
      </c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334"/>
      <c r="Z40" s="334"/>
    </row>
    <row r="41" spans="1:26" ht="15.75" customHeight="1">
      <c r="A41" s="240">
        <v>32</v>
      </c>
      <c r="B41" s="226" t="str">
        <f>'11'!B40</f>
        <v>Ngebel</v>
      </c>
      <c r="C41" s="226" t="str">
        <f>'11'!C40</f>
        <v>Ngebel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227">
        <f t="shared" si="0"/>
        <v>0</v>
      </c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334"/>
      <c r="Z41" s="334"/>
    </row>
    <row r="42" spans="1:26" ht="21.75" customHeight="1">
      <c r="A42" s="760" t="s">
        <v>1057</v>
      </c>
      <c r="B42" s="761"/>
      <c r="C42" s="763"/>
      <c r="D42" s="232">
        <v>0</v>
      </c>
      <c r="E42" s="232">
        <f>SUM(E10:E41)</f>
        <v>1</v>
      </c>
      <c r="F42" s="232">
        <v>1</v>
      </c>
      <c r="G42" s="232">
        <v>0</v>
      </c>
      <c r="H42" s="232">
        <f t="shared" ref="H42:I42" si="1">SUM(H10:H41)</f>
        <v>0</v>
      </c>
      <c r="I42" s="232">
        <f t="shared" si="1"/>
        <v>0</v>
      </c>
      <c r="J42" s="232">
        <v>3</v>
      </c>
      <c r="K42" s="232">
        <f>SUM(K10:K41)</f>
        <v>5</v>
      </c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334"/>
      <c r="Z42" s="334"/>
    </row>
    <row r="43" spans="1:26" ht="15.75" customHeight="1">
      <c r="A43" s="153"/>
      <c r="B43" s="172"/>
      <c r="C43" s="172"/>
      <c r="D43" s="172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334"/>
      <c r="Z43" s="334"/>
    </row>
    <row r="44" spans="1:26" ht="15.75" customHeight="1">
      <c r="A44" s="153" t="s">
        <v>1320</v>
      </c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334"/>
      <c r="Z44" s="334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334"/>
      <c r="Z45" s="334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334"/>
      <c r="Z46" s="334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334"/>
      <c r="Z47" s="334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334"/>
      <c r="Z48" s="334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334"/>
      <c r="Z49" s="334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334"/>
      <c r="Z50" s="334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334"/>
      <c r="Z51" s="334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334"/>
      <c r="Z52" s="334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334"/>
      <c r="Z53" s="334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334"/>
      <c r="Z54" s="334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334"/>
      <c r="Z55" s="334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334"/>
      <c r="Z56" s="334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334"/>
      <c r="Z57" s="334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334"/>
      <c r="Z58" s="334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334"/>
      <c r="Z59" s="334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334"/>
      <c r="Z60" s="334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334"/>
      <c r="Z61" s="334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334"/>
      <c r="Z62" s="334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334"/>
      <c r="Z63" s="334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334"/>
      <c r="Z64" s="334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334"/>
      <c r="Z65" s="334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334"/>
      <c r="Z66" s="334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334"/>
      <c r="Z67" s="334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334"/>
      <c r="Z68" s="334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334"/>
      <c r="Z69" s="334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334"/>
      <c r="Z70" s="334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334"/>
      <c r="Z71" s="334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334"/>
      <c r="Z72" s="334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334"/>
      <c r="Z73" s="334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334"/>
      <c r="Z74" s="334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334"/>
      <c r="Z75" s="334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334"/>
      <c r="Z76" s="334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334"/>
      <c r="Z77" s="334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334"/>
      <c r="Z78" s="334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334"/>
      <c r="Z79" s="334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334"/>
      <c r="Z80" s="334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334"/>
      <c r="Z81" s="334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334"/>
      <c r="Z82" s="334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334"/>
      <c r="Z83" s="334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334"/>
      <c r="Z84" s="334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334"/>
      <c r="Z85" s="334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334"/>
      <c r="Z86" s="334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334"/>
      <c r="Z87" s="334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334"/>
      <c r="Z88" s="334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334"/>
      <c r="Z89" s="334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334"/>
      <c r="Z90" s="334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334"/>
      <c r="Z91" s="334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334"/>
      <c r="Z92" s="334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334"/>
      <c r="Z93" s="334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334"/>
      <c r="Z94" s="334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334"/>
      <c r="Z95" s="334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334"/>
      <c r="Z96" s="334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334"/>
      <c r="Z97" s="334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334"/>
      <c r="Z98" s="334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334"/>
      <c r="Z99" s="334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334"/>
      <c r="Z100" s="334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334"/>
      <c r="Z101" s="334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334"/>
      <c r="Z102" s="334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334"/>
      <c r="Z103" s="334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334"/>
      <c r="Z104" s="334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334"/>
      <c r="Z105" s="334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334"/>
      <c r="Z106" s="334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334"/>
      <c r="Z107" s="334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334"/>
      <c r="Z108" s="334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334"/>
      <c r="Z109" s="334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334"/>
      <c r="Z110" s="334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334"/>
      <c r="Z111" s="334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334"/>
      <c r="Z112" s="334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334"/>
      <c r="Z113" s="334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334"/>
      <c r="Z114" s="334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334"/>
      <c r="Z115" s="334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334"/>
      <c r="Z116" s="334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334"/>
      <c r="Z117" s="334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334"/>
      <c r="Z118" s="334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334"/>
      <c r="Z119" s="334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334"/>
      <c r="Z120" s="334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334"/>
      <c r="Z121" s="334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334"/>
      <c r="Z122" s="334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334"/>
      <c r="Z123" s="334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334"/>
      <c r="Z124" s="334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334"/>
      <c r="Z125" s="334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334"/>
      <c r="Z126" s="334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334"/>
      <c r="Z127" s="334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334"/>
      <c r="Z128" s="334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334"/>
      <c r="Z129" s="334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334"/>
      <c r="Z130" s="334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334"/>
      <c r="Z131" s="334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334"/>
      <c r="Z132" s="334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334"/>
      <c r="Z133" s="334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334"/>
      <c r="Z134" s="334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334"/>
      <c r="Z135" s="334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334"/>
      <c r="Z136" s="334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334"/>
      <c r="Z137" s="334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334"/>
      <c r="Z138" s="334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334"/>
      <c r="Z139" s="334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334"/>
      <c r="Z140" s="334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334"/>
      <c r="Z141" s="334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334"/>
      <c r="Z142" s="334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334"/>
      <c r="Z143" s="334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334"/>
      <c r="Z144" s="334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334"/>
      <c r="Z145" s="334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334"/>
      <c r="Z146" s="334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334"/>
      <c r="Z147" s="334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334"/>
      <c r="Z148" s="334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334"/>
      <c r="Z149" s="334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334"/>
      <c r="Z150" s="334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334"/>
      <c r="Z151" s="334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334"/>
      <c r="Z152" s="334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334"/>
      <c r="Z153" s="334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334"/>
      <c r="Z154" s="334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334"/>
      <c r="Z155" s="334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334"/>
      <c r="Z156" s="334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334"/>
      <c r="Z157" s="334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334"/>
      <c r="Z158" s="334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334"/>
      <c r="Z159" s="334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334"/>
      <c r="Z160" s="334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334"/>
      <c r="Z161" s="334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334"/>
      <c r="Z162" s="334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334"/>
      <c r="Z163" s="334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334"/>
      <c r="Z164" s="334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334"/>
      <c r="Z165" s="334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334"/>
      <c r="Z166" s="334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334"/>
      <c r="Z167" s="334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334"/>
      <c r="Z168" s="334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334"/>
      <c r="Z169" s="334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334"/>
      <c r="Z170" s="334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334"/>
      <c r="Z171" s="334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334"/>
      <c r="Z172" s="334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334"/>
      <c r="Z173" s="334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334"/>
      <c r="Z174" s="334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334"/>
      <c r="Z175" s="334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334"/>
      <c r="Z176" s="334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334"/>
      <c r="Z177" s="334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334"/>
      <c r="Z178" s="334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334"/>
      <c r="Z179" s="334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334"/>
      <c r="Z180" s="334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334"/>
      <c r="Z181" s="334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334"/>
      <c r="Z182" s="334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334"/>
      <c r="Z183" s="334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334"/>
      <c r="Z184" s="334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334"/>
      <c r="Z185" s="334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334"/>
      <c r="Z186" s="334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334"/>
      <c r="Z187" s="334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334"/>
      <c r="Z188" s="334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334"/>
      <c r="Z189" s="334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334"/>
      <c r="Z190" s="334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334"/>
      <c r="Z191" s="334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334"/>
      <c r="Z192" s="334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334"/>
      <c r="Z193" s="334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334"/>
      <c r="Z194" s="334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334"/>
      <c r="Z195" s="334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334"/>
      <c r="Z196" s="334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334"/>
      <c r="Z197" s="334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334"/>
      <c r="Z198" s="334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334"/>
      <c r="Z199" s="334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334"/>
      <c r="Z200" s="334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334"/>
      <c r="Z201" s="334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334"/>
      <c r="Z202" s="334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334"/>
      <c r="Z203" s="334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334"/>
      <c r="Z204" s="334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334"/>
      <c r="Z205" s="334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334"/>
      <c r="Z206" s="334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334"/>
      <c r="Z207" s="334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334"/>
      <c r="Z208" s="334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334"/>
      <c r="Z209" s="334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334"/>
      <c r="Z210" s="334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334"/>
      <c r="Z211" s="334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334"/>
      <c r="Z212" s="334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334"/>
      <c r="Z213" s="334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334"/>
      <c r="Z214" s="334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334"/>
      <c r="Z215" s="334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334"/>
      <c r="Z216" s="334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334"/>
      <c r="Z217" s="334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334"/>
      <c r="Z218" s="334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334"/>
      <c r="Z219" s="334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334"/>
      <c r="Z220" s="334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334"/>
      <c r="Z221" s="334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334"/>
      <c r="Z222" s="334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334"/>
      <c r="Z223" s="334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334"/>
      <c r="Z224" s="334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334"/>
      <c r="Z225" s="334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334"/>
      <c r="Z226" s="334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334"/>
      <c r="Z227" s="334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334"/>
      <c r="Z228" s="334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334"/>
      <c r="Z229" s="334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334"/>
      <c r="Z230" s="334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334"/>
      <c r="Z231" s="334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334"/>
      <c r="Z232" s="334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334"/>
      <c r="Z233" s="334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334"/>
      <c r="Z234" s="334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334"/>
      <c r="Z235" s="334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334"/>
      <c r="Z236" s="334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334"/>
      <c r="Z237" s="334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334"/>
      <c r="Z238" s="334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334"/>
      <c r="Z239" s="334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334"/>
      <c r="Z240" s="334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334"/>
      <c r="Z241" s="334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334"/>
      <c r="Z242" s="334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334"/>
      <c r="Z243" s="334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334"/>
      <c r="Z244" s="334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42:C42"/>
    <mergeCell ref="A3:J3"/>
    <mergeCell ref="A7:A8"/>
    <mergeCell ref="B7:B8"/>
    <mergeCell ref="C7:C8"/>
    <mergeCell ref="D7:K7"/>
  </mergeCells>
  <pageMargins left="0.7" right="0.7" top="0.75" bottom="0.75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A1:Z1000"/>
  <sheetViews>
    <sheetView topLeftCell="A10" workbookViewId="0">
      <selection activeCell="K28" sqref="K28"/>
    </sheetView>
  </sheetViews>
  <sheetFormatPr defaultColWidth="14.42578125" defaultRowHeight="15" customHeight="1"/>
  <cols>
    <col min="1" max="1" width="5.42578125" customWidth="1"/>
    <col min="2" max="2" width="21.42578125" customWidth="1"/>
    <col min="3" max="3" width="20.5703125" customWidth="1"/>
    <col min="4" max="4" width="11.85546875" customWidth="1"/>
    <col min="5" max="6" width="10.42578125" customWidth="1"/>
    <col min="7" max="7" width="12.5703125" customWidth="1"/>
    <col min="8" max="10" width="10.42578125" customWidth="1"/>
    <col min="11" max="11" width="11.85546875" customWidth="1"/>
    <col min="12" max="17" width="10.42578125" customWidth="1"/>
    <col min="18" max="24" width="9.140625" customWidth="1"/>
    <col min="25" max="26" width="14" customWidth="1"/>
  </cols>
  <sheetData>
    <row r="1" spans="1:26" ht="15.75">
      <c r="A1" s="168" t="s">
        <v>1354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07"/>
      <c r="Z2" s="107"/>
    </row>
    <row r="3" spans="1:26" ht="15.75">
      <c r="A3" s="743" t="s">
        <v>1355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153"/>
      <c r="S3" s="153"/>
      <c r="T3" s="153"/>
      <c r="U3" s="153"/>
      <c r="V3" s="153"/>
      <c r="W3" s="153"/>
      <c r="X3" s="153"/>
      <c r="Y3" s="107"/>
      <c r="Z3" s="107"/>
    </row>
    <row r="4" spans="1:26" ht="15.75">
      <c r="A4" s="171"/>
      <c r="B4" s="171"/>
      <c r="C4" s="171"/>
      <c r="D4" s="155"/>
      <c r="E4" s="171"/>
      <c r="F4" s="171"/>
      <c r="G4" s="154" t="s">
        <v>284</v>
      </c>
      <c r="H4" s="155" t="str">
        <f>'1'!$F$5</f>
        <v>PONOROGO</v>
      </c>
      <c r="I4" s="171"/>
      <c r="J4" s="171"/>
      <c r="K4" s="170"/>
      <c r="L4" s="170"/>
      <c r="M4" s="170"/>
      <c r="N4" s="170"/>
      <c r="O4" s="170"/>
      <c r="P4" s="170"/>
      <c r="Q4" s="170"/>
      <c r="R4" s="153"/>
      <c r="S4" s="153"/>
      <c r="T4" s="153"/>
      <c r="U4" s="153"/>
      <c r="V4" s="153"/>
      <c r="W4" s="153"/>
      <c r="X4" s="153"/>
      <c r="Y4" s="107"/>
      <c r="Z4" s="107"/>
    </row>
    <row r="5" spans="1:26" ht="15.75">
      <c r="A5" s="171"/>
      <c r="B5" s="171"/>
      <c r="C5" s="171"/>
      <c r="D5" s="107"/>
      <c r="E5" s="171"/>
      <c r="F5" s="171"/>
      <c r="G5" s="154" t="s">
        <v>3</v>
      </c>
      <c r="H5" s="155">
        <f>'1'!$F$6</f>
        <v>2025</v>
      </c>
      <c r="I5" s="171"/>
      <c r="J5" s="171"/>
      <c r="K5" s="170"/>
      <c r="L5" s="170"/>
      <c r="M5" s="170"/>
      <c r="N5" s="170"/>
      <c r="O5" s="170"/>
      <c r="P5" s="170"/>
      <c r="Q5" s="170"/>
      <c r="R5" s="153"/>
      <c r="S5" s="153"/>
      <c r="T5" s="153"/>
      <c r="U5" s="153"/>
      <c r="V5" s="153"/>
      <c r="W5" s="153"/>
      <c r="X5" s="153"/>
      <c r="Y5" s="107"/>
      <c r="Z5" s="107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3"/>
      <c r="S6" s="153"/>
      <c r="T6" s="153"/>
      <c r="U6" s="153"/>
      <c r="V6" s="153"/>
      <c r="W6" s="153"/>
      <c r="X6" s="153"/>
      <c r="Y6" s="107"/>
      <c r="Z6" s="107"/>
    </row>
    <row r="7" spans="1:26" ht="15.75">
      <c r="A7" s="750" t="s">
        <v>4</v>
      </c>
      <c r="B7" s="750" t="s">
        <v>247</v>
      </c>
      <c r="C7" s="750" t="s">
        <v>1156</v>
      </c>
      <c r="D7" s="791" t="s">
        <v>1356</v>
      </c>
      <c r="E7" s="718"/>
      <c r="F7" s="718"/>
      <c r="G7" s="792" t="s">
        <v>1357</v>
      </c>
      <c r="H7" s="753"/>
      <c r="I7" s="753"/>
      <c r="J7" s="753"/>
      <c r="K7" s="753"/>
      <c r="L7" s="753"/>
      <c r="M7" s="753"/>
      <c r="N7" s="753"/>
      <c r="O7" s="753"/>
      <c r="P7" s="753"/>
      <c r="Q7" s="754"/>
      <c r="R7" s="153"/>
      <c r="S7" s="153"/>
      <c r="T7" s="153"/>
      <c r="U7" s="153"/>
      <c r="V7" s="153"/>
      <c r="W7" s="153"/>
      <c r="X7" s="153"/>
      <c r="Y7" s="107"/>
      <c r="Z7" s="107"/>
    </row>
    <row r="8" spans="1:26" ht="43.5" customHeight="1">
      <c r="A8" s="730"/>
      <c r="B8" s="730"/>
      <c r="C8" s="730"/>
      <c r="D8" s="726" t="s">
        <v>249</v>
      </c>
      <c r="E8" s="779" t="s">
        <v>1358</v>
      </c>
      <c r="F8" s="724"/>
      <c r="G8" s="726" t="s">
        <v>249</v>
      </c>
      <c r="H8" s="790" t="s">
        <v>1359</v>
      </c>
      <c r="I8" s="748"/>
      <c r="J8" s="779" t="s">
        <v>1360</v>
      </c>
      <c r="K8" s="724"/>
      <c r="L8" s="779" t="s">
        <v>1361</v>
      </c>
      <c r="M8" s="724"/>
      <c r="N8" s="779" t="s">
        <v>1362</v>
      </c>
      <c r="O8" s="724"/>
      <c r="P8" s="779" t="s">
        <v>1363</v>
      </c>
      <c r="Q8" s="724"/>
      <c r="R8" s="153"/>
      <c r="S8" s="153"/>
      <c r="T8" s="153"/>
      <c r="U8" s="153"/>
      <c r="V8" s="153"/>
      <c r="W8" s="153"/>
      <c r="X8" s="153"/>
      <c r="Y8" s="107"/>
      <c r="Z8" s="107"/>
    </row>
    <row r="9" spans="1:26" ht="31.5">
      <c r="A9" s="720"/>
      <c r="B9" s="720"/>
      <c r="C9" s="720"/>
      <c r="D9" s="720"/>
      <c r="E9" s="175" t="s">
        <v>249</v>
      </c>
      <c r="F9" s="175" t="s">
        <v>29</v>
      </c>
      <c r="G9" s="720"/>
      <c r="H9" s="175" t="s">
        <v>249</v>
      </c>
      <c r="I9" s="175" t="s">
        <v>29</v>
      </c>
      <c r="J9" s="175" t="s">
        <v>249</v>
      </c>
      <c r="K9" s="175" t="s">
        <v>29</v>
      </c>
      <c r="L9" s="175" t="s">
        <v>249</v>
      </c>
      <c r="M9" s="175" t="s">
        <v>29</v>
      </c>
      <c r="N9" s="175" t="s">
        <v>249</v>
      </c>
      <c r="O9" s="175" t="s">
        <v>29</v>
      </c>
      <c r="P9" s="175" t="s">
        <v>249</v>
      </c>
      <c r="Q9" s="175" t="s">
        <v>29</v>
      </c>
      <c r="R9" s="153"/>
      <c r="S9" s="153"/>
      <c r="T9" s="153"/>
      <c r="U9" s="153"/>
      <c r="V9" s="153"/>
      <c r="W9" s="153"/>
      <c r="X9" s="153"/>
      <c r="Y9" s="107"/>
      <c r="Z9" s="107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13</v>
      </c>
      <c r="N10" s="119">
        <v>14</v>
      </c>
      <c r="O10" s="119">
        <v>15</v>
      </c>
      <c r="P10" s="119">
        <v>16</v>
      </c>
      <c r="Q10" s="119">
        <v>17</v>
      </c>
      <c r="R10" s="153"/>
      <c r="S10" s="153"/>
      <c r="T10" s="153"/>
      <c r="U10" s="153"/>
      <c r="V10" s="153"/>
      <c r="W10" s="153"/>
      <c r="X10" s="153"/>
      <c r="Y10" s="107"/>
      <c r="Z10" s="107"/>
    </row>
    <row r="11" spans="1:26" ht="19.5" customHeight="1">
      <c r="A11" s="240">
        <v>1</v>
      </c>
      <c r="B11" s="226" t="str">
        <f>'11'!B9</f>
        <v>Ngrayun</v>
      </c>
      <c r="C11" s="226" t="str">
        <f>'11'!C9</f>
        <v>Ngrayun</v>
      </c>
      <c r="D11" s="125">
        <v>463</v>
      </c>
      <c r="E11" s="125">
        <v>200</v>
      </c>
      <c r="F11" s="228">
        <f t="shared" ref="F11:F43" si="0">E11/D11*100</f>
        <v>43.196544276457885</v>
      </c>
      <c r="G11" s="125">
        <v>463</v>
      </c>
      <c r="H11" s="350">
        <v>197</v>
      </c>
      <c r="I11" s="228">
        <f t="shared" ref="I11:I43" si="1">H11/G11*100</f>
        <v>42.548596112311017</v>
      </c>
      <c r="J11" s="125">
        <v>461</v>
      </c>
      <c r="K11" s="228">
        <f t="shared" ref="K11:K43" si="2">J11/G11*100</f>
        <v>99.568034557235421</v>
      </c>
      <c r="L11" s="125">
        <v>265</v>
      </c>
      <c r="M11" s="228">
        <f t="shared" ref="M11:M43" si="3">L11/G11*100</f>
        <v>57.235421166306701</v>
      </c>
      <c r="N11" s="125">
        <v>248</v>
      </c>
      <c r="O11" s="228">
        <f t="shared" ref="O11:O43" si="4">N11/G11*100</f>
        <v>53.563714902807781</v>
      </c>
      <c r="P11" s="125">
        <v>265</v>
      </c>
      <c r="Q11" s="228">
        <f t="shared" ref="Q11:Q43" si="5">P11/G11*100</f>
        <v>57.235421166306701</v>
      </c>
      <c r="R11" s="153"/>
      <c r="S11" s="153"/>
      <c r="T11" s="153"/>
      <c r="U11" s="153"/>
      <c r="V11" s="153"/>
      <c r="W11" s="153"/>
      <c r="X11" s="153"/>
      <c r="Y11" s="107"/>
      <c r="Z11" s="107"/>
    </row>
    <row r="12" spans="1:26" ht="19.5" customHeight="1">
      <c r="A12" s="240">
        <v>2</v>
      </c>
      <c r="B12" s="226">
        <f>'11'!B10</f>
        <v>0</v>
      </c>
      <c r="C12" s="226" t="str">
        <f>'11'!C10</f>
        <v>Selur</v>
      </c>
      <c r="D12" s="125">
        <v>312</v>
      </c>
      <c r="E12" s="125">
        <v>191</v>
      </c>
      <c r="F12" s="228">
        <f t="shared" si="0"/>
        <v>61.217948717948723</v>
      </c>
      <c r="G12" s="125">
        <v>312</v>
      </c>
      <c r="H12" s="350">
        <v>133</v>
      </c>
      <c r="I12" s="228">
        <f t="shared" si="1"/>
        <v>42.628205128205124</v>
      </c>
      <c r="J12" s="125">
        <v>221</v>
      </c>
      <c r="K12" s="228">
        <f t="shared" si="2"/>
        <v>70.833333333333343</v>
      </c>
      <c r="L12" s="125">
        <v>221</v>
      </c>
      <c r="M12" s="228">
        <f t="shared" si="3"/>
        <v>70.833333333333343</v>
      </c>
      <c r="N12" s="125">
        <v>207</v>
      </c>
      <c r="O12" s="228">
        <f t="shared" si="4"/>
        <v>66.34615384615384</v>
      </c>
      <c r="P12" s="125">
        <v>221</v>
      </c>
      <c r="Q12" s="228">
        <f t="shared" si="5"/>
        <v>70.833333333333343</v>
      </c>
      <c r="R12" s="153"/>
      <c r="S12" s="153"/>
      <c r="T12" s="153"/>
      <c r="U12" s="153"/>
      <c r="V12" s="153"/>
      <c r="W12" s="153"/>
      <c r="X12" s="153"/>
      <c r="Y12" s="107"/>
      <c r="Z12" s="107"/>
    </row>
    <row r="13" spans="1:26" ht="19.5" customHeight="1">
      <c r="A13" s="240">
        <v>3</v>
      </c>
      <c r="B13" s="226" t="str">
        <f>'11'!B11</f>
        <v>Slahung</v>
      </c>
      <c r="C13" s="226" t="str">
        <f>'11'!C11</f>
        <v>Slahung</v>
      </c>
      <c r="D13" s="125">
        <v>380</v>
      </c>
      <c r="E13" s="125">
        <v>204</v>
      </c>
      <c r="F13" s="228">
        <f t="shared" si="0"/>
        <v>53.684210526315788</v>
      </c>
      <c r="G13" s="125">
        <v>380</v>
      </c>
      <c r="H13" s="350">
        <v>200</v>
      </c>
      <c r="I13" s="228">
        <f t="shared" si="1"/>
        <v>52.631578947368418</v>
      </c>
      <c r="J13" s="125">
        <v>379</v>
      </c>
      <c r="K13" s="228">
        <f t="shared" si="2"/>
        <v>99.73684210526315</v>
      </c>
      <c r="L13" s="125">
        <v>217</v>
      </c>
      <c r="M13" s="228">
        <f t="shared" si="3"/>
        <v>57.10526315789474</v>
      </c>
      <c r="N13" s="125">
        <v>215</v>
      </c>
      <c r="O13" s="228">
        <f t="shared" si="4"/>
        <v>56.578947368421048</v>
      </c>
      <c r="P13" s="125">
        <v>217</v>
      </c>
      <c r="Q13" s="228">
        <f t="shared" si="5"/>
        <v>57.10526315789474</v>
      </c>
      <c r="R13" s="153"/>
      <c r="S13" s="153"/>
      <c r="T13" s="153"/>
      <c r="U13" s="153"/>
      <c r="V13" s="153"/>
      <c r="W13" s="153"/>
      <c r="X13" s="153"/>
      <c r="Y13" s="107"/>
      <c r="Z13" s="107"/>
    </row>
    <row r="14" spans="1:26" ht="19.5" customHeight="1">
      <c r="A14" s="240">
        <v>4</v>
      </c>
      <c r="B14" s="226">
        <f>'11'!B12</f>
        <v>0</v>
      </c>
      <c r="C14" s="226" t="str">
        <f>'11'!C12</f>
        <v>Nailan</v>
      </c>
      <c r="D14" s="125">
        <v>313</v>
      </c>
      <c r="E14" s="125">
        <v>177</v>
      </c>
      <c r="F14" s="228">
        <f t="shared" si="0"/>
        <v>56.549520766773163</v>
      </c>
      <c r="G14" s="125">
        <v>313</v>
      </c>
      <c r="H14" s="350">
        <v>157</v>
      </c>
      <c r="I14" s="228">
        <f t="shared" si="1"/>
        <v>50.159744408945684</v>
      </c>
      <c r="J14" s="125">
        <v>312</v>
      </c>
      <c r="K14" s="228">
        <f t="shared" si="2"/>
        <v>99.680511182108617</v>
      </c>
      <c r="L14" s="125">
        <v>183</v>
      </c>
      <c r="M14" s="228">
        <f t="shared" si="3"/>
        <v>58.466453674121411</v>
      </c>
      <c r="N14" s="125">
        <v>181</v>
      </c>
      <c r="O14" s="228">
        <f t="shared" si="4"/>
        <v>57.827476038338652</v>
      </c>
      <c r="P14" s="125">
        <v>183</v>
      </c>
      <c r="Q14" s="228">
        <f t="shared" si="5"/>
        <v>58.466453674121411</v>
      </c>
      <c r="R14" s="153"/>
      <c r="S14" s="153"/>
      <c r="T14" s="153"/>
      <c r="U14" s="153"/>
      <c r="V14" s="153"/>
      <c r="W14" s="153"/>
      <c r="X14" s="153"/>
      <c r="Y14" s="107"/>
      <c r="Z14" s="107"/>
    </row>
    <row r="15" spans="1:26" ht="19.5" customHeight="1">
      <c r="A15" s="240">
        <v>5</v>
      </c>
      <c r="B15" s="226" t="str">
        <f>'11'!B13</f>
        <v>Bungkal</v>
      </c>
      <c r="C15" s="226" t="str">
        <f>'11'!C13</f>
        <v>Bungkal</v>
      </c>
      <c r="D15" s="125">
        <v>504</v>
      </c>
      <c r="E15" s="125">
        <v>315</v>
      </c>
      <c r="F15" s="228">
        <f t="shared" si="0"/>
        <v>62.5</v>
      </c>
      <c r="G15" s="125">
        <v>504</v>
      </c>
      <c r="H15" s="350">
        <v>310</v>
      </c>
      <c r="I15" s="228">
        <f t="shared" si="1"/>
        <v>61.507936507936513</v>
      </c>
      <c r="J15" s="125">
        <v>315</v>
      </c>
      <c r="K15" s="228">
        <f t="shared" si="2"/>
        <v>62.5</v>
      </c>
      <c r="L15" s="125">
        <v>315</v>
      </c>
      <c r="M15" s="228">
        <f t="shared" si="3"/>
        <v>62.5</v>
      </c>
      <c r="N15" s="125">
        <v>315</v>
      </c>
      <c r="O15" s="228">
        <f t="shared" si="4"/>
        <v>62.5</v>
      </c>
      <c r="P15" s="125">
        <v>315</v>
      </c>
      <c r="Q15" s="228">
        <f t="shared" si="5"/>
        <v>62.5</v>
      </c>
      <c r="R15" s="153"/>
      <c r="S15" s="153"/>
      <c r="T15" s="153"/>
      <c r="U15" s="153"/>
      <c r="V15" s="153"/>
      <c r="W15" s="153"/>
      <c r="X15" s="153"/>
      <c r="Y15" s="107"/>
      <c r="Z15" s="107"/>
    </row>
    <row r="16" spans="1:26" ht="19.5" customHeight="1">
      <c r="A16" s="240">
        <v>6</v>
      </c>
      <c r="B16" s="226" t="str">
        <f>'11'!B14</f>
        <v>Sambit</v>
      </c>
      <c r="C16" s="226" t="str">
        <f>'11'!C14</f>
        <v>Sambit</v>
      </c>
      <c r="D16" s="125">
        <v>235</v>
      </c>
      <c r="E16" s="125">
        <v>124</v>
      </c>
      <c r="F16" s="228">
        <f t="shared" si="0"/>
        <v>52.765957446808507</v>
      </c>
      <c r="G16" s="125">
        <v>235</v>
      </c>
      <c r="H16" s="350">
        <v>115</v>
      </c>
      <c r="I16" s="228">
        <f t="shared" si="1"/>
        <v>48.936170212765958</v>
      </c>
      <c r="J16" s="125">
        <v>234</v>
      </c>
      <c r="K16" s="228">
        <f t="shared" si="2"/>
        <v>99.574468085106389</v>
      </c>
      <c r="L16" s="125">
        <v>150</v>
      </c>
      <c r="M16" s="228">
        <f t="shared" si="3"/>
        <v>63.829787234042556</v>
      </c>
      <c r="N16" s="125">
        <v>128</v>
      </c>
      <c r="O16" s="228">
        <f t="shared" si="4"/>
        <v>54.468085106382979</v>
      </c>
      <c r="P16" s="125">
        <v>150</v>
      </c>
      <c r="Q16" s="228">
        <f t="shared" si="5"/>
        <v>63.829787234042556</v>
      </c>
      <c r="R16" s="153"/>
      <c r="S16" s="153"/>
      <c r="T16" s="153"/>
      <c r="U16" s="153"/>
      <c r="V16" s="153"/>
      <c r="W16" s="153"/>
      <c r="X16" s="153"/>
      <c r="Y16" s="107"/>
      <c r="Z16" s="107"/>
    </row>
    <row r="17" spans="1:26" ht="19.5" customHeight="1">
      <c r="A17" s="240">
        <v>7</v>
      </c>
      <c r="B17" s="226">
        <f>'11'!B15</f>
        <v>0</v>
      </c>
      <c r="C17" s="226" t="str">
        <f>'11'!C15</f>
        <v>Wringinanom</v>
      </c>
      <c r="D17" s="125">
        <v>286</v>
      </c>
      <c r="E17" s="125">
        <v>201</v>
      </c>
      <c r="F17" s="228">
        <f t="shared" si="0"/>
        <v>70.27972027972028</v>
      </c>
      <c r="G17" s="125">
        <v>286</v>
      </c>
      <c r="H17" s="350">
        <v>161</v>
      </c>
      <c r="I17" s="228">
        <f t="shared" si="1"/>
        <v>56.293706293706293</v>
      </c>
      <c r="J17" s="125">
        <v>285</v>
      </c>
      <c r="K17" s="228">
        <f t="shared" si="2"/>
        <v>99.650349650349639</v>
      </c>
      <c r="L17" s="125">
        <v>204</v>
      </c>
      <c r="M17" s="228">
        <f t="shared" si="3"/>
        <v>71.328671328671334</v>
      </c>
      <c r="N17" s="125">
        <v>203</v>
      </c>
      <c r="O17" s="228">
        <f t="shared" si="4"/>
        <v>70.979020979020973</v>
      </c>
      <c r="P17" s="125">
        <v>204</v>
      </c>
      <c r="Q17" s="228">
        <f t="shared" si="5"/>
        <v>71.328671328671334</v>
      </c>
      <c r="R17" s="153"/>
      <c r="S17" s="153"/>
      <c r="T17" s="153"/>
      <c r="U17" s="153"/>
      <c r="V17" s="153"/>
      <c r="W17" s="153"/>
      <c r="X17" s="153"/>
      <c r="Y17" s="107"/>
      <c r="Z17" s="107"/>
    </row>
    <row r="18" spans="1:26" ht="19.5" customHeight="1">
      <c r="A18" s="240">
        <v>8</v>
      </c>
      <c r="B18" s="226" t="str">
        <f>'11'!B16</f>
        <v>Sawoo</v>
      </c>
      <c r="C18" s="226" t="str">
        <f>'11'!C16</f>
        <v>Sawoo</v>
      </c>
      <c r="D18" s="125">
        <v>685</v>
      </c>
      <c r="E18" s="125">
        <v>441</v>
      </c>
      <c r="F18" s="228">
        <f t="shared" si="0"/>
        <v>64.37956204379563</v>
      </c>
      <c r="G18" s="125">
        <v>685</v>
      </c>
      <c r="H18" s="350">
        <v>457</v>
      </c>
      <c r="I18" s="228">
        <f t="shared" si="1"/>
        <v>66.715328467153284</v>
      </c>
      <c r="J18" s="125">
        <v>454</v>
      </c>
      <c r="K18" s="228">
        <f t="shared" si="2"/>
        <v>66.277372262773724</v>
      </c>
      <c r="L18" s="125">
        <v>449</v>
      </c>
      <c r="M18" s="228">
        <f t="shared" si="3"/>
        <v>65.547445255474457</v>
      </c>
      <c r="N18" s="125">
        <v>465</v>
      </c>
      <c r="O18" s="228">
        <f t="shared" si="4"/>
        <v>67.883211678832112</v>
      </c>
      <c r="P18" s="125">
        <v>449</v>
      </c>
      <c r="Q18" s="228">
        <f t="shared" si="5"/>
        <v>65.547445255474457</v>
      </c>
      <c r="R18" s="153"/>
      <c r="S18" s="153"/>
      <c r="T18" s="153"/>
      <c r="U18" s="153"/>
      <c r="V18" s="153"/>
      <c r="W18" s="153"/>
      <c r="X18" s="153"/>
      <c r="Y18" s="107"/>
      <c r="Z18" s="107"/>
    </row>
    <row r="19" spans="1:26" ht="19.5" customHeight="1">
      <c r="A19" s="240">
        <v>9</v>
      </c>
      <c r="B19" s="226">
        <f>'11'!B17</f>
        <v>0</v>
      </c>
      <c r="C19" s="226" t="str">
        <f>'11'!C17</f>
        <v>Bondrang</v>
      </c>
      <c r="D19" s="125">
        <v>111</v>
      </c>
      <c r="E19" s="125">
        <v>56</v>
      </c>
      <c r="F19" s="228">
        <f t="shared" si="0"/>
        <v>50.450450450450447</v>
      </c>
      <c r="G19" s="125">
        <v>111</v>
      </c>
      <c r="H19" s="350">
        <v>49</v>
      </c>
      <c r="I19" s="228">
        <f t="shared" si="1"/>
        <v>44.144144144144143</v>
      </c>
      <c r="J19" s="125">
        <v>111</v>
      </c>
      <c r="K19" s="228">
        <f t="shared" si="2"/>
        <v>100</v>
      </c>
      <c r="L19" s="125">
        <v>61</v>
      </c>
      <c r="M19" s="228">
        <f t="shared" si="3"/>
        <v>54.954954954954957</v>
      </c>
      <c r="N19" s="125">
        <v>58</v>
      </c>
      <c r="O19" s="228">
        <f t="shared" si="4"/>
        <v>52.252252252252248</v>
      </c>
      <c r="P19" s="125">
        <v>61</v>
      </c>
      <c r="Q19" s="228">
        <f t="shared" si="5"/>
        <v>54.954954954954957</v>
      </c>
      <c r="R19" s="153"/>
      <c r="S19" s="153"/>
      <c r="T19" s="153"/>
      <c r="U19" s="153"/>
      <c r="V19" s="153"/>
      <c r="W19" s="153"/>
      <c r="X19" s="153"/>
      <c r="Y19" s="107"/>
      <c r="Z19" s="107"/>
    </row>
    <row r="20" spans="1:26" ht="19.5" customHeight="1">
      <c r="A20" s="240">
        <v>10</v>
      </c>
      <c r="B20" s="226" t="str">
        <f>'11'!B18</f>
        <v>Sooko</v>
      </c>
      <c r="C20" s="226" t="str">
        <f>'11'!C18</f>
        <v>Sooko</v>
      </c>
      <c r="D20" s="125">
        <v>315</v>
      </c>
      <c r="E20" s="125">
        <v>218</v>
      </c>
      <c r="F20" s="228">
        <f t="shared" si="0"/>
        <v>69.206349206349202</v>
      </c>
      <c r="G20" s="125">
        <v>315</v>
      </c>
      <c r="H20" s="350">
        <v>179</v>
      </c>
      <c r="I20" s="228">
        <f t="shared" si="1"/>
        <v>56.825396825396822</v>
      </c>
      <c r="J20" s="125">
        <v>313</v>
      </c>
      <c r="K20" s="228">
        <f t="shared" si="2"/>
        <v>99.365079365079367</v>
      </c>
      <c r="L20" s="125">
        <v>189</v>
      </c>
      <c r="M20" s="228">
        <f t="shared" si="3"/>
        <v>60</v>
      </c>
      <c r="N20" s="125">
        <v>189</v>
      </c>
      <c r="O20" s="228">
        <f t="shared" si="4"/>
        <v>60</v>
      </c>
      <c r="P20" s="125">
        <v>189</v>
      </c>
      <c r="Q20" s="228">
        <f t="shared" si="5"/>
        <v>60</v>
      </c>
      <c r="R20" s="153"/>
      <c r="S20" s="153"/>
      <c r="T20" s="153"/>
      <c r="U20" s="153"/>
      <c r="V20" s="153"/>
      <c r="W20" s="153"/>
      <c r="X20" s="153"/>
      <c r="Y20" s="107"/>
      <c r="Z20" s="107"/>
    </row>
    <row r="21" spans="1:26" ht="19.5" customHeight="1">
      <c r="A21" s="240">
        <v>11</v>
      </c>
      <c r="B21" s="226" t="str">
        <f>'11'!B19</f>
        <v>Pudak</v>
      </c>
      <c r="C21" s="226" t="str">
        <f>'11'!C19</f>
        <v>Pudak</v>
      </c>
      <c r="D21" s="125">
        <v>121</v>
      </c>
      <c r="E21" s="125">
        <v>86</v>
      </c>
      <c r="F21" s="228">
        <f t="shared" si="0"/>
        <v>71.074380165289256</v>
      </c>
      <c r="G21" s="125">
        <v>121</v>
      </c>
      <c r="H21" s="350">
        <v>67</v>
      </c>
      <c r="I21" s="228">
        <f t="shared" si="1"/>
        <v>55.371900826446286</v>
      </c>
      <c r="J21" s="125">
        <v>120</v>
      </c>
      <c r="K21" s="228">
        <f t="shared" si="2"/>
        <v>99.173553719008268</v>
      </c>
      <c r="L21" s="125">
        <v>97</v>
      </c>
      <c r="M21" s="228">
        <f t="shared" si="3"/>
        <v>80.165289256198349</v>
      </c>
      <c r="N21" s="125">
        <v>92</v>
      </c>
      <c r="O21" s="228">
        <f t="shared" si="4"/>
        <v>76.033057851239676</v>
      </c>
      <c r="P21" s="125">
        <v>97</v>
      </c>
      <c r="Q21" s="228">
        <f t="shared" si="5"/>
        <v>80.165289256198349</v>
      </c>
      <c r="R21" s="153"/>
      <c r="S21" s="153"/>
      <c r="T21" s="153"/>
      <c r="U21" s="153"/>
      <c r="V21" s="153"/>
      <c r="W21" s="153"/>
      <c r="X21" s="153"/>
      <c r="Y21" s="107"/>
      <c r="Z21" s="107"/>
    </row>
    <row r="22" spans="1:26" ht="19.5" customHeight="1">
      <c r="A22" s="240">
        <v>12</v>
      </c>
      <c r="B22" s="226" t="str">
        <f>'11'!B20</f>
        <v>Pulung</v>
      </c>
      <c r="C22" s="226" t="str">
        <f>'11'!C20</f>
        <v>Pulung</v>
      </c>
      <c r="D22" s="125">
        <v>408</v>
      </c>
      <c r="E22" s="125">
        <v>257</v>
      </c>
      <c r="F22" s="228">
        <f t="shared" si="0"/>
        <v>62.990196078431367</v>
      </c>
      <c r="G22" s="125">
        <v>408</v>
      </c>
      <c r="H22" s="350">
        <v>230</v>
      </c>
      <c r="I22" s="228">
        <f t="shared" si="1"/>
        <v>56.372549019607845</v>
      </c>
      <c r="J22" s="125">
        <v>406</v>
      </c>
      <c r="K22" s="228">
        <f t="shared" si="2"/>
        <v>99.509803921568633</v>
      </c>
      <c r="L22" s="125">
        <v>244</v>
      </c>
      <c r="M22" s="228">
        <f t="shared" si="3"/>
        <v>59.803921568627452</v>
      </c>
      <c r="N22" s="125">
        <v>244</v>
      </c>
      <c r="O22" s="228">
        <f t="shared" si="4"/>
        <v>59.803921568627452</v>
      </c>
      <c r="P22" s="125">
        <v>244</v>
      </c>
      <c r="Q22" s="228">
        <f t="shared" si="5"/>
        <v>59.803921568627452</v>
      </c>
      <c r="R22" s="153"/>
      <c r="S22" s="153"/>
      <c r="T22" s="153"/>
      <c r="U22" s="153"/>
      <c r="V22" s="153"/>
      <c r="W22" s="153"/>
      <c r="X22" s="153"/>
      <c r="Y22" s="107"/>
      <c r="Z22" s="107"/>
    </row>
    <row r="23" spans="1:26" ht="19.5" customHeight="1">
      <c r="A23" s="240">
        <v>13</v>
      </c>
      <c r="B23" s="226">
        <f>'11'!B21</f>
        <v>0</v>
      </c>
      <c r="C23" s="226" t="str">
        <f>'11'!C21</f>
        <v>Kesugihan</v>
      </c>
      <c r="D23" s="125">
        <v>269</v>
      </c>
      <c r="E23" s="125">
        <v>150</v>
      </c>
      <c r="F23" s="228">
        <f t="shared" si="0"/>
        <v>55.762081784386616</v>
      </c>
      <c r="G23" s="125">
        <v>269</v>
      </c>
      <c r="H23" s="350">
        <v>128</v>
      </c>
      <c r="I23" s="228">
        <f t="shared" si="1"/>
        <v>47.583643122676577</v>
      </c>
      <c r="J23" s="125">
        <v>268</v>
      </c>
      <c r="K23" s="228">
        <f t="shared" si="2"/>
        <v>99.628252788104092</v>
      </c>
      <c r="L23" s="125">
        <v>139</v>
      </c>
      <c r="M23" s="228">
        <f t="shared" si="3"/>
        <v>51.6728624535316</v>
      </c>
      <c r="N23" s="125">
        <v>142</v>
      </c>
      <c r="O23" s="228">
        <f t="shared" si="4"/>
        <v>52.788104089219331</v>
      </c>
      <c r="P23" s="125">
        <v>139</v>
      </c>
      <c r="Q23" s="228">
        <f t="shared" si="5"/>
        <v>51.6728624535316</v>
      </c>
      <c r="R23" s="153"/>
      <c r="S23" s="153"/>
      <c r="T23" s="153"/>
      <c r="U23" s="153"/>
      <c r="V23" s="153"/>
      <c r="W23" s="153"/>
      <c r="X23" s="153"/>
      <c r="Y23" s="107"/>
      <c r="Z23" s="107"/>
    </row>
    <row r="24" spans="1:26" ht="19.5" customHeight="1">
      <c r="A24" s="240">
        <v>14</v>
      </c>
      <c r="B24" s="226" t="str">
        <f>'11'!B22</f>
        <v>Mlarak</v>
      </c>
      <c r="C24" s="226" t="str">
        <f>'11'!C22</f>
        <v>Mlarak</v>
      </c>
      <c r="D24" s="125">
        <v>458</v>
      </c>
      <c r="E24" s="125">
        <v>308</v>
      </c>
      <c r="F24" s="228">
        <f t="shared" si="0"/>
        <v>67.248908296943227</v>
      </c>
      <c r="G24" s="125">
        <v>458</v>
      </c>
      <c r="H24" s="350">
        <v>316</v>
      </c>
      <c r="I24" s="228">
        <f t="shared" si="1"/>
        <v>68.995633187772938</v>
      </c>
      <c r="J24" s="125">
        <v>309</v>
      </c>
      <c r="K24" s="228">
        <f t="shared" si="2"/>
        <v>67.467248908296938</v>
      </c>
      <c r="L24" s="125">
        <v>309</v>
      </c>
      <c r="M24" s="228">
        <f t="shared" si="3"/>
        <v>67.467248908296938</v>
      </c>
      <c r="N24" s="125">
        <v>304</v>
      </c>
      <c r="O24" s="228">
        <f t="shared" si="4"/>
        <v>66.375545851528386</v>
      </c>
      <c r="P24" s="125">
        <v>309</v>
      </c>
      <c r="Q24" s="228">
        <f t="shared" si="5"/>
        <v>67.467248908296938</v>
      </c>
      <c r="R24" s="153"/>
      <c r="S24" s="153"/>
      <c r="T24" s="153"/>
      <c r="U24" s="153"/>
      <c r="V24" s="153"/>
      <c r="W24" s="153"/>
      <c r="X24" s="153"/>
      <c r="Y24" s="107"/>
      <c r="Z24" s="107"/>
    </row>
    <row r="25" spans="1:26" ht="19.5" customHeight="1">
      <c r="A25" s="240">
        <v>15</v>
      </c>
      <c r="B25" s="226" t="str">
        <f>'11'!B23</f>
        <v>Siman</v>
      </c>
      <c r="C25" s="226" t="str">
        <f>'11'!C23</f>
        <v>Siman</v>
      </c>
      <c r="D25" s="125">
        <v>304</v>
      </c>
      <c r="E25" s="125">
        <v>198</v>
      </c>
      <c r="F25" s="228">
        <f t="shared" si="0"/>
        <v>65.131578947368425</v>
      </c>
      <c r="G25" s="125">
        <v>304</v>
      </c>
      <c r="H25" s="350">
        <v>168</v>
      </c>
      <c r="I25" s="228">
        <f t="shared" si="1"/>
        <v>55.26315789473685</v>
      </c>
      <c r="J25" s="125">
        <v>303</v>
      </c>
      <c r="K25" s="228">
        <f t="shared" si="2"/>
        <v>99.671052631578945</v>
      </c>
      <c r="L25" s="125">
        <v>174</v>
      </c>
      <c r="M25" s="228">
        <f t="shared" si="3"/>
        <v>57.23684210526315</v>
      </c>
      <c r="N25" s="125">
        <v>158</v>
      </c>
      <c r="O25" s="228">
        <f t="shared" si="4"/>
        <v>51.973684210526315</v>
      </c>
      <c r="P25" s="125">
        <v>174</v>
      </c>
      <c r="Q25" s="228">
        <f t="shared" si="5"/>
        <v>57.23684210526315</v>
      </c>
      <c r="R25" s="153"/>
      <c r="S25" s="153"/>
      <c r="T25" s="153"/>
      <c r="U25" s="153"/>
      <c r="V25" s="153"/>
      <c r="W25" s="153"/>
      <c r="X25" s="153"/>
      <c r="Y25" s="107"/>
      <c r="Z25" s="107"/>
    </row>
    <row r="26" spans="1:26" ht="19.5" customHeight="1">
      <c r="A26" s="240">
        <v>16</v>
      </c>
      <c r="B26" s="226">
        <f>'11'!B24</f>
        <v>0</v>
      </c>
      <c r="C26" s="226" t="str">
        <f>'11'!C24</f>
        <v>Ronowijayan</v>
      </c>
      <c r="D26" s="125">
        <v>307</v>
      </c>
      <c r="E26" s="125">
        <v>209</v>
      </c>
      <c r="F26" s="228">
        <f t="shared" si="0"/>
        <v>68.078175895765469</v>
      </c>
      <c r="G26" s="125">
        <v>307</v>
      </c>
      <c r="H26" s="350">
        <v>179</v>
      </c>
      <c r="I26" s="228">
        <f t="shared" si="1"/>
        <v>58.306188925081436</v>
      </c>
      <c r="J26" s="125">
        <v>305</v>
      </c>
      <c r="K26" s="228">
        <f t="shared" si="2"/>
        <v>99.348534201954394</v>
      </c>
      <c r="L26" s="125">
        <v>177</v>
      </c>
      <c r="M26" s="228">
        <f t="shared" si="3"/>
        <v>57.654723127035837</v>
      </c>
      <c r="N26" s="125">
        <v>177</v>
      </c>
      <c r="O26" s="228">
        <f t="shared" si="4"/>
        <v>57.654723127035837</v>
      </c>
      <c r="P26" s="125">
        <v>177</v>
      </c>
      <c r="Q26" s="228">
        <f t="shared" si="5"/>
        <v>57.654723127035837</v>
      </c>
      <c r="R26" s="153"/>
      <c r="S26" s="153"/>
      <c r="T26" s="153"/>
      <c r="U26" s="153"/>
      <c r="V26" s="153"/>
      <c r="W26" s="153"/>
      <c r="X26" s="153"/>
      <c r="Y26" s="107"/>
      <c r="Z26" s="107"/>
    </row>
    <row r="27" spans="1:26" ht="19.5" customHeight="1">
      <c r="A27" s="240">
        <v>17</v>
      </c>
      <c r="B27" s="226" t="str">
        <f>'11'!B25</f>
        <v>Jetis</v>
      </c>
      <c r="C27" s="226" t="str">
        <f>'11'!C25</f>
        <v>Jetis</v>
      </c>
      <c r="D27" s="125">
        <v>406</v>
      </c>
      <c r="E27" s="125">
        <v>256</v>
      </c>
      <c r="F27" s="228">
        <f t="shared" si="0"/>
        <v>63.054187192118228</v>
      </c>
      <c r="G27" s="125">
        <v>406</v>
      </c>
      <c r="H27" s="350">
        <v>225</v>
      </c>
      <c r="I27" s="228">
        <f t="shared" si="1"/>
        <v>55.418719211822662</v>
      </c>
      <c r="J27" s="125">
        <v>405</v>
      </c>
      <c r="K27" s="228">
        <f t="shared" si="2"/>
        <v>99.753694581280783</v>
      </c>
      <c r="L27" s="125">
        <v>241</v>
      </c>
      <c r="M27" s="228">
        <f t="shared" si="3"/>
        <v>59.35960591133005</v>
      </c>
      <c r="N27" s="125">
        <v>236</v>
      </c>
      <c r="O27" s="228">
        <f t="shared" si="4"/>
        <v>58.128078817733986</v>
      </c>
      <c r="P27" s="125">
        <v>241</v>
      </c>
      <c r="Q27" s="228">
        <f t="shared" si="5"/>
        <v>59.35960591133005</v>
      </c>
      <c r="R27" s="153"/>
      <c r="S27" s="153"/>
      <c r="T27" s="153"/>
      <c r="U27" s="153"/>
      <c r="V27" s="153"/>
      <c r="W27" s="153"/>
      <c r="X27" s="153"/>
      <c r="Y27" s="107"/>
      <c r="Z27" s="107"/>
    </row>
    <row r="28" spans="1:26" ht="19.5" customHeight="1">
      <c r="A28" s="240">
        <v>18</v>
      </c>
      <c r="B28" s="226" t="str">
        <f>'11'!B26</f>
        <v>Balong</v>
      </c>
      <c r="C28" s="226" t="str">
        <f>'11'!C26</f>
        <v>Balong</v>
      </c>
      <c r="D28" s="125">
        <v>621</v>
      </c>
      <c r="E28" s="125">
        <v>357</v>
      </c>
      <c r="F28" s="228">
        <f t="shared" si="0"/>
        <v>57.487922705314013</v>
      </c>
      <c r="G28" s="125">
        <v>621</v>
      </c>
      <c r="H28" s="350">
        <v>311</v>
      </c>
      <c r="I28" s="228">
        <f t="shared" si="1"/>
        <v>50.080515297906601</v>
      </c>
      <c r="J28" s="125">
        <v>619</v>
      </c>
      <c r="K28" s="228">
        <f t="shared" si="2"/>
        <v>99.677938808373597</v>
      </c>
      <c r="L28" s="125">
        <v>336</v>
      </c>
      <c r="M28" s="228">
        <f t="shared" si="3"/>
        <v>54.106280193236714</v>
      </c>
      <c r="N28" s="125">
        <v>330</v>
      </c>
      <c r="O28" s="228">
        <f t="shared" si="4"/>
        <v>53.140096618357489</v>
      </c>
      <c r="P28" s="125">
        <v>336</v>
      </c>
      <c r="Q28" s="228">
        <f t="shared" si="5"/>
        <v>54.106280193236714</v>
      </c>
      <c r="R28" s="153"/>
      <c r="S28" s="153"/>
      <c r="T28" s="153"/>
      <c r="U28" s="153"/>
      <c r="V28" s="153"/>
      <c r="W28" s="153"/>
      <c r="X28" s="153"/>
      <c r="Y28" s="107"/>
      <c r="Z28" s="107"/>
    </row>
    <row r="29" spans="1:26" ht="19.5" customHeight="1">
      <c r="A29" s="240">
        <v>19</v>
      </c>
      <c r="B29" s="226" t="str">
        <f>'11'!B27</f>
        <v>Kauman</v>
      </c>
      <c r="C29" s="226" t="str">
        <f>'11'!C27</f>
        <v>Kauman</v>
      </c>
      <c r="D29" s="125">
        <v>451</v>
      </c>
      <c r="E29" s="125">
        <v>258</v>
      </c>
      <c r="F29" s="228">
        <f t="shared" si="0"/>
        <v>57.206208425720618</v>
      </c>
      <c r="G29" s="125">
        <v>451</v>
      </c>
      <c r="H29" s="350">
        <v>246</v>
      </c>
      <c r="I29" s="228">
        <f t="shared" si="1"/>
        <v>54.54545454545454</v>
      </c>
      <c r="J29" s="125">
        <v>255</v>
      </c>
      <c r="K29" s="228">
        <f t="shared" si="2"/>
        <v>56.541019955654107</v>
      </c>
      <c r="L29" s="125">
        <v>255</v>
      </c>
      <c r="M29" s="228">
        <f t="shared" si="3"/>
        <v>56.541019955654107</v>
      </c>
      <c r="N29" s="125">
        <v>255</v>
      </c>
      <c r="O29" s="228">
        <f t="shared" si="4"/>
        <v>56.541019955654107</v>
      </c>
      <c r="P29" s="125">
        <v>255</v>
      </c>
      <c r="Q29" s="228">
        <f t="shared" si="5"/>
        <v>56.541019955654107</v>
      </c>
      <c r="R29" s="153"/>
      <c r="S29" s="153"/>
      <c r="T29" s="153"/>
      <c r="U29" s="153"/>
      <c r="V29" s="153"/>
      <c r="W29" s="153"/>
      <c r="X29" s="153"/>
      <c r="Y29" s="107"/>
      <c r="Z29" s="107"/>
    </row>
    <row r="30" spans="1:26" ht="19.5" customHeight="1">
      <c r="A30" s="240">
        <v>20</v>
      </c>
      <c r="B30" s="226">
        <f>'11'!B28</f>
        <v>0</v>
      </c>
      <c r="C30" s="226" t="str">
        <f>'11'!C28</f>
        <v>Ngrandu</v>
      </c>
      <c r="D30" s="125">
        <v>151</v>
      </c>
      <c r="E30" s="125">
        <v>86</v>
      </c>
      <c r="F30" s="228">
        <f t="shared" si="0"/>
        <v>56.953642384105962</v>
      </c>
      <c r="G30" s="125">
        <v>151</v>
      </c>
      <c r="H30" s="350">
        <v>90</v>
      </c>
      <c r="I30" s="228">
        <f t="shared" si="1"/>
        <v>59.602649006622521</v>
      </c>
      <c r="J30" s="125">
        <v>151</v>
      </c>
      <c r="K30" s="228">
        <f t="shared" si="2"/>
        <v>100</v>
      </c>
      <c r="L30" s="125">
        <v>98</v>
      </c>
      <c r="M30" s="228">
        <f t="shared" si="3"/>
        <v>64.900662251655632</v>
      </c>
      <c r="N30" s="125">
        <v>96</v>
      </c>
      <c r="O30" s="228">
        <f t="shared" si="4"/>
        <v>63.576158940397356</v>
      </c>
      <c r="P30" s="125">
        <v>98</v>
      </c>
      <c r="Q30" s="228">
        <f t="shared" si="5"/>
        <v>64.900662251655632</v>
      </c>
      <c r="R30" s="153"/>
      <c r="S30" s="153"/>
      <c r="T30" s="153"/>
      <c r="U30" s="153"/>
      <c r="V30" s="153"/>
      <c r="W30" s="153"/>
      <c r="X30" s="153"/>
      <c r="Y30" s="107"/>
      <c r="Z30" s="107"/>
    </row>
    <row r="31" spans="1:26" ht="19.5" customHeight="1">
      <c r="A31" s="240">
        <v>21</v>
      </c>
      <c r="B31" s="226" t="str">
        <f>'11'!B29</f>
        <v>Jambon</v>
      </c>
      <c r="C31" s="226" t="str">
        <f>'11'!C29</f>
        <v>Jambon</v>
      </c>
      <c r="D31" s="125">
        <v>606</v>
      </c>
      <c r="E31" s="125">
        <v>373</v>
      </c>
      <c r="F31" s="228">
        <f t="shared" si="0"/>
        <v>61.551155115511548</v>
      </c>
      <c r="G31" s="125">
        <v>606</v>
      </c>
      <c r="H31" s="350">
        <v>340</v>
      </c>
      <c r="I31" s="228">
        <f t="shared" si="1"/>
        <v>56.10561056105611</v>
      </c>
      <c r="J31" s="125">
        <v>604</v>
      </c>
      <c r="K31" s="228">
        <f t="shared" si="2"/>
        <v>99.669966996699671</v>
      </c>
      <c r="L31" s="125">
        <v>349</v>
      </c>
      <c r="M31" s="228">
        <f t="shared" si="3"/>
        <v>57.590759075907592</v>
      </c>
      <c r="N31" s="125">
        <v>348</v>
      </c>
      <c r="O31" s="228">
        <f t="shared" si="4"/>
        <v>57.42574257425742</v>
      </c>
      <c r="P31" s="125">
        <v>349</v>
      </c>
      <c r="Q31" s="228">
        <f t="shared" si="5"/>
        <v>57.590759075907592</v>
      </c>
      <c r="R31" s="153"/>
      <c r="S31" s="153"/>
      <c r="T31" s="153"/>
      <c r="U31" s="153"/>
      <c r="V31" s="153"/>
      <c r="W31" s="153"/>
      <c r="X31" s="153"/>
      <c r="Y31" s="107"/>
      <c r="Z31" s="107"/>
    </row>
    <row r="32" spans="1:26" ht="19.5" customHeight="1">
      <c r="A32" s="240">
        <v>22</v>
      </c>
      <c r="B32" s="226" t="str">
        <f>'11'!B30</f>
        <v>Badegan</v>
      </c>
      <c r="C32" s="226" t="str">
        <f>'11'!C30</f>
        <v>Badegan</v>
      </c>
      <c r="D32" s="125">
        <v>433</v>
      </c>
      <c r="E32" s="125">
        <v>265</v>
      </c>
      <c r="F32" s="228">
        <f t="shared" si="0"/>
        <v>61.200923787528872</v>
      </c>
      <c r="G32" s="125">
        <v>433</v>
      </c>
      <c r="H32" s="350">
        <v>271</v>
      </c>
      <c r="I32" s="228">
        <f t="shared" si="1"/>
        <v>62.586605080831404</v>
      </c>
      <c r="J32" s="125">
        <v>431</v>
      </c>
      <c r="K32" s="228">
        <f t="shared" si="2"/>
        <v>99.53810623556582</v>
      </c>
      <c r="L32" s="125">
        <v>272</v>
      </c>
      <c r="M32" s="228">
        <f t="shared" si="3"/>
        <v>62.817551963048501</v>
      </c>
      <c r="N32" s="125">
        <v>267</v>
      </c>
      <c r="O32" s="228">
        <f t="shared" si="4"/>
        <v>61.662817551963045</v>
      </c>
      <c r="P32" s="125">
        <v>272</v>
      </c>
      <c r="Q32" s="228">
        <f t="shared" si="5"/>
        <v>62.817551963048501</v>
      </c>
      <c r="R32" s="153"/>
      <c r="S32" s="153"/>
      <c r="T32" s="153"/>
      <c r="U32" s="153"/>
      <c r="V32" s="153"/>
      <c r="W32" s="153"/>
      <c r="X32" s="153"/>
      <c r="Y32" s="107"/>
      <c r="Z32" s="107"/>
    </row>
    <row r="33" spans="1:26" ht="19.5" customHeight="1">
      <c r="A33" s="240">
        <v>23</v>
      </c>
      <c r="B33" s="226" t="str">
        <f>'11'!B31</f>
        <v>Sampung</v>
      </c>
      <c r="C33" s="226" t="str">
        <f>'11'!C31</f>
        <v>Sampung</v>
      </c>
      <c r="D33" s="125">
        <v>337</v>
      </c>
      <c r="E33" s="125">
        <v>217</v>
      </c>
      <c r="F33" s="228">
        <f t="shared" si="0"/>
        <v>64.39169139465875</v>
      </c>
      <c r="G33" s="125">
        <v>337</v>
      </c>
      <c r="H33" s="350">
        <v>185</v>
      </c>
      <c r="I33" s="228">
        <f t="shared" si="1"/>
        <v>54.896142433234417</v>
      </c>
      <c r="J33" s="125">
        <v>336</v>
      </c>
      <c r="K33" s="228">
        <f t="shared" si="2"/>
        <v>99.703264094955486</v>
      </c>
      <c r="L33" s="125">
        <v>200</v>
      </c>
      <c r="M33" s="228">
        <f t="shared" si="3"/>
        <v>59.347181008902069</v>
      </c>
      <c r="N33" s="125">
        <v>200</v>
      </c>
      <c r="O33" s="228">
        <f t="shared" si="4"/>
        <v>59.347181008902069</v>
      </c>
      <c r="P33" s="125">
        <v>200</v>
      </c>
      <c r="Q33" s="228">
        <f t="shared" si="5"/>
        <v>59.347181008902069</v>
      </c>
      <c r="R33" s="153"/>
      <c r="S33" s="153"/>
      <c r="T33" s="153"/>
      <c r="U33" s="153"/>
      <c r="V33" s="153"/>
      <c r="W33" s="153"/>
      <c r="X33" s="153"/>
      <c r="Y33" s="107"/>
      <c r="Z33" s="107"/>
    </row>
    <row r="34" spans="1:26" ht="19.5" customHeight="1">
      <c r="A34" s="240">
        <v>24</v>
      </c>
      <c r="B34" s="226">
        <f>'11'!B32</f>
        <v>0</v>
      </c>
      <c r="C34" s="226" t="str">
        <f>'11'!C32</f>
        <v>Kunti</v>
      </c>
      <c r="D34" s="125">
        <v>180</v>
      </c>
      <c r="E34" s="125">
        <v>112</v>
      </c>
      <c r="F34" s="228">
        <f t="shared" si="0"/>
        <v>62.222222222222221</v>
      </c>
      <c r="G34" s="125">
        <v>180</v>
      </c>
      <c r="H34" s="350">
        <v>91</v>
      </c>
      <c r="I34" s="228">
        <f t="shared" si="1"/>
        <v>50.555555555555557</v>
      </c>
      <c r="J34" s="125">
        <v>180</v>
      </c>
      <c r="K34" s="228">
        <f t="shared" si="2"/>
        <v>100</v>
      </c>
      <c r="L34" s="125">
        <v>95</v>
      </c>
      <c r="M34" s="228">
        <f t="shared" si="3"/>
        <v>52.777777777777779</v>
      </c>
      <c r="N34" s="125">
        <v>93</v>
      </c>
      <c r="O34" s="228">
        <f t="shared" si="4"/>
        <v>51.666666666666671</v>
      </c>
      <c r="P34" s="125">
        <v>95</v>
      </c>
      <c r="Q34" s="228">
        <f t="shared" si="5"/>
        <v>52.777777777777779</v>
      </c>
      <c r="R34" s="153"/>
      <c r="S34" s="153"/>
      <c r="T34" s="153"/>
      <c r="U34" s="153"/>
      <c r="V34" s="153"/>
      <c r="W34" s="153"/>
      <c r="X34" s="153"/>
      <c r="Y34" s="107"/>
      <c r="Z34" s="107"/>
    </row>
    <row r="35" spans="1:26" ht="19.5" customHeight="1">
      <c r="A35" s="240">
        <v>25</v>
      </c>
      <c r="B35" s="226" t="str">
        <f>'11'!B33</f>
        <v>Sukorejo</v>
      </c>
      <c r="C35" s="226" t="str">
        <f>'11'!C33</f>
        <v>Sukorejo</v>
      </c>
      <c r="D35" s="125">
        <v>755</v>
      </c>
      <c r="E35" s="125">
        <v>452</v>
      </c>
      <c r="F35" s="228">
        <f t="shared" si="0"/>
        <v>59.867549668874176</v>
      </c>
      <c r="G35" s="125">
        <v>755</v>
      </c>
      <c r="H35" s="350">
        <v>442</v>
      </c>
      <c r="I35" s="228">
        <f t="shared" si="1"/>
        <v>58.543046357615893</v>
      </c>
      <c r="J35" s="125">
        <v>752</v>
      </c>
      <c r="K35" s="228">
        <f t="shared" si="2"/>
        <v>99.602649006622514</v>
      </c>
      <c r="L35" s="125">
        <v>446</v>
      </c>
      <c r="M35" s="228">
        <f t="shared" si="3"/>
        <v>59.072847682119203</v>
      </c>
      <c r="N35" s="125">
        <v>439</v>
      </c>
      <c r="O35" s="228">
        <f t="shared" si="4"/>
        <v>58.145695364238414</v>
      </c>
      <c r="P35" s="125">
        <v>446</v>
      </c>
      <c r="Q35" s="228">
        <f t="shared" si="5"/>
        <v>59.072847682119203</v>
      </c>
      <c r="R35" s="153"/>
      <c r="S35" s="153"/>
      <c r="T35" s="153"/>
      <c r="U35" s="153"/>
      <c r="V35" s="153"/>
      <c r="W35" s="153"/>
      <c r="X35" s="153"/>
      <c r="Y35" s="107"/>
      <c r="Z35" s="107"/>
    </row>
    <row r="36" spans="1:26" ht="19.5" customHeight="1">
      <c r="A36" s="240">
        <v>26</v>
      </c>
      <c r="B36" s="226" t="str">
        <f>'11'!B34</f>
        <v>Ponorogo</v>
      </c>
      <c r="C36" s="226" t="str">
        <f>'11'!C34</f>
        <v>Po. Utara</v>
      </c>
      <c r="D36" s="125">
        <v>513</v>
      </c>
      <c r="E36" s="125">
        <v>364</v>
      </c>
      <c r="F36" s="228">
        <f t="shared" si="0"/>
        <v>70.955165692007796</v>
      </c>
      <c r="G36" s="125">
        <v>513</v>
      </c>
      <c r="H36" s="350">
        <v>296</v>
      </c>
      <c r="I36" s="228">
        <f t="shared" si="1"/>
        <v>57.699805068226119</v>
      </c>
      <c r="J36" s="125">
        <v>511</v>
      </c>
      <c r="K36" s="228">
        <f t="shared" si="2"/>
        <v>99.610136452241719</v>
      </c>
      <c r="L36" s="125">
        <v>320</v>
      </c>
      <c r="M36" s="228">
        <f t="shared" si="3"/>
        <v>62.378167641325533</v>
      </c>
      <c r="N36" s="125">
        <v>320</v>
      </c>
      <c r="O36" s="228">
        <f t="shared" si="4"/>
        <v>62.378167641325533</v>
      </c>
      <c r="P36" s="125">
        <v>320</v>
      </c>
      <c r="Q36" s="228">
        <f t="shared" si="5"/>
        <v>62.378167641325533</v>
      </c>
      <c r="R36" s="153"/>
      <c r="S36" s="153"/>
      <c r="T36" s="153"/>
      <c r="U36" s="153"/>
      <c r="V36" s="153"/>
      <c r="W36" s="153"/>
      <c r="X36" s="153"/>
      <c r="Y36" s="107"/>
      <c r="Z36" s="107"/>
    </row>
    <row r="37" spans="1:26" ht="19.5" customHeight="1">
      <c r="A37" s="240">
        <v>27</v>
      </c>
      <c r="B37" s="226">
        <f>'11'!B35</f>
        <v>0</v>
      </c>
      <c r="C37" s="226" t="str">
        <f>'11'!C35</f>
        <v>Po. Selatan</v>
      </c>
      <c r="D37" s="125">
        <v>463</v>
      </c>
      <c r="E37" s="125">
        <v>315</v>
      </c>
      <c r="F37" s="228">
        <f t="shared" si="0"/>
        <v>68.034557235421161</v>
      </c>
      <c r="G37" s="125">
        <v>463</v>
      </c>
      <c r="H37" s="350">
        <v>265</v>
      </c>
      <c r="I37" s="228">
        <f t="shared" si="1"/>
        <v>57.235421166306701</v>
      </c>
      <c r="J37" s="125">
        <v>461</v>
      </c>
      <c r="K37" s="228">
        <f t="shared" si="2"/>
        <v>99.568034557235421</v>
      </c>
      <c r="L37" s="125">
        <v>266</v>
      </c>
      <c r="M37" s="228">
        <f t="shared" si="3"/>
        <v>57.45140388768899</v>
      </c>
      <c r="N37" s="125">
        <v>264</v>
      </c>
      <c r="O37" s="228">
        <f t="shared" si="4"/>
        <v>57.019438444924411</v>
      </c>
      <c r="P37" s="125">
        <v>266</v>
      </c>
      <c r="Q37" s="228">
        <f t="shared" si="5"/>
        <v>57.45140388768899</v>
      </c>
      <c r="R37" s="153"/>
      <c r="S37" s="153"/>
      <c r="T37" s="153"/>
      <c r="U37" s="153"/>
      <c r="V37" s="153"/>
      <c r="W37" s="153"/>
      <c r="X37" s="153"/>
      <c r="Y37" s="107"/>
      <c r="Z37" s="107"/>
    </row>
    <row r="38" spans="1:26" ht="19.5" customHeight="1">
      <c r="A38" s="240">
        <v>28</v>
      </c>
      <c r="B38" s="226" t="str">
        <f>'11'!B36</f>
        <v>Babadan</v>
      </c>
      <c r="C38" s="226" t="str">
        <f>'11'!C36</f>
        <v>Babadan</v>
      </c>
      <c r="D38" s="125">
        <v>516</v>
      </c>
      <c r="E38" s="125">
        <v>342</v>
      </c>
      <c r="F38" s="228">
        <f t="shared" si="0"/>
        <v>66.279069767441854</v>
      </c>
      <c r="G38" s="125">
        <v>516</v>
      </c>
      <c r="H38" s="350">
        <v>278</v>
      </c>
      <c r="I38" s="228">
        <f t="shared" si="1"/>
        <v>53.875968992248055</v>
      </c>
      <c r="J38" s="125">
        <v>514</v>
      </c>
      <c r="K38" s="228">
        <f t="shared" si="2"/>
        <v>99.612403100775197</v>
      </c>
      <c r="L38" s="125">
        <v>276</v>
      </c>
      <c r="M38" s="228">
        <f t="shared" si="3"/>
        <v>53.488372093023251</v>
      </c>
      <c r="N38" s="125">
        <v>284</v>
      </c>
      <c r="O38" s="228">
        <f t="shared" si="4"/>
        <v>55.038759689922479</v>
      </c>
      <c r="P38" s="125">
        <v>276</v>
      </c>
      <c r="Q38" s="228">
        <f t="shared" si="5"/>
        <v>53.488372093023251</v>
      </c>
      <c r="R38" s="153"/>
      <c r="S38" s="153"/>
      <c r="T38" s="153"/>
      <c r="U38" s="153"/>
      <c r="V38" s="153"/>
      <c r="W38" s="153"/>
      <c r="X38" s="153"/>
      <c r="Y38" s="107"/>
      <c r="Z38" s="107"/>
    </row>
    <row r="39" spans="1:26" ht="19.5" customHeight="1">
      <c r="A39" s="240">
        <v>29</v>
      </c>
      <c r="B39" s="226">
        <f>'11'!B37</f>
        <v>0</v>
      </c>
      <c r="C39" s="226" t="str">
        <f>'11'!C37</f>
        <v>Sukosari</v>
      </c>
      <c r="D39" s="125">
        <v>379</v>
      </c>
      <c r="E39" s="125">
        <v>259</v>
      </c>
      <c r="F39" s="228">
        <f t="shared" si="0"/>
        <v>68.337730870712392</v>
      </c>
      <c r="G39" s="125">
        <v>379</v>
      </c>
      <c r="H39" s="350">
        <v>208</v>
      </c>
      <c r="I39" s="228">
        <f t="shared" si="1"/>
        <v>54.881266490765171</v>
      </c>
      <c r="J39" s="125">
        <v>378</v>
      </c>
      <c r="K39" s="228">
        <f t="shared" si="2"/>
        <v>99.736147757255935</v>
      </c>
      <c r="L39" s="125">
        <v>210</v>
      </c>
      <c r="M39" s="228">
        <f t="shared" si="3"/>
        <v>55.4089709762533</v>
      </c>
      <c r="N39" s="125">
        <v>217</v>
      </c>
      <c r="O39" s="228">
        <f t="shared" si="4"/>
        <v>57.25593667546174</v>
      </c>
      <c r="P39" s="125">
        <v>210</v>
      </c>
      <c r="Q39" s="228">
        <f t="shared" si="5"/>
        <v>55.4089709762533</v>
      </c>
      <c r="R39" s="153"/>
      <c r="S39" s="153"/>
      <c r="T39" s="153"/>
      <c r="U39" s="153"/>
      <c r="V39" s="153"/>
      <c r="W39" s="153"/>
      <c r="X39" s="153"/>
      <c r="Y39" s="107"/>
      <c r="Z39" s="107"/>
    </row>
    <row r="40" spans="1:26" ht="19.5" customHeight="1">
      <c r="A40" s="240">
        <v>30</v>
      </c>
      <c r="B40" s="226" t="str">
        <f>'11'!B38</f>
        <v>Jenangan</v>
      </c>
      <c r="C40" s="226" t="str">
        <f>'11'!C38</f>
        <v>Jenangan</v>
      </c>
      <c r="D40" s="125">
        <v>491</v>
      </c>
      <c r="E40" s="125">
        <v>305</v>
      </c>
      <c r="F40" s="228">
        <f t="shared" si="0"/>
        <v>62.11812627291242</v>
      </c>
      <c r="G40" s="125">
        <v>491</v>
      </c>
      <c r="H40" s="350">
        <v>255</v>
      </c>
      <c r="I40" s="228">
        <f t="shared" si="1"/>
        <v>51.934826883910389</v>
      </c>
      <c r="J40" s="125">
        <v>489</v>
      </c>
      <c r="K40" s="228">
        <f t="shared" si="2"/>
        <v>99.592668024439917</v>
      </c>
      <c r="L40" s="125">
        <v>252</v>
      </c>
      <c r="M40" s="228">
        <f t="shared" si="3"/>
        <v>51.323828920570271</v>
      </c>
      <c r="N40" s="125">
        <v>249</v>
      </c>
      <c r="O40" s="228">
        <f t="shared" si="4"/>
        <v>50.712830957230139</v>
      </c>
      <c r="P40" s="125">
        <v>252</v>
      </c>
      <c r="Q40" s="228">
        <f t="shared" si="5"/>
        <v>51.323828920570271</v>
      </c>
      <c r="R40" s="153"/>
      <c r="S40" s="153"/>
      <c r="T40" s="153"/>
      <c r="U40" s="153"/>
      <c r="V40" s="153"/>
      <c r="W40" s="153"/>
      <c r="X40" s="153"/>
      <c r="Y40" s="107"/>
      <c r="Z40" s="107"/>
    </row>
    <row r="41" spans="1:26" ht="19.5" customHeight="1">
      <c r="A41" s="240">
        <v>31</v>
      </c>
      <c r="B41" s="226">
        <f>'11'!B39</f>
        <v>0</v>
      </c>
      <c r="C41" s="226" t="str">
        <f>'11'!C39</f>
        <v>Setono</v>
      </c>
      <c r="D41" s="125">
        <v>301</v>
      </c>
      <c r="E41" s="125">
        <v>196</v>
      </c>
      <c r="F41" s="228">
        <f t="shared" si="0"/>
        <v>65.116279069767444</v>
      </c>
      <c r="G41" s="125">
        <v>301</v>
      </c>
      <c r="H41" s="350">
        <v>169</v>
      </c>
      <c r="I41" s="228">
        <f t="shared" si="1"/>
        <v>56.146179401993358</v>
      </c>
      <c r="J41" s="125">
        <v>300</v>
      </c>
      <c r="K41" s="228">
        <f t="shared" si="2"/>
        <v>99.667774086378742</v>
      </c>
      <c r="L41" s="125">
        <v>187</v>
      </c>
      <c r="M41" s="228">
        <f t="shared" si="3"/>
        <v>62.126245847176079</v>
      </c>
      <c r="N41" s="125">
        <v>184</v>
      </c>
      <c r="O41" s="228">
        <f t="shared" si="4"/>
        <v>61.129568106312291</v>
      </c>
      <c r="P41" s="125">
        <v>187</v>
      </c>
      <c r="Q41" s="228">
        <f t="shared" si="5"/>
        <v>62.126245847176079</v>
      </c>
      <c r="R41" s="153"/>
      <c r="S41" s="153"/>
      <c r="T41" s="153"/>
      <c r="U41" s="153"/>
      <c r="V41" s="153"/>
      <c r="W41" s="153"/>
      <c r="X41" s="153"/>
      <c r="Y41" s="107"/>
      <c r="Z41" s="107"/>
    </row>
    <row r="42" spans="1:26" ht="19.5" customHeight="1">
      <c r="A42" s="240">
        <v>32</v>
      </c>
      <c r="B42" s="226" t="str">
        <f>'11'!B40</f>
        <v>Ngebel</v>
      </c>
      <c r="C42" s="226" t="str">
        <f>'11'!C40</f>
        <v>Ngebel</v>
      </c>
      <c r="D42" s="125">
        <v>274</v>
      </c>
      <c r="E42" s="125">
        <v>143</v>
      </c>
      <c r="F42" s="228">
        <f t="shared" si="0"/>
        <v>52.189781021897808</v>
      </c>
      <c r="G42" s="125">
        <v>274</v>
      </c>
      <c r="H42" s="350">
        <v>135</v>
      </c>
      <c r="I42" s="228">
        <f t="shared" si="1"/>
        <v>49.270072992700733</v>
      </c>
      <c r="J42" s="125">
        <v>273</v>
      </c>
      <c r="K42" s="228">
        <f t="shared" si="2"/>
        <v>99.635036496350367</v>
      </c>
      <c r="L42" s="125">
        <v>137</v>
      </c>
      <c r="M42" s="228">
        <f t="shared" si="3"/>
        <v>50</v>
      </c>
      <c r="N42" s="125">
        <v>122</v>
      </c>
      <c r="O42" s="228">
        <f t="shared" si="4"/>
        <v>44.525547445255476</v>
      </c>
      <c r="P42" s="125">
        <v>137</v>
      </c>
      <c r="Q42" s="228">
        <f t="shared" si="5"/>
        <v>50</v>
      </c>
      <c r="R42" s="153"/>
      <c r="S42" s="153"/>
      <c r="T42" s="153"/>
      <c r="U42" s="153"/>
      <c r="V42" s="153"/>
      <c r="W42" s="153"/>
      <c r="X42" s="153"/>
      <c r="Y42" s="107"/>
      <c r="Z42" s="107"/>
    </row>
    <row r="43" spans="1:26" ht="19.5" customHeight="1">
      <c r="A43" s="192" t="s">
        <v>1057</v>
      </c>
      <c r="B43" s="192"/>
      <c r="C43" s="192"/>
      <c r="D43" s="272">
        <f t="shared" ref="D43:E43" si="6">SUM(D11:D42)</f>
        <v>12348</v>
      </c>
      <c r="E43" s="272">
        <f t="shared" si="6"/>
        <v>7635</v>
      </c>
      <c r="F43" s="273">
        <f t="shared" si="0"/>
        <v>61.831875607385811</v>
      </c>
      <c r="G43" s="272">
        <f t="shared" ref="G43:H43" si="7">SUM(G11:G42)</f>
        <v>12348</v>
      </c>
      <c r="H43" s="272">
        <f t="shared" si="7"/>
        <v>6853</v>
      </c>
      <c r="I43" s="273">
        <f t="shared" si="1"/>
        <v>55.498866213151935</v>
      </c>
      <c r="J43" s="272">
        <f>SUM(J11:J42)</f>
        <v>11455</v>
      </c>
      <c r="K43" s="273">
        <f t="shared" si="2"/>
        <v>92.768059604794288</v>
      </c>
      <c r="L43" s="272">
        <f>SUM(L11:L42)</f>
        <v>7334</v>
      </c>
      <c r="M43" s="273">
        <f t="shared" si="3"/>
        <v>59.394233884029802</v>
      </c>
      <c r="N43" s="272">
        <f>SUM(N11:N42)</f>
        <v>7230</v>
      </c>
      <c r="O43" s="273">
        <f t="shared" si="4"/>
        <v>58.551992225461611</v>
      </c>
      <c r="P43" s="272">
        <f>SUM(P11:P42)</f>
        <v>7334</v>
      </c>
      <c r="Q43" s="273">
        <f t="shared" si="5"/>
        <v>59.394233884029802</v>
      </c>
      <c r="R43" s="153"/>
      <c r="S43" s="153"/>
      <c r="T43" s="153"/>
      <c r="U43" s="153"/>
      <c r="V43" s="153"/>
      <c r="W43" s="153"/>
      <c r="X43" s="153"/>
      <c r="Y43" s="107"/>
      <c r="Z43" s="107"/>
    </row>
    <row r="44" spans="1:26" ht="15.75" customHeight="1">
      <c r="A44" s="172"/>
      <c r="B44" s="172"/>
      <c r="C44" s="172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53"/>
      <c r="S44" s="153"/>
      <c r="T44" s="153"/>
      <c r="U44" s="153"/>
      <c r="V44" s="153"/>
      <c r="W44" s="153"/>
      <c r="X44" s="153"/>
      <c r="Y44" s="107"/>
      <c r="Z44" s="107"/>
    </row>
    <row r="45" spans="1:26" ht="15.75" customHeight="1">
      <c r="A45" s="153" t="s">
        <v>1320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07"/>
      <c r="Z45" s="107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07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07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07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07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07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07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07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07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07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07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07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07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07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07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07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07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07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07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07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07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07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07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07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07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07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07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07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07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07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07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07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07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07"/>
      <c r="Z245" s="107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N8:O8"/>
    <mergeCell ref="A3:Q3"/>
    <mergeCell ref="A7:A9"/>
    <mergeCell ref="B7:B9"/>
    <mergeCell ref="C7:C9"/>
    <mergeCell ref="D7:F7"/>
    <mergeCell ref="G7:Q7"/>
    <mergeCell ref="D8:D9"/>
    <mergeCell ref="P8:Q8"/>
    <mergeCell ref="E8:F8"/>
    <mergeCell ref="G8:G9"/>
    <mergeCell ref="H8:I8"/>
    <mergeCell ref="J8:K8"/>
    <mergeCell ref="L8:M8"/>
  </mergeCells>
  <printOptions horizontalCentered="1"/>
  <pageMargins left="0.91" right="0.90551181102362199" top="1.14173228346457" bottom="0.90551181102362199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6" customWidth="1"/>
    <col min="3" max="3" width="16.140625" customWidth="1"/>
    <col min="4" max="4" width="15.28515625" customWidth="1"/>
    <col min="5" max="16" width="10.7109375" customWidth="1"/>
    <col min="17" max="26" width="9.140625" customWidth="1"/>
  </cols>
  <sheetData>
    <row r="1" spans="1:26" ht="15.75">
      <c r="A1" s="168" t="s">
        <v>1364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1365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71"/>
      <c r="F4" s="154"/>
      <c r="G4" s="154" t="s">
        <v>284</v>
      </c>
      <c r="H4" s="155" t="str">
        <f>'1'!$F$5</f>
        <v>PONOROGO</v>
      </c>
      <c r="I4" s="171"/>
      <c r="J4" s="171"/>
      <c r="K4" s="170"/>
      <c r="L4" s="170"/>
      <c r="M4" s="170"/>
      <c r="N4" s="170"/>
      <c r="O4" s="170"/>
      <c r="P4" s="170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71"/>
      <c r="F5" s="154"/>
      <c r="G5" s="154" t="s">
        <v>3</v>
      </c>
      <c r="H5" s="155">
        <f>'1'!$F$6</f>
        <v>2025</v>
      </c>
      <c r="I5" s="171"/>
      <c r="J5" s="171"/>
      <c r="K5" s="170"/>
      <c r="L5" s="170"/>
      <c r="M5" s="170"/>
      <c r="N5" s="170"/>
      <c r="O5" s="170"/>
      <c r="P5" s="170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8" customHeight="1">
      <c r="A7" s="729" t="s">
        <v>4</v>
      </c>
      <c r="B7" s="729" t="s">
        <v>247</v>
      </c>
      <c r="C7" s="729" t="s">
        <v>1156</v>
      </c>
      <c r="D7" s="734" t="s">
        <v>1366</v>
      </c>
      <c r="E7" s="755" t="s">
        <v>1367</v>
      </c>
      <c r="F7" s="753"/>
      <c r="G7" s="753"/>
      <c r="H7" s="753"/>
      <c r="I7" s="753"/>
      <c r="J7" s="753"/>
      <c r="K7" s="753"/>
      <c r="L7" s="753"/>
      <c r="M7" s="753"/>
      <c r="N7" s="753"/>
      <c r="O7" s="753"/>
      <c r="P7" s="754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8" customHeight="1">
      <c r="A8" s="730"/>
      <c r="B8" s="730"/>
      <c r="C8" s="730"/>
      <c r="D8" s="730"/>
      <c r="E8" s="745" t="s">
        <v>1368</v>
      </c>
      <c r="F8" s="723"/>
      <c r="G8" s="745" t="s">
        <v>1369</v>
      </c>
      <c r="H8" s="723"/>
      <c r="I8" s="745" t="s">
        <v>1370</v>
      </c>
      <c r="J8" s="723"/>
      <c r="K8" s="745" t="s">
        <v>1371</v>
      </c>
      <c r="L8" s="723"/>
      <c r="M8" s="745" t="s">
        <v>1372</v>
      </c>
      <c r="N8" s="724"/>
      <c r="O8" s="745" t="s">
        <v>1373</v>
      </c>
      <c r="P8" s="724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8" customHeight="1">
      <c r="A9" s="720"/>
      <c r="B9" s="720"/>
      <c r="C9" s="720"/>
      <c r="D9" s="720"/>
      <c r="E9" s="190" t="s">
        <v>249</v>
      </c>
      <c r="F9" s="190" t="s">
        <v>29</v>
      </c>
      <c r="G9" s="190" t="s">
        <v>249</v>
      </c>
      <c r="H9" s="190" t="s">
        <v>29</v>
      </c>
      <c r="I9" s="190" t="s">
        <v>249</v>
      </c>
      <c r="J9" s="190" t="s">
        <v>29</v>
      </c>
      <c r="K9" s="190" t="s">
        <v>249</v>
      </c>
      <c r="L9" s="190" t="s">
        <v>29</v>
      </c>
      <c r="M9" s="190" t="s">
        <v>249</v>
      </c>
      <c r="N9" s="190" t="s">
        <v>29</v>
      </c>
      <c r="O9" s="190" t="s">
        <v>249</v>
      </c>
      <c r="P9" s="190" t="s">
        <v>29</v>
      </c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13</v>
      </c>
      <c r="N10" s="119">
        <v>14</v>
      </c>
      <c r="O10" s="119">
        <v>15</v>
      </c>
      <c r="P10" s="119">
        <v>16</v>
      </c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8" customHeight="1">
      <c r="A11" s="240">
        <v>1</v>
      </c>
      <c r="B11" s="250" t="str">
        <f>'11'!B9</f>
        <v>Ngrayun</v>
      </c>
      <c r="C11" s="250" t="str">
        <f>'11'!C9</f>
        <v>Ngrayun</v>
      </c>
      <c r="D11" s="139">
        <v>463</v>
      </c>
      <c r="E11" s="139">
        <v>0</v>
      </c>
      <c r="F11" s="224">
        <f t="shared" ref="F11:F43" si="0">E11/$D11*100</f>
        <v>0</v>
      </c>
      <c r="G11" s="139">
        <v>0</v>
      </c>
      <c r="H11" s="224">
        <f t="shared" ref="H11:H43" si="1">G11/$D11*100</f>
        <v>0</v>
      </c>
      <c r="I11" s="139">
        <v>0</v>
      </c>
      <c r="J11" s="224">
        <f t="shared" ref="J11:J43" si="2">I11/$D11*100</f>
        <v>0</v>
      </c>
      <c r="K11" s="139">
        <v>0</v>
      </c>
      <c r="L11" s="224">
        <f t="shared" ref="L11:L43" si="3">K11/$D11*100</f>
        <v>0</v>
      </c>
      <c r="M11" s="139">
        <v>245</v>
      </c>
      <c r="N11" s="224">
        <f t="shared" ref="N11:N43" si="4">M11/$D11*100</f>
        <v>52.915766738660906</v>
      </c>
      <c r="O11" s="223">
        <f t="shared" ref="O11:O42" si="5">SUM(G11,I11,K11,M11)</f>
        <v>245</v>
      </c>
      <c r="P11" s="224">
        <f t="shared" ref="P11:P43" si="6">O11/$D11*100</f>
        <v>52.915766738660906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8" customHeight="1">
      <c r="A12" s="240">
        <v>2</v>
      </c>
      <c r="B12" s="250">
        <f>'11'!B10</f>
        <v>0</v>
      </c>
      <c r="C12" s="250" t="str">
        <f>'11'!C10</f>
        <v>Selur</v>
      </c>
      <c r="D12" s="139">
        <v>311</v>
      </c>
      <c r="E12" s="139">
        <v>0</v>
      </c>
      <c r="F12" s="224">
        <f t="shared" si="0"/>
        <v>0</v>
      </c>
      <c r="G12" s="139">
        <v>0</v>
      </c>
      <c r="H12" s="224">
        <f t="shared" si="1"/>
        <v>0</v>
      </c>
      <c r="I12" s="139">
        <v>0</v>
      </c>
      <c r="J12" s="224">
        <f t="shared" si="2"/>
        <v>0</v>
      </c>
      <c r="K12" s="139">
        <v>5</v>
      </c>
      <c r="L12" s="224">
        <f t="shared" si="3"/>
        <v>1.607717041800643</v>
      </c>
      <c r="M12" s="139">
        <v>185</v>
      </c>
      <c r="N12" s="224">
        <f t="shared" si="4"/>
        <v>59.485530546623799</v>
      </c>
      <c r="O12" s="223">
        <f t="shared" si="5"/>
        <v>190</v>
      </c>
      <c r="P12" s="224">
        <f t="shared" si="6"/>
        <v>61.09324758842444</v>
      </c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8" customHeight="1">
      <c r="A13" s="240">
        <v>3</v>
      </c>
      <c r="B13" s="250" t="str">
        <f>'11'!B11</f>
        <v>Slahung</v>
      </c>
      <c r="C13" s="250" t="str">
        <f>'11'!C11</f>
        <v>Slahung</v>
      </c>
      <c r="D13" s="139">
        <v>380</v>
      </c>
      <c r="E13" s="139">
        <v>0</v>
      </c>
      <c r="F13" s="224">
        <f t="shared" si="0"/>
        <v>0</v>
      </c>
      <c r="G13" s="139">
        <v>0</v>
      </c>
      <c r="H13" s="224">
        <f t="shared" si="1"/>
        <v>0</v>
      </c>
      <c r="I13" s="139">
        <v>0</v>
      </c>
      <c r="J13" s="224">
        <f t="shared" si="2"/>
        <v>0</v>
      </c>
      <c r="K13" s="139">
        <v>0</v>
      </c>
      <c r="L13" s="224">
        <f t="shared" si="3"/>
        <v>0</v>
      </c>
      <c r="M13" s="139">
        <v>209</v>
      </c>
      <c r="N13" s="224">
        <f t="shared" si="4"/>
        <v>55.000000000000007</v>
      </c>
      <c r="O13" s="223">
        <f t="shared" si="5"/>
        <v>209</v>
      </c>
      <c r="P13" s="224">
        <f t="shared" si="6"/>
        <v>55.000000000000007</v>
      </c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8" customHeight="1">
      <c r="A14" s="240">
        <v>4</v>
      </c>
      <c r="B14" s="250">
        <f>'11'!B12</f>
        <v>0</v>
      </c>
      <c r="C14" s="250" t="str">
        <f>'11'!C12</f>
        <v>Nailan</v>
      </c>
      <c r="D14" s="139">
        <v>313</v>
      </c>
      <c r="E14" s="139">
        <v>0</v>
      </c>
      <c r="F14" s="224">
        <f t="shared" si="0"/>
        <v>0</v>
      </c>
      <c r="G14" s="139">
        <v>1</v>
      </c>
      <c r="H14" s="224">
        <f t="shared" si="1"/>
        <v>0.31948881789137379</v>
      </c>
      <c r="I14" s="139">
        <v>1</v>
      </c>
      <c r="J14" s="224">
        <f t="shared" si="2"/>
        <v>0.31948881789137379</v>
      </c>
      <c r="K14" s="139">
        <v>3</v>
      </c>
      <c r="L14" s="224">
        <f t="shared" si="3"/>
        <v>0.95846645367412142</v>
      </c>
      <c r="M14" s="139">
        <v>172</v>
      </c>
      <c r="N14" s="224">
        <f t="shared" si="4"/>
        <v>54.952076677316299</v>
      </c>
      <c r="O14" s="223">
        <f t="shared" si="5"/>
        <v>177</v>
      </c>
      <c r="P14" s="224">
        <f t="shared" si="6"/>
        <v>56.549520766773163</v>
      </c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8" customHeight="1">
      <c r="A15" s="240">
        <v>5</v>
      </c>
      <c r="B15" s="250" t="str">
        <f>'11'!B13</f>
        <v>Bungkal</v>
      </c>
      <c r="C15" s="250" t="str">
        <f>'11'!C13</f>
        <v>Bungkal</v>
      </c>
      <c r="D15" s="139">
        <v>506</v>
      </c>
      <c r="E15" s="139">
        <v>0</v>
      </c>
      <c r="F15" s="224">
        <f t="shared" si="0"/>
        <v>0</v>
      </c>
      <c r="G15" s="139">
        <v>0</v>
      </c>
      <c r="H15" s="224">
        <f t="shared" si="1"/>
        <v>0</v>
      </c>
      <c r="I15" s="139">
        <v>0</v>
      </c>
      <c r="J15" s="224">
        <f t="shared" si="2"/>
        <v>0</v>
      </c>
      <c r="K15" s="139">
        <v>0</v>
      </c>
      <c r="L15" s="224">
        <f t="shared" si="3"/>
        <v>0</v>
      </c>
      <c r="M15" s="139">
        <v>315</v>
      </c>
      <c r="N15" s="224">
        <f t="shared" si="4"/>
        <v>62.252964426877469</v>
      </c>
      <c r="O15" s="223">
        <f t="shared" si="5"/>
        <v>315</v>
      </c>
      <c r="P15" s="224">
        <f t="shared" si="6"/>
        <v>62.252964426877469</v>
      </c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8" customHeight="1">
      <c r="A16" s="240">
        <v>6</v>
      </c>
      <c r="B16" s="250" t="str">
        <f>'11'!B14</f>
        <v>Sambit</v>
      </c>
      <c r="C16" s="250" t="str">
        <f>'11'!C14</f>
        <v>Sambit</v>
      </c>
      <c r="D16" s="139">
        <v>235</v>
      </c>
      <c r="E16" s="139">
        <v>0</v>
      </c>
      <c r="F16" s="224">
        <f t="shared" si="0"/>
        <v>0</v>
      </c>
      <c r="G16" s="139">
        <v>0</v>
      </c>
      <c r="H16" s="224">
        <f t="shared" si="1"/>
        <v>0</v>
      </c>
      <c r="I16" s="139">
        <v>0</v>
      </c>
      <c r="J16" s="224">
        <f t="shared" si="2"/>
        <v>0</v>
      </c>
      <c r="K16" s="139">
        <v>0</v>
      </c>
      <c r="L16" s="224">
        <f t="shared" si="3"/>
        <v>0</v>
      </c>
      <c r="M16" s="139">
        <v>124</v>
      </c>
      <c r="N16" s="224">
        <f t="shared" si="4"/>
        <v>52.765957446808507</v>
      </c>
      <c r="O16" s="223">
        <f t="shared" si="5"/>
        <v>124</v>
      </c>
      <c r="P16" s="224">
        <f t="shared" si="6"/>
        <v>52.765957446808507</v>
      </c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8" customHeight="1">
      <c r="A17" s="240">
        <v>7</v>
      </c>
      <c r="B17" s="250">
        <f>'11'!B15</f>
        <v>0</v>
      </c>
      <c r="C17" s="250" t="str">
        <f>'11'!C15</f>
        <v>Wringinanom</v>
      </c>
      <c r="D17" s="139">
        <v>286</v>
      </c>
      <c r="E17" s="139">
        <v>0</v>
      </c>
      <c r="F17" s="224">
        <f t="shared" si="0"/>
        <v>0</v>
      </c>
      <c r="G17" s="139">
        <v>14</v>
      </c>
      <c r="H17" s="224">
        <f t="shared" si="1"/>
        <v>4.895104895104895</v>
      </c>
      <c r="I17" s="139">
        <v>0</v>
      </c>
      <c r="J17" s="224">
        <f t="shared" si="2"/>
        <v>0</v>
      </c>
      <c r="K17" s="139">
        <v>0</v>
      </c>
      <c r="L17" s="224">
        <f t="shared" si="3"/>
        <v>0</v>
      </c>
      <c r="M17" s="139">
        <v>187</v>
      </c>
      <c r="N17" s="224">
        <f t="shared" si="4"/>
        <v>65.384615384615387</v>
      </c>
      <c r="O17" s="223">
        <f t="shared" si="5"/>
        <v>201</v>
      </c>
      <c r="P17" s="224">
        <f t="shared" si="6"/>
        <v>70.27972027972028</v>
      </c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8" customHeight="1">
      <c r="A18" s="240">
        <v>8</v>
      </c>
      <c r="B18" s="250" t="str">
        <f>'11'!B16</f>
        <v>Sawoo</v>
      </c>
      <c r="C18" s="250" t="str">
        <f>'11'!C16</f>
        <v>Sawoo</v>
      </c>
      <c r="D18" s="139">
        <v>685</v>
      </c>
      <c r="E18" s="139">
        <v>0</v>
      </c>
      <c r="F18" s="224">
        <f t="shared" si="0"/>
        <v>0</v>
      </c>
      <c r="G18" s="139">
        <v>0</v>
      </c>
      <c r="H18" s="224">
        <f t="shared" si="1"/>
        <v>0</v>
      </c>
      <c r="I18" s="139">
        <v>0</v>
      </c>
      <c r="J18" s="224">
        <f t="shared" si="2"/>
        <v>0</v>
      </c>
      <c r="K18" s="139">
        <v>0</v>
      </c>
      <c r="L18" s="224">
        <f t="shared" si="3"/>
        <v>0</v>
      </c>
      <c r="M18" s="139">
        <v>441</v>
      </c>
      <c r="N18" s="224">
        <f t="shared" si="4"/>
        <v>64.37956204379563</v>
      </c>
      <c r="O18" s="223">
        <f t="shared" si="5"/>
        <v>441</v>
      </c>
      <c r="P18" s="224">
        <f t="shared" si="6"/>
        <v>64.37956204379563</v>
      </c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8" customHeight="1">
      <c r="A19" s="240">
        <v>9</v>
      </c>
      <c r="B19" s="250">
        <f>'11'!B17</f>
        <v>0</v>
      </c>
      <c r="C19" s="250" t="str">
        <f>'11'!C17</f>
        <v>Bondrang</v>
      </c>
      <c r="D19" s="139">
        <v>111</v>
      </c>
      <c r="E19" s="139">
        <v>0</v>
      </c>
      <c r="F19" s="224">
        <f t="shared" si="0"/>
        <v>0</v>
      </c>
      <c r="G19" s="139">
        <v>0</v>
      </c>
      <c r="H19" s="224">
        <f t="shared" si="1"/>
        <v>0</v>
      </c>
      <c r="I19" s="139">
        <v>1</v>
      </c>
      <c r="J19" s="224">
        <f t="shared" si="2"/>
        <v>0.90090090090090091</v>
      </c>
      <c r="K19" s="139">
        <v>13</v>
      </c>
      <c r="L19" s="224">
        <f t="shared" si="3"/>
        <v>11.711711711711711</v>
      </c>
      <c r="M19" s="139">
        <v>55</v>
      </c>
      <c r="N19" s="224">
        <f t="shared" si="4"/>
        <v>49.549549549549546</v>
      </c>
      <c r="O19" s="223">
        <f t="shared" si="5"/>
        <v>69</v>
      </c>
      <c r="P19" s="224">
        <f t="shared" si="6"/>
        <v>62.162162162162161</v>
      </c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8" customHeight="1">
      <c r="A20" s="240">
        <v>10</v>
      </c>
      <c r="B20" s="250" t="str">
        <f>'11'!B18</f>
        <v>Sooko</v>
      </c>
      <c r="C20" s="250" t="str">
        <f>'11'!C18</f>
        <v>Sooko</v>
      </c>
      <c r="D20" s="139">
        <v>315</v>
      </c>
      <c r="E20" s="139">
        <v>0</v>
      </c>
      <c r="F20" s="224">
        <f t="shared" si="0"/>
        <v>0</v>
      </c>
      <c r="G20" s="139">
        <v>0</v>
      </c>
      <c r="H20" s="224">
        <f t="shared" si="1"/>
        <v>0</v>
      </c>
      <c r="I20" s="139">
        <v>1</v>
      </c>
      <c r="J20" s="224">
        <f t="shared" si="2"/>
        <v>0.31746031746031744</v>
      </c>
      <c r="K20" s="139">
        <v>36</v>
      </c>
      <c r="L20" s="224">
        <f t="shared" si="3"/>
        <v>11.428571428571429</v>
      </c>
      <c r="M20" s="139">
        <v>199</v>
      </c>
      <c r="N20" s="224">
        <f t="shared" si="4"/>
        <v>63.17460317460317</v>
      </c>
      <c r="O20" s="223">
        <f t="shared" si="5"/>
        <v>236</v>
      </c>
      <c r="P20" s="224">
        <f t="shared" si="6"/>
        <v>74.920634920634924</v>
      </c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8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121</v>
      </c>
      <c r="E21" s="139">
        <v>0</v>
      </c>
      <c r="F21" s="224">
        <f t="shared" si="0"/>
        <v>0</v>
      </c>
      <c r="G21" s="139">
        <v>0</v>
      </c>
      <c r="H21" s="224">
        <f t="shared" si="1"/>
        <v>0</v>
      </c>
      <c r="I21" s="139">
        <v>0</v>
      </c>
      <c r="J21" s="224">
        <f t="shared" si="2"/>
        <v>0</v>
      </c>
      <c r="K21" s="139">
        <v>0</v>
      </c>
      <c r="L21" s="224">
        <f t="shared" si="3"/>
        <v>0</v>
      </c>
      <c r="M21" s="139">
        <v>96</v>
      </c>
      <c r="N21" s="224">
        <f t="shared" si="4"/>
        <v>79.338842975206617</v>
      </c>
      <c r="O21" s="223">
        <f t="shared" si="5"/>
        <v>96</v>
      </c>
      <c r="P21" s="224">
        <f t="shared" si="6"/>
        <v>79.338842975206617</v>
      </c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8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408</v>
      </c>
      <c r="E22" s="139">
        <v>0</v>
      </c>
      <c r="F22" s="224">
        <f t="shared" si="0"/>
        <v>0</v>
      </c>
      <c r="G22" s="139">
        <v>0</v>
      </c>
      <c r="H22" s="224">
        <f t="shared" si="1"/>
        <v>0</v>
      </c>
      <c r="I22" s="139">
        <v>0</v>
      </c>
      <c r="J22" s="224">
        <f t="shared" si="2"/>
        <v>0</v>
      </c>
      <c r="K22" s="139">
        <v>0</v>
      </c>
      <c r="L22" s="224">
        <f t="shared" si="3"/>
        <v>0</v>
      </c>
      <c r="M22" s="139">
        <v>258</v>
      </c>
      <c r="N22" s="224">
        <f t="shared" si="4"/>
        <v>63.235294117647058</v>
      </c>
      <c r="O22" s="223">
        <f t="shared" si="5"/>
        <v>258</v>
      </c>
      <c r="P22" s="224">
        <f t="shared" si="6"/>
        <v>63.235294117647058</v>
      </c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8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269</v>
      </c>
      <c r="E23" s="139">
        <v>0</v>
      </c>
      <c r="F23" s="224">
        <f t="shared" si="0"/>
        <v>0</v>
      </c>
      <c r="G23" s="139">
        <v>0</v>
      </c>
      <c r="H23" s="224">
        <f t="shared" si="1"/>
        <v>0</v>
      </c>
      <c r="I23" s="139">
        <v>0</v>
      </c>
      <c r="J23" s="224">
        <f t="shared" si="2"/>
        <v>0</v>
      </c>
      <c r="K23" s="139">
        <v>0</v>
      </c>
      <c r="L23" s="224">
        <f t="shared" si="3"/>
        <v>0</v>
      </c>
      <c r="M23" s="139">
        <v>150</v>
      </c>
      <c r="N23" s="224">
        <f t="shared" si="4"/>
        <v>55.762081784386616</v>
      </c>
      <c r="O23" s="223">
        <f t="shared" si="5"/>
        <v>150</v>
      </c>
      <c r="P23" s="224">
        <f t="shared" si="6"/>
        <v>55.762081784386616</v>
      </c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8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458</v>
      </c>
      <c r="E24" s="139">
        <v>0</v>
      </c>
      <c r="F24" s="224">
        <f t="shared" si="0"/>
        <v>0</v>
      </c>
      <c r="G24" s="139">
        <v>0</v>
      </c>
      <c r="H24" s="224">
        <f t="shared" si="1"/>
        <v>0</v>
      </c>
      <c r="I24" s="139">
        <v>7</v>
      </c>
      <c r="J24" s="224">
        <f t="shared" si="2"/>
        <v>1.5283842794759825</v>
      </c>
      <c r="K24" s="139">
        <v>60</v>
      </c>
      <c r="L24" s="224">
        <f t="shared" si="3"/>
        <v>13.100436681222707</v>
      </c>
      <c r="M24" s="139">
        <v>240</v>
      </c>
      <c r="N24" s="224">
        <f t="shared" si="4"/>
        <v>52.401746724890828</v>
      </c>
      <c r="O24" s="223">
        <f t="shared" si="5"/>
        <v>307</v>
      </c>
      <c r="P24" s="224">
        <f t="shared" si="6"/>
        <v>67.030567685589517</v>
      </c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8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304</v>
      </c>
      <c r="E25" s="139">
        <v>0</v>
      </c>
      <c r="F25" s="224">
        <f t="shared" si="0"/>
        <v>0</v>
      </c>
      <c r="G25" s="139">
        <v>0</v>
      </c>
      <c r="H25" s="224">
        <f t="shared" si="1"/>
        <v>0</v>
      </c>
      <c r="I25" s="139">
        <v>1</v>
      </c>
      <c r="J25" s="224">
        <f t="shared" si="2"/>
        <v>0.3289473684210526</v>
      </c>
      <c r="K25" s="139">
        <v>9</v>
      </c>
      <c r="L25" s="224">
        <f t="shared" si="3"/>
        <v>2.9605263157894735</v>
      </c>
      <c r="M25" s="139">
        <v>194</v>
      </c>
      <c r="N25" s="224">
        <f t="shared" si="4"/>
        <v>63.815789473684212</v>
      </c>
      <c r="O25" s="223">
        <f t="shared" si="5"/>
        <v>204</v>
      </c>
      <c r="P25" s="224">
        <f t="shared" si="6"/>
        <v>67.10526315789474</v>
      </c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8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307</v>
      </c>
      <c r="E26" s="139">
        <v>0</v>
      </c>
      <c r="F26" s="224">
        <f t="shared" si="0"/>
        <v>0</v>
      </c>
      <c r="G26" s="139">
        <v>0</v>
      </c>
      <c r="H26" s="224">
        <f t="shared" si="1"/>
        <v>0</v>
      </c>
      <c r="I26" s="139">
        <v>2</v>
      </c>
      <c r="J26" s="224">
        <f t="shared" si="2"/>
        <v>0.65146579804560267</v>
      </c>
      <c r="K26" s="139">
        <v>55</v>
      </c>
      <c r="L26" s="224">
        <f t="shared" si="3"/>
        <v>17.915309446254071</v>
      </c>
      <c r="M26" s="139">
        <v>153</v>
      </c>
      <c r="N26" s="224">
        <f t="shared" si="4"/>
        <v>49.837133550488602</v>
      </c>
      <c r="O26" s="223">
        <f t="shared" si="5"/>
        <v>210</v>
      </c>
      <c r="P26" s="224">
        <f t="shared" si="6"/>
        <v>68.403908794788265</v>
      </c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8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406</v>
      </c>
      <c r="E27" s="139">
        <v>0</v>
      </c>
      <c r="F27" s="224">
        <f t="shared" si="0"/>
        <v>0</v>
      </c>
      <c r="G27" s="139">
        <v>0</v>
      </c>
      <c r="H27" s="224">
        <f t="shared" si="1"/>
        <v>0</v>
      </c>
      <c r="I27" s="139">
        <v>0</v>
      </c>
      <c r="J27" s="224">
        <f t="shared" si="2"/>
        <v>0</v>
      </c>
      <c r="K27" s="139">
        <v>1</v>
      </c>
      <c r="L27" s="224">
        <f t="shared" si="3"/>
        <v>0.24630541871921183</v>
      </c>
      <c r="M27" s="139">
        <v>269</v>
      </c>
      <c r="N27" s="224">
        <f t="shared" si="4"/>
        <v>66.256157635467986</v>
      </c>
      <c r="O27" s="223">
        <f t="shared" si="5"/>
        <v>270</v>
      </c>
      <c r="P27" s="224">
        <f t="shared" si="6"/>
        <v>66.502463054187189</v>
      </c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8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621</v>
      </c>
      <c r="E28" s="139">
        <v>0</v>
      </c>
      <c r="F28" s="224">
        <f t="shared" si="0"/>
        <v>0</v>
      </c>
      <c r="G28" s="139">
        <v>0</v>
      </c>
      <c r="H28" s="224">
        <f t="shared" si="1"/>
        <v>0</v>
      </c>
      <c r="I28" s="139">
        <v>26</v>
      </c>
      <c r="J28" s="224">
        <f t="shared" si="2"/>
        <v>4.1867954911433172</v>
      </c>
      <c r="K28" s="139">
        <v>187</v>
      </c>
      <c r="L28" s="224">
        <f t="shared" si="3"/>
        <v>30.112721417069245</v>
      </c>
      <c r="M28" s="139">
        <v>147</v>
      </c>
      <c r="N28" s="224">
        <f t="shared" si="4"/>
        <v>23.671497584541061</v>
      </c>
      <c r="O28" s="223">
        <f t="shared" si="5"/>
        <v>360</v>
      </c>
      <c r="P28" s="224">
        <f t="shared" si="6"/>
        <v>57.971014492753625</v>
      </c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8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451</v>
      </c>
      <c r="E29" s="139">
        <v>0</v>
      </c>
      <c r="F29" s="224">
        <f t="shared" si="0"/>
        <v>0</v>
      </c>
      <c r="G29" s="139">
        <v>1</v>
      </c>
      <c r="H29" s="224">
        <f t="shared" si="1"/>
        <v>0.22172949002217296</v>
      </c>
      <c r="I29" s="139">
        <v>25</v>
      </c>
      <c r="J29" s="224">
        <f t="shared" si="2"/>
        <v>5.5432372505543244</v>
      </c>
      <c r="K29" s="139">
        <v>70</v>
      </c>
      <c r="L29" s="224">
        <f t="shared" si="3"/>
        <v>15.521064301552107</v>
      </c>
      <c r="M29" s="139">
        <v>185</v>
      </c>
      <c r="N29" s="224">
        <f t="shared" si="4"/>
        <v>41.019955654101999</v>
      </c>
      <c r="O29" s="223">
        <f t="shared" si="5"/>
        <v>281</v>
      </c>
      <c r="P29" s="224">
        <f t="shared" si="6"/>
        <v>62.305986696230597</v>
      </c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8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151</v>
      </c>
      <c r="E30" s="139">
        <v>0</v>
      </c>
      <c r="F30" s="224">
        <f t="shared" si="0"/>
        <v>0</v>
      </c>
      <c r="G30" s="139">
        <v>0</v>
      </c>
      <c r="H30" s="224">
        <f t="shared" si="1"/>
        <v>0</v>
      </c>
      <c r="I30" s="139">
        <v>0</v>
      </c>
      <c r="J30" s="224">
        <f t="shared" si="2"/>
        <v>0</v>
      </c>
      <c r="K30" s="139">
        <v>75</v>
      </c>
      <c r="L30" s="224">
        <f t="shared" si="3"/>
        <v>49.668874172185426</v>
      </c>
      <c r="M30" s="139">
        <v>17</v>
      </c>
      <c r="N30" s="224">
        <f t="shared" si="4"/>
        <v>11.258278145695364</v>
      </c>
      <c r="O30" s="223">
        <f t="shared" si="5"/>
        <v>92</v>
      </c>
      <c r="P30" s="224">
        <f t="shared" si="6"/>
        <v>60.927152317880797</v>
      </c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8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606</v>
      </c>
      <c r="E31" s="139">
        <v>0</v>
      </c>
      <c r="F31" s="224">
        <f t="shared" si="0"/>
        <v>0</v>
      </c>
      <c r="G31" s="139">
        <v>8</v>
      </c>
      <c r="H31" s="224">
        <f t="shared" si="1"/>
        <v>1.3201320132013201</v>
      </c>
      <c r="I31" s="139">
        <v>151</v>
      </c>
      <c r="J31" s="224">
        <f t="shared" si="2"/>
        <v>24.917491749174918</v>
      </c>
      <c r="K31" s="139">
        <v>116</v>
      </c>
      <c r="L31" s="224">
        <f t="shared" si="3"/>
        <v>19.141914191419144</v>
      </c>
      <c r="M31" s="139">
        <v>98</v>
      </c>
      <c r="N31" s="224">
        <f t="shared" si="4"/>
        <v>16.171617161716171</v>
      </c>
      <c r="O31" s="223">
        <f t="shared" si="5"/>
        <v>373</v>
      </c>
      <c r="P31" s="224">
        <f t="shared" si="6"/>
        <v>61.551155115511548</v>
      </c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8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433</v>
      </c>
      <c r="E32" s="139">
        <v>0</v>
      </c>
      <c r="F32" s="224">
        <f t="shared" si="0"/>
        <v>0</v>
      </c>
      <c r="G32" s="139">
        <v>0</v>
      </c>
      <c r="H32" s="224">
        <f t="shared" si="1"/>
        <v>0</v>
      </c>
      <c r="I32" s="139">
        <v>0</v>
      </c>
      <c r="J32" s="224">
        <f t="shared" si="2"/>
        <v>0</v>
      </c>
      <c r="K32" s="139">
        <v>119</v>
      </c>
      <c r="L32" s="224">
        <f t="shared" si="3"/>
        <v>27.482678983833718</v>
      </c>
      <c r="M32" s="139">
        <v>150</v>
      </c>
      <c r="N32" s="224">
        <f t="shared" si="4"/>
        <v>34.64203233256351</v>
      </c>
      <c r="O32" s="223">
        <f t="shared" si="5"/>
        <v>269</v>
      </c>
      <c r="P32" s="224">
        <f t="shared" si="6"/>
        <v>62.124711316397232</v>
      </c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8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337</v>
      </c>
      <c r="E33" s="139">
        <v>0</v>
      </c>
      <c r="F33" s="224">
        <f t="shared" si="0"/>
        <v>0</v>
      </c>
      <c r="G33" s="139">
        <v>0</v>
      </c>
      <c r="H33" s="224">
        <f t="shared" si="1"/>
        <v>0</v>
      </c>
      <c r="I33" s="139">
        <v>1</v>
      </c>
      <c r="J33" s="224">
        <f t="shared" si="2"/>
        <v>0.29673590504451042</v>
      </c>
      <c r="K33" s="139">
        <v>38</v>
      </c>
      <c r="L33" s="224">
        <f t="shared" si="3"/>
        <v>11.275964391691394</v>
      </c>
      <c r="M33" s="139">
        <v>186</v>
      </c>
      <c r="N33" s="224">
        <f t="shared" si="4"/>
        <v>55.192878338278931</v>
      </c>
      <c r="O33" s="223">
        <f t="shared" si="5"/>
        <v>225</v>
      </c>
      <c r="P33" s="224">
        <f t="shared" si="6"/>
        <v>66.765578635014833</v>
      </c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8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180</v>
      </c>
      <c r="E34" s="139">
        <v>0</v>
      </c>
      <c r="F34" s="224">
        <f t="shared" si="0"/>
        <v>0</v>
      </c>
      <c r="G34" s="139">
        <v>0</v>
      </c>
      <c r="H34" s="224">
        <f t="shared" si="1"/>
        <v>0</v>
      </c>
      <c r="I34" s="139">
        <v>0</v>
      </c>
      <c r="J34" s="224">
        <f t="shared" si="2"/>
        <v>0</v>
      </c>
      <c r="K34" s="139">
        <v>0</v>
      </c>
      <c r="L34" s="224">
        <f t="shared" si="3"/>
        <v>0</v>
      </c>
      <c r="M34" s="139">
        <v>112</v>
      </c>
      <c r="N34" s="224">
        <f t="shared" si="4"/>
        <v>62.222222222222221</v>
      </c>
      <c r="O34" s="223">
        <f t="shared" si="5"/>
        <v>112</v>
      </c>
      <c r="P34" s="224">
        <f t="shared" si="6"/>
        <v>62.222222222222221</v>
      </c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8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755</v>
      </c>
      <c r="E35" s="139">
        <v>0</v>
      </c>
      <c r="F35" s="224">
        <f t="shared" si="0"/>
        <v>0</v>
      </c>
      <c r="G35" s="139">
        <v>0</v>
      </c>
      <c r="H35" s="224">
        <f t="shared" si="1"/>
        <v>0</v>
      </c>
      <c r="I35" s="139">
        <v>1</v>
      </c>
      <c r="J35" s="224">
        <f t="shared" si="2"/>
        <v>0.13245033112582782</v>
      </c>
      <c r="K35" s="139">
        <v>15</v>
      </c>
      <c r="L35" s="224">
        <f t="shared" si="3"/>
        <v>1.9867549668874174</v>
      </c>
      <c r="M35" s="139">
        <v>467</v>
      </c>
      <c r="N35" s="224">
        <f t="shared" si="4"/>
        <v>61.854304635761594</v>
      </c>
      <c r="O35" s="223">
        <f t="shared" si="5"/>
        <v>483</v>
      </c>
      <c r="P35" s="224">
        <f t="shared" si="6"/>
        <v>63.973509933774828</v>
      </c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8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513</v>
      </c>
      <c r="E36" s="139">
        <v>0</v>
      </c>
      <c r="F36" s="224">
        <f t="shared" si="0"/>
        <v>0</v>
      </c>
      <c r="G36" s="139">
        <v>0</v>
      </c>
      <c r="H36" s="224">
        <f t="shared" si="1"/>
        <v>0</v>
      </c>
      <c r="I36" s="139">
        <v>0</v>
      </c>
      <c r="J36" s="224">
        <f t="shared" si="2"/>
        <v>0</v>
      </c>
      <c r="K36" s="139">
        <v>0</v>
      </c>
      <c r="L36" s="224">
        <f t="shared" si="3"/>
        <v>0</v>
      </c>
      <c r="M36" s="139">
        <v>370</v>
      </c>
      <c r="N36" s="224">
        <f t="shared" si="4"/>
        <v>72.12475633528264</v>
      </c>
      <c r="O36" s="223">
        <f t="shared" si="5"/>
        <v>370</v>
      </c>
      <c r="P36" s="224">
        <f t="shared" si="6"/>
        <v>72.12475633528264</v>
      </c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8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463</v>
      </c>
      <c r="E37" s="163">
        <v>0</v>
      </c>
      <c r="F37" s="224">
        <f t="shared" si="0"/>
        <v>0</v>
      </c>
      <c r="G37" s="163">
        <v>0</v>
      </c>
      <c r="H37" s="224">
        <f t="shared" si="1"/>
        <v>0</v>
      </c>
      <c r="I37" s="163">
        <v>0</v>
      </c>
      <c r="J37" s="224">
        <f t="shared" si="2"/>
        <v>0</v>
      </c>
      <c r="K37" s="163">
        <v>0</v>
      </c>
      <c r="L37" s="224">
        <f t="shared" si="3"/>
        <v>0</v>
      </c>
      <c r="M37" s="139">
        <v>315</v>
      </c>
      <c r="N37" s="224">
        <f t="shared" si="4"/>
        <v>68.034557235421161</v>
      </c>
      <c r="O37" s="223">
        <f t="shared" si="5"/>
        <v>315</v>
      </c>
      <c r="P37" s="224">
        <f t="shared" si="6"/>
        <v>68.034557235421161</v>
      </c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8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516</v>
      </c>
      <c r="E38" s="139">
        <v>0</v>
      </c>
      <c r="F38" s="224">
        <f t="shared" si="0"/>
        <v>0</v>
      </c>
      <c r="G38" s="139">
        <v>342</v>
      </c>
      <c r="H38" s="224">
        <f t="shared" si="1"/>
        <v>66.279069767441854</v>
      </c>
      <c r="I38" s="139">
        <v>0</v>
      </c>
      <c r="J38" s="224">
        <f t="shared" si="2"/>
        <v>0</v>
      </c>
      <c r="K38" s="139">
        <v>0</v>
      </c>
      <c r="L38" s="224">
        <f t="shared" si="3"/>
        <v>0</v>
      </c>
      <c r="M38" s="139">
        <v>0</v>
      </c>
      <c r="N38" s="224">
        <f t="shared" si="4"/>
        <v>0</v>
      </c>
      <c r="O38" s="223">
        <f t="shared" si="5"/>
        <v>342</v>
      </c>
      <c r="P38" s="224">
        <f t="shared" si="6"/>
        <v>66.279069767441854</v>
      </c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8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379</v>
      </c>
      <c r="E39" s="139">
        <v>0</v>
      </c>
      <c r="F39" s="224">
        <f t="shared" si="0"/>
        <v>0</v>
      </c>
      <c r="G39" s="139">
        <v>0</v>
      </c>
      <c r="H39" s="224">
        <f t="shared" si="1"/>
        <v>0</v>
      </c>
      <c r="I39" s="139">
        <v>1</v>
      </c>
      <c r="J39" s="224">
        <f t="shared" si="2"/>
        <v>0.26385224274406333</v>
      </c>
      <c r="K39" s="139">
        <v>29</v>
      </c>
      <c r="L39" s="224">
        <f t="shared" si="3"/>
        <v>7.6517150395778364</v>
      </c>
      <c r="M39" s="139">
        <v>238</v>
      </c>
      <c r="N39" s="224">
        <f t="shared" si="4"/>
        <v>62.796833773087066</v>
      </c>
      <c r="O39" s="223">
        <f t="shared" si="5"/>
        <v>268</v>
      </c>
      <c r="P39" s="224">
        <f t="shared" si="6"/>
        <v>70.712401055408975</v>
      </c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8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491</v>
      </c>
      <c r="E40" s="139">
        <v>0</v>
      </c>
      <c r="F40" s="224">
        <f t="shared" si="0"/>
        <v>0</v>
      </c>
      <c r="G40" s="139">
        <v>0</v>
      </c>
      <c r="H40" s="224">
        <f t="shared" si="1"/>
        <v>0</v>
      </c>
      <c r="I40" s="139">
        <v>0</v>
      </c>
      <c r="J40" s="224">
        <f t="shared" si="2"/>
        <v>0</v>
      </c>
      <c r="K40" s="139">
        <v>0</v>
      </c>
      <c r="L40" s="224">
        <f t="shared" si="3"/>
        <v>0</v>
      </c>
      <c r="M40" s="139">
        <v>308</v>
      </c>
      <c r="N40" s="224">
        <f t="shared" si="4"/>
        <v>62.729124236252545</v>
      </c>
      <c r="O40" s="223">
        <f t="shared" si="5"/>
        <v>308</v>
      </c>
      <c r="P40" s="224">
        <f t="shared" si="6"/>
        <v>62.729124236252545</v>
      </c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8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301</v>
      </c>
      <c r="E41" s="139">
        <v>0</v>
      </c>
      <c r="F41" s="224">
        <f t="shared" si="0"/>
        <v>0</v>
      </c>
      <c r="G41" s="139">
        <v>0</v>
      </c>
      <c r="H41" s="224">
        <f t="shared" si="1"/>
        <v>0</v>
      </c>
      <c r="I41" s="139">
        <v>0</v>
      </c>
      <c r="J41" s="224">
        <f t="shared" si="2"/>
        <v>0</v>
      </c>
      <c r="K41" s="139">
        <v>12</v>
      </c>
      <c r="L41" s="224">
        <f t="shared" si="3"/>
        <v>3.9867109634551494</v>
      </c>
      <c r="M41" s="139">
        <v>188</v>
      </c>
      <c r="N41" s="224">
        <f t="shared" si="4"/>
        <v>62.458471760797337</v>
      </c>
      <c r="O41" s="223">
        <f t="shared" si="5"/>
        <v>200</v>
      </c>
      <c r="P41" s="224">
        <f t="shared" si="6"/>
        <v>66.44518272425249</v>
      </c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8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274</v>
      </c>
      <c r="E42" s="139">
        <v>0</v>
      </c>
      <c r="F42" s="224">
        <f t="shared" si="0"/>
        <v>0</v>
      </c>
      <c r="G42" s="139">
        <v>0</v>
      </c>
      <c r="H42" s="224">
        <f t="shared" si="1"/>
        <v>0</v>
      </c>
      <c r="I42" s="139">
        <v>0</v>
      </c>
      <c r="J42" s="224">
        <f t="shared" si="2"/>
        <v>0</v>
      </c>
      <c r="K42" s="139">
        <v>0</v>
      </c>
      <c r="L42" s="224">
        <f t="shared" si="3"/>
        <v>0</v>
      </c>
      <c r="M42" s="139">
        <v>143</v>
      </c>
      <c r="N42" s="224">
        <f t="shared" si="4"/>
        <v>52.189781021897808</v>
      </c>
      <c r="O42" s="223">
        <f t="shared" si="5"/>
        <v>143</v>
      </c>
      <c r="P42" s="224">
        <f t="shared" si="6"/>
        <v>52.189781021897808</v>
      </c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24" customHeight="1">
      <c r="A43" s="295" t="s">
        <v>1057</v>
      </c>
      <c r="B43" s="351"/>
      <c r="C43" s="352"/>
      <c r="D43" s="231">
        <f t="shared" ref="D43:E43" si="7">SUM(D11:D42)</f>
        <v>12349</v>
      </c>
      <c r="E43" s="231">
        <f t="shared" si="7"/>
        <v>0</v>
      </c>
      <c r="F43" s="353">
        <f t="shared" si="0"/>
        <v>0</v>
      </c>
      <c r="G43" s="231">
        <f>SUM(G11:G42)</f>
        <v>366</v>
      </c>
      <c r="H43" s="353">
        <f t="shared" si="1"/>
        <v>2.9638027370637299</v>
      </c>
      <c r="I43" s="231">
        <f>SUM(I11:I42)</f>
        <v>218</v>
      </c>
      <c r="J43" s="353">
        <f t="shared" si="2"/>
        <v>1.7653251275406914</v>
      </c>
      <c r="K43" s="231">
        <f>SUM(K11:K42)</f>
        <v>843</v>
      </c>
      <c r="L43" s="353">
        <f t="shared" si="3"/>
        <v>6.8264636812697388</v>
      </c>
      <c r="M43" s="231">
        <f>SUM(M11:M42)</f>
        <v>6416</v>
      </c>
      <c r="N43" s="353">
        <f t="shared" si="4"/>
        <v>51.955623937160901</v>
      </c>
      <c r="O43" s="231">
        <f>SUM(O11:O42)</f>
        <v>7843</v>
      </c>
      <c r="P43" s="353">
        <f t="shared" si="6"/>
        <v>63.511215483035066</v>
      </c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.75" customHeight="1">
      <c r="A44" s="354"/>
      <c r="B44" s="354"/>
      <c r="C44" s="354"/>
      <c r="D44" s="354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 t="s">
        <v>1320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1374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G8:H8"/>
    <mergeCell ref="I8:J8"/>
    <mergeCell ref="K8:L8"/>
    <mergeCell ref="M8:N8"/>
    <mergeCell ref="A3:P3"/>
    <mergeCell ref="A7:A9"/>
    <mergeCell ref="B7:B9"/>
    <mergeCell ref="C7:C9"/>
    <mergeCell ref="D7:D9"/>
    <mergeCell ref="E7:P7"/>
    <mergeCell ref="E8:F8"/>
    <mergeCell ref="O8:P8"/>
  </mergeCells>
  <pageMargins left="0.7" right="0.7" top="0.75" bottom="0.75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A1:Z1000"/>
  <sheetViews>
    <sheetView workbookViewId="0"/>
  </sheetViews>
  <sheetFormatPr defaultColWidth="14.42578125" defaultRowHeight="15" customHeight="1"/>
  <cols>
    <col min="1" max="1" width="5.42578125" customWidth="1"/>
    <col min="2" max="2" width="16.7109375" customWidth="1"/>
    <col min="3" max="3" width="17.42578125" customWidth="1"/>
    <col min="4" max="4" width="17.7109375" customWidth="1"/>
    <col min="5" max="5" width="20.140625" customWidth="1"/>
    <col min="6" max="6" width="20.85546875" customWidth="1"/>
    <col min="7" max="7" width="9" customWidth="1"/>
    <col min="8" max="8" width="18.7109375" customWidth="1"/>
    <col min="9" max="9" width="22.28515625" customWidth="1"/>
    <col min="10" max="10" width="22.140625" customWidth="1"/>
    <col min="11" max="11" width="14" customWidth="1"/>
    <col min="12" max="25" width="9.140625" customWidth="1"/>
    <col min="26" max="26" width="14" customWidth="1"/>
  </cols>
  <sheetData>
    <row r="1" spans="1:26" ht="15.75">
      <c r="A1" s="168" t="s">
        <v>1375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07"/>
    </row>
    <row r="3" spans="1:26" ht="15.75">
      <c r="A3" s="743" t="s">
        <v>1376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07"/>
    </row>
    <row r="4" spans="1:26" ht="15.75">
      <c r="A4" s="171"/>
      <c r="B4" s="171"/>
      <c r="C4" s="171"/>
      <c r="E4" s="154" t="s">
        <v>284</v>
      </c>
      <c r="F4" s="155" t="str">
        <f>'1'!$F$5</f>
        <v>PONOROGO</v>
      </c>
      <c r="G4" s="171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07"/>
    </row>
    <row r="5" spans="1:26" ht="15.75">
      <c r="A5" s="171"/>
      <c r="B5" s="171"/>
      <c r="C5" s="171"/>
      <c r="E5" s="154" t="s">
        <v>3</v>
      </c>
      <c r="F5" s="155">
        <f>'1'!$F$6</f>
        <v>2025</v>
      </c>
      <c r="G5" s="171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07"/>
    </row>
    <row r="6" spans="1:26">
      <c r="A6" s="156"/>
      <c r="B6" s="156"/>
      <c r="C6" s="156"/>
      <c r="D6" s="156"/>
      <c r="E6" s="156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07"/>
    </row>
    <row r="7" spans="1:26" ht="19.5" customHeight="1">
      <c r="A7" s="729" t="s">
        <v>4</v>
      </c>
      <c r="B7" s="729" t="s">
        <v>247</v>
      </c>
      <c r="C7" s="729" t="s">
        <v>1156</v>
      </c>
      <c r="D7" s="734" t="s">
        <v>1366</v>
      </c>
      <c r="E7" s="755" t="s">
        <v>1377</v>
      </c>
      <c r="F7" s="753"/>
      <c r="G7" s="754"/>
      <c r="H7" s="751" t="s">
        <v>1378</v>
      </c>
      <c r="I7" s="755" t="s">
        <v>1377</v>
      </c>
      <c r="J7" s="753"/>
      <c r="K7" s="754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07"/>
    </row>
    <row r="8" spans="1:26" ht="86.25" customHeight="1">
      <c r="A8" s="720"/>
      <c r="B8" s="720"/>
      <c r="C8" s="720"/>
      <c r="D8" s="720"/>
      <c r="E8" s="175" t="s">
        <v>1379</v>
      </c>
      <c r="F8" s="175" t="s">
        <v>1380</v>
      </c>
      <c r="G8" s="116" t="s">
        <v>29</v>
      </c>
      <c r="H8" s="720"/>
      <c r="I8" s="355" t="s">
        <v>1381</v>
      </c>
      <c r="J8" s="355" t="s">
        <v>1382</v>
      </c>
      <c r="K8" s="116" t="s">
        <v>29</v>
      </c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07"/>
    </row>
    <row r="9" spans="1:26" ht="13.5" customHeight="1">
      <c r="A9" s="119">
        <v>1</v>
      </c>
      <c r="B9" s="119">
        <v>2</v>
      </c>
      <c r="C9" s="119">
        <v>3</v>
      </c>
      <c r="D9" s="119">
        <v>4</v>
      </c>
      <c r="E9" s="119">
        <v>5</v>
      </c>
      <c r="F9" s="119">
        <v>6</v>
      </c>
      <c r="G9" s="119">
        <v>7</v>
      </c>
      <c r="H9" s="226"/>
      <c r="I9" s="226"/>
      <c r="J9" s="226"/>
      <c r="K9" s="226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07"/>
    </row>
    <row r="10" spans="1:26">
      <c r="A10" s="356">
        <v>1</v>
      </c>
      <c r="B10" s="181" t="str">
        <f>'11'!B9</f>
        <v>Ngrayun</v>
      </c>
      <c r="C10" s="181" t="str">
        <f>'11'!C9</f>
        <v>Ngrayun</v>
      </c>
      <c r="D10" s="357">
        <f>'26'!D11</f>
        <v>463</v>
      </c>
      <c r="E10" s="358">
        <v>174</v>
      </c>
      <c r="F10" s="358">
        <v>26</v>
      </c>
      <c r="G10" s="359">
        <f t="shared" ref="G10:G42" si="0">(E10+F10)/D10*100</f>
        <v>43.196544276457885</v>
      </c>
      <c r="H10" s="360">
        <v>1295</v>
      </c>
      <c r="I10" s="360">
        <v>827</v>
      </c>
      <c r="J10" s="361">
        <v>827</v>
      </c>
      <c r="K10" s="362">
        <f t="shared" ref="K10:K42" si="1">J10/I10*100</f>
        <v>100</v>
      </c>
      <c r="L10" s="153"/>
      <c r="M10" s="358">
        <v>26</v>
      </c>
      <c r="N10" s="358">
        <v>184</v>
      </c>
      <c r="O10" s="125">
        <v>200</v>
      </c>
      <c r="P10" s="363"/>
      <c r="Q10" s="153"/>
      <c r="R10" s="153"/>
      <c r="S10" s="153"/>
      <c r="T10" s="153"/>
      <c r="U10" s="153"/>
      <c r="V10" s="153"/>
      <c r="W10" s="153"/>
      <c r="X10" s="153"/>
      <c r="Y10" s="153"/>
      <c r="Z10" s="107"/>
    </row>
    <row r="11" spans="1:26">
      <c r="A11" s="362">
        <v>2</v>
      </c>
      <c r="B11" s="181">
        <f>'11'!B10</f>
        <v>0</v>
      </c>
      <c r="C11" s="181" t="str">
        <f>'11'!C10</f>
        <v>Selur</v>
      </c>
      <c r="D11" s="357">
        <f>'26'!D12</f>
        <v>312</v>
      </c>
      <c r="E11" s="358">
        <v>97</v>
      </c>
      <c r="F11" s="358">
        <v>94</v>
      </c>
      <c r="G11" s="359">
        <f t="shared" si="0"/>
        <v>61.217948717948723</v>
      </c>
      <c r="H11" s="364">
        <v>872</v>
      </c>
      <c r="I11" s="364">
        <v>239</v>
      </c>
      <c r="J11" s="365">
        <v>321</v>
      </c>
      <c r="K11" s="362">
        <f t="shared" si="1"/>
        <v>134.30962343096235</v>
      </c>
      <c r="L11" s="153"/>
      <c r="M11" s="358">
        <v>94</v>
      </c>
      <c r="N11" s="358">
        <v>89</v>
      </c>
      <c r="O11" s="125">
        <v>191</v>
      </c>
      <c r="P11" s="363"/>
      <c r="Q11" s="153"/>
      <c r="R11" s="153"/>
      <c r="S11" s="153"/>
      <c r="T11" s="153"/>
      <c r="U11" s="153"/>
      <c r="V11" s="153"/>
      <c r="W11" s="153"/>
      <c r="X11" s="153"/>
      <c r="Y11" s="153"/>
      <c r="Z11" s="107"/>
    </row>
    <row r="12" spans="1:26">
      <c r="A12" s="362">
        <v>3</v>
      </c>
      <c r="B12" s="181" t="str">
        <f>'11'!B11</f>
        <v>Slahung</v>
      </c>
      <c r="C12" s="181" t="str">
        <f>'11'!C11</f>
        <v>Slahung</v>
      </c>
      <c r="D12" s="357">
        <f>'26'!D13</f>
        <v>380</v>
      </c>
      <c r="E12" s="366">
        <v>158</v>
      </c>
      <c r="F12" s="366">
        <v>46</v>
      </c>
      <c r="G12" s="367">
        <f t="shared" si="0"/>
        <v>53.684210526315788</v>
      </c>
      <c r="H12" s="364">
        <v>1063</v>
      </c>
      <c r="I12" s="364">
        <v>1039</v>
      </c>
      <c r="J12" s="365">
        <v>1039</v>
      </c>
      <c r="K12" s="362">
        <f t="shared" si="1"/>
        <v>100</v>
      </c>
      <c r="L12" s="153"/>
      <c r="M12" s="366">
        <v>46</v>
      </c>
      <c r="N12" s="366">
        <v>163</v>
      </c>
      <c r="O12" s="125">
        <v>204</v>
      </c>
      <c r="P12" s="363"/>
      <c r="Q12" s="153"/>
      <c r="R12" s="153"/>
      <c r="S12" s="153"/>
      <c r="T12" s="153"/>
      <c r="U12" s="153"/>
      <c r="V12" s="153"/>
      <c r="W12" s="153"/>
      <c r="X12" s="153"/>
      <c r="Y12" s="153"/>
      <c r="Z12" s="107"/>
    </row>
    <row r="13" spans="1:26">
      <c r="A13" s="362">
        <v>4</v>
      </c>
      <c r="B13" s="181">
        <f>'11'!B12</f>
        <v>0</v>
      </c>
      <c r="C13" s="181" t="str">
        <f>'11'!C12</f>
        <v>Nailan</v>
      </c>
      <c r="D13" s="357">
        <f>'26'!D14</f>
        <v>313</v>
      </c>
      <c r="E13" s="358">
        <v>150</v>
      </c>
      <c r="F13" s="358">
        <v>27</v>
      </c>
      <c r="G13" s="359">
        <f t="shared" si="0"/>
        <v>56.549520766773163</v>
      </c>
      <c r="H13" s="364">
        <v>656</v>
      </c>
      <c r="I13" s="364">
        <v>1056</v>
      </c>
      <c r="J13" s="365">
        <v>1056</v>
      </c>
      <c r="K13" s="362">
        <f t="shared" si="1"/>
        <v>100</v>
      </c>
      <c r="L13" s="153"/>
      <c r="M13" s="358">
        <v>27</v>
      </c>
      <c r="N13" s="358">
        <v>150</v>
      </c>
      <c r="O13" s="125">
        <v>177</v>
      </c>
      <c r="P13" s="363"/>
      <c r="Q13" s="153"/>
      <c r="R13" s="153"/>
      <c r="S13" s="153"/>
      <c r="T13" s="153"/>
      <c r="U13" s="153"/>
      <c r="V13" s="153"/>
      <c r="W13" s="153"/>
      <c r="X13" s="153"/>
      <c r="Y13" s="153"/>
      <c r="Z13" s="107"/>
    </row>
    <row r="14" spans="1:26">
      <c r="A14" s="362">
        <v>5</v>
      </c>
      <c r="B14" s="181" t="str">
        <f>'11'!B13</f>
        <v>Bungkal</v>
      </c>
      <c r="C14" s="181" t="str">
        <f>'11'!C13</f>
        <v>Bungkal</v>
      </c>
      <c r="D14" s="357">
        <f>'26'!D15</f>
        <v>504</v>
      </c>
      <c r="E14" s="358">
        <v>135</v>
      </c>
      <c r="F14" s="358">
        <v>180</v>
      </c>
      <c r="G14" s="359">
        <f t="shared" si="0"/>
        <v>62.5</v>
      </c>
      <c r="H14" s="364">
        <v>1415</v>
      </c>
      <c r="I14" s="364">
        <v>1394</v>
      </c>
      <c r="J14" s="365">
        <v>1394</v>
      </c>
      <c r="K14" s="362">
        <f t="shared" si="1"/>
        <v>100</v>
      </c>
      <c r="L14" s="153"/>
      <c r="M14" s="358">
        <v>180</v>
      </c>
      <c r="N14" s="358">
        <v>135</v>
      </c>
      <c r="O14" s="125">
        <v>315</v>
      </c>
      <c r="P14" s="363"/>
      <c r="Q14" s="153"/>
      <c r="R14" s="153"/>
      <c r="S14" s="153"/>
      <c r="T14" s="153"/>
      <c r="U14" s="153"/>
      <c r="V14" s="153"/>
      <c r="W14" s="153"/>
      <c r="X14" s="153"/>
      <c r="Y14" s="153"/>
      <c r="Z14" s="107"/>
    </row>
    <row r="15" spans="1:26">
      <c r="A15" s="362">
        <v>6</v>
      </c>
      <c r="B15" s="181" t="str">
        <f>'11'!B14</f>
        <v>Sambit</v>
      </c>
      <c r="C15" s="181" t="str">
        <f>'11'!C14</f>
        <v>Sambit</v>
      </c>
      <c r="D15" s="357">
        <f>'26'!D16</f>
        <v>235</v>
      </c>
      <c r="E15" s="358">
        <v>69</v>
      </c>
      <c r="F15" s="358">
        <v>55</v>
      </c>
      <c r="G15" s="359">
        <f t="shared" si="0"/>
        <v>52.765957446808507</v>
      </c>
      <c r="H15" s="364">
        <v>658</v>
      </c>
      <c r="I15" s="364">
        <v>448</v>
      </c>
      <c r="J15" s="365">
        <v>443</v>
      </c>
      <c r="K15" s="362">
        <f t="shared" si="1"/>
        <v>98.883928571428569</v>
      </c>
      <c r="L15" s="153"/>
      <c r="M15" s="358">
        <v>55</v>
      </c>
      <c r="N15" s="358">
        <v>68</v>
      </c>
      <c r="O15" s="125">
        <v>124</v>
      </c>
      <c r="P15" s="363"/>
      <c r="Q15" s="153"/>
      <c r="R15" s="153"/>
      <c r="S15" s="153"/>
      <c r="T15" s="153"/>
      <c r="U15" s="153"/>
      <c r="V15" s="153"/>
      <c r="W15" s="153"/>
      <c r="X15" s="153"/>
      <c r="Y15" s="153"/>
      <c r="Z15" s="107"/>
    </row>
    <row r="16" spans="1:26">
      <c r="A16" s="362">
        <v>7</v>
      </c>
      <c r="B16" s="181">
        <f>'11'!B15</f>
        <v>0</v>
      </c>
      <c r="C16" s="181" t="str">
        <f>'11'!C15</f>
        <v>Wringinanom</v>
      </c>
      <c r="D16" s="357">
        <f>'26'!D17</f>
        <v>286</v>
      </c>
      <c r="E16" s="358">
        <v>168</v>
      </c>
      <c r="F16" s="358">
        <v>33</v>
      </c>
      <c r="G16" s="359">
        <f t="shared" si="0"/>
        <v>70.27972027972028</v>
      </c>
      <c r="H16" s="364">
        <v>800</v>
      </c>
      <c r="I16" s="364">
        <v>160</v>
      </c>
      <c r="J16" s="365">
        <v>160</v>
      </c>
      <c r="K16" s="362">
        <f t="shared" si="1"/>
        <v>100</v>
      </c>
      <c r="L16" s="153"/>
      <c r="M16" s="358">
        <v>33</v>
      </c>
      <c r="N16" s="358">
        <v>168</v>
      </c>
      <c r="O16" s="125">
        <v>201</v>
      </c>
      <c r="P16" s="363"/>
      <c r="Q16" s="153"/>
      <c r="R16" s="153"/>
      <c r="S16" s="153"/>
      <c r="T16" s="153"/>
      <c r="U16" s="153"/>
      <c r="V16" s="153"/>
      <c r="W16" s="153"/>
      <c r="X16" s="153"/>
      <c r="Y16" s="153"/>
      <c r="Z16" s="107"/>
    </row>
    <row r="17" spans="1:26">
      <c r="A17" s="362">
        <v>8</v>
      </c>
      <c r="B17" s="181" t="str">
        <f>'11'!B16</f>
        <v>Sawoo</v>
      </c>
      <c r="C17" s="181" t="str">
        <f>'11'!C16</f>
        <v>Sawoo</v>
      </c>
      <c r="D17" s="357">
        <f>'26'!D18</f>
        <v>685</v>
      </c>
      <c r="E17" s="358">
        <v>254</v>
      </c>
      <c r="F17" s="358">
        <v>87</v>
      </c>
      <c r="G17" s="359">
        <f t="shared" si="0"/>
        <v>49.78102189781022</v>
      </c>
      <c r="H17" s="364">
        <v>1057</v>
      </c>
      <c r="I17" s="364">
        <v>1101</v>
      </c>
      <c r="J17" s="365">
        <v>1065</v>
      </c>
      <c r="K17" s="362">
        <f t="shared" si="1"/>
        <v>96.730245231607626</v>
      </c>
      <c r="L17" s="153"/>
      <c r="M17" s="358">
        <v>87</v>
      </c>
      <c r="N17" s="358">
        <v>361</v>
      </c>
      <c r="O17" s="125">
        <v>441</v>
      </c>
      <c r="P17" s="363"/>
      <c r="Q17" s="153"/>
      <c r="R17" s="153"/>
      <c r="S17" s="153"/>
      <c r="T17" s="153"/>
      <c r="U17" s="153"/>
      <c r="V17" s="153"/>
      <c r="W17" s="153"/>
      <c r="X17" s="153"/>
      <c r="Y17" s="153"/>
      <c r="Z17" s="107"/>
    </row>
    <row r="18" spans="1:26">
      <c r="A18" s="362">
        <v>9</v>
      </c>
      <c r="B18" s="181">
        <f>'11'!B17</f>
        <v>0</v>
      </c>
      <c r="C18" s="181" t="str">
        <f>'11'!C17</f>
        <v>Bondrang</v>
      </c>
      <c r="D18" s="357">
        <f>'26'!D19</f>
        <v>111</v>
      </c>
      <c r="E18" s="358">
        <v>29</v>
      </c>
      <c r="F18" s="358">
        <v>27</v>
      </c>
      <c r="G18" s="359">
        <f t="shared" si="0"/>
        <v>50.450450450450447</v>
      </c>
      <c r="H18" s="364">
        <v>311</v>
      </c>
      <c r="I18" s="364">
        <v>16</v>
      </c>
      <c r="J18" s="365">
        <v>0</v>
      </c>
      <c r="K18" s="362">
        <f t="shared" si="1"/>
        <v>0</v>
      </c>
      <c r="L18" s="153"/>
      <c r="M18" s="358">
        <v>27</v>
      </c>
      <c r="N18" s="358">
        <v>25</v>
      </c>
      <c r="O18" s="125">
        <v>56</v>
      </c>
      <c r="P18" s="363"/>
      <c r="Q18" s="153"/>
      <c r="R18" s="153"/>
      <c r="S18" s="153"/>
      <c r="T18" s="153"/>
      <c r="U18" s="153"/>
      <c r="V18" s="153"/>
      <c r="W18" s="153"/>
      <c r="X18" s="153"/>
      <c r="Y18" s="153"/>
      <c r="Z18" s="107"/>
    </row>
    <row r="19" spans="1:26">
      <c r="A19" s="362">
        <v>10</v>
      </c>
      <c r="B19" s="181" t="str">
        <f>'11'!B18</f>
        <v>Sooko</v>
      </c>
      <c r="C19" s="181" t="str">
        <f>'11'!C18</f>
        <v>Sooko</v>
      </c>
      <c r="D19" s="357">
        <f>'26'!D20</f>
        <v>315</v>
      </c>
      <c r="E19" s="358">
        <v>63</v>
      </c>
      <c r="F19" s="358">
        <v>155</v>
      </c>
      <c r="G19" s="359">
        <f t="shared" si="0"/>
        <v>69.206349206349202</v>
      </c>
      <c r="H19" s="364">
        <v>880</v>
      </c>
      <c r="I19" s="364">
        <v>409</v>
      </c>
      <c r="J19" s="365">
        <v>409</v>
      </c>
      <c r="K19" s="362">
        <f t="shared" si="1"/>
        <v>100</v>
      </c>
      <c r="L19" s="153"/>
      <c r="M19" s="358">
        <v>155</v>
      </c>
      <c r="N19" s="358">
        <v>79</v>
      </c>
      <c r="O19" s="125">
        <v>218</v>
      </c>
      <c r="P19" s="363"/>
      <c r="Q19" s="153"/>
      <c r="R19" s="153"/>
      <c r="S19" s="153"/>
      <c r="T19" s="153"/>
      <c r="U19" s="153"/>
      <c r="V19" s="153"/>
      <c r="W19" s="153"/>
      <c r="X19" s="153"/>
      <c r="Y19" s="153"/>
      <c r="Z19" s="107"/>
    </row>
    <row r="20" spans="1:26">
      <c r="A20" s="362">
        <v>11</v>
      </c>
      <c r="B20" s="181" t="str">
        <f>'11'!B19</f>
        <v>Pudak</v>
      </c>
      <c r="C20" s="181" t="str">
        <f>'11'!C19</f>
        <v>Pudak</v>
      </c>
      <c r="D20" s="357">
        <f>'26'!D21</f>
        <v>121</v>
      </c>
      <c r="E20" s="358">
        <v>33</v>
      </c>
      <c r="F20" s="358">
        <v>53</v>
      </c>
      <c r="G20" s="359">
        <f t="shared" si="0"/>
        <v>71.074380165289256</v>
      </c>
      <c r="H20" s="364">
        <v>338</v>
      </c>
      <c r="I20" s="364">
        <v>39</v>
      </c>
      <c r="J20" s="365">
        <v>39</v>
      </c>
      <c r="K20" s="362">
        <f t="shared" si="1"/>
        <v>100</v>
      </c>
      <c r="L20" s="153"/>
      <c r="M20" s="358">
        <v>53</v>
      </c>
      <c r="N20" s="358">
        <v>44</v>
      </c>
      <c r="O20" s="125">
        <v>86</v>
      </c>
      <c r="P20" s="363"/>
      <c r="Q20" s="153"/>
      <c r="R20" s="153"/>
      <c r="S20" s="153"/>
      <c r="T20" s="153"/>
      <c r="U20" s="153"/>
      <c r="V20" s="153"/>
      <c r="W20" s="153"/>
      <c r="X20" s="153"/>
      <c r="Y20" s="153"/>
      <c r="Z20" s="107"/>
    </row>
    <row r="21" spans="1:26" ht="15.75" customHeight="1">
      <c r="A21" s="362">
        <v>12</v>
      </c>
      <c r="B21" s="181" t="str">
        <f>'11'!B20</f>
        <v>Pulung</v>
      </c>
      <c r="C21" s="181" t="str">
        <f>'11'!C20</f>
        <v>Pulung</v>
      </c>
      <c r="D21" s="357">
        <f>'26'!D22</f>
        <v>408</v>
      </c>
      <c r="E21" s="358">
        <v>109</v>
      </c>
      <c r="F21" s="358">
        <v>148</v>
      </c>
      <c r="G21" s="359">
        <f t="shared" si="0"/>
        <v>62.990196078431367</v>
      </c>
      <c r="H21" s="364">
        <v>1141</v>
      </c>
      <c r="I21" s="364">
        <v>1141</v>
      </c>
      <c r="J21" s="365">
        <v>1141</v>
      </c>
      <c r="K21" s="362">
        <f t="shared" si="1"/>
        <v>100</v>
      </c>
      <c r="L21" s="153"/>
      <c r="M21" s="358">
        <v>148</v>
      </c>
      <c r="N21" s="358">
        <v>111</v>
      </c>
      <c r="O21" s="125">
        <v>257</v>
      </c>
      <c r="P21" s="363"/>
      <c r="Q21" s="153"/>
      <c r="R21" s="153"/>
      <c r="S21" s="153"/>
      <c r="T21" s="153"/>
      <c r="U21" s="153"/>
      <c r="V21" s="153"/>
      <c r="W21" s="153"/>
      <c r="X21" s="153"/>
      <c r="Y21" s="153"/>
      <c r="Z21" s="107"/>
    </row>
    <row r="22" spans="1:26" ht="15.75" customHeight="1">
      <c r="A22" s="362">
        <v>13</v>
      </c>
      <c r="B22" s="181">
        <f>'11'!B21</f>
        <v>0</v>
      </c>
      <c r="C22" s="181" t="str">
        <f>'11'!C21</f>
        <v>Kesugihan</v>
      </c>
      <c r="D22" s="357">
        <f>'26'!D23</f>
        <v>269</v>
      </c>
      <c r="E22" s="358">
        <v>62</v>
      </c>
      <c r="F22" s="358">
        <v>88</v>
      </c>
      <c r="G22" s="359">
        <f t="shared" si="0"/>
        <v>55.762081784386616</v>
      </c>
      <c r="H22" s="364">
        <v>753</v>
      </c>
      <c r="I22" s="364">
        <v>0</v>
      </c>
      <c r="J22" s="365">
        <v>0</v>
      </c>
      <c r="K22" s="362" t="e">
        <f t="shared" si="1"/>
        <v>#DIV/0!</v>
      </c>
      <c r="L22" s="153"/>
      <c r="M22" s="358">
        <v>88</v>
      </c>
      <c r="N22" s="358">
        <v>62</v>
      </c>
      <c r="O22" s="125">
        <v>150</v>
      </c>
      <c r="P22" s="363"/>
      <c r="Q22" s="153"/>
      <c r="R22" s="153"/>
      <c r="S22" s="153"/>
      <c r="T22" s="153"/>
      <c r="U22" s="153"/>
      <c r="V22" s="153"/>
      <c r="W22" s="153"/>
      <c r="X22" s="153"/>
      <c r="Y22" s="153"/>
      <c r="Z22" s="107"/>
    </row>
    <row r="23" spans="1:26" ht="15.75" customHeight="1">
      <c r="A23" s="362">
        <v>14</v>
      </c>
      <c r="B23" s="181" t="str">
        <f>'11'!B22</f>
        <v>Mlarak</v>
      </c>
      <c r="C23" s="181" t="str">
        <f>'11'!C22</f>
        <v>Mlarak</v>
      </c>
      <c r="D23" s="357">
        <f>'26'!D24</f>
        <v>458</v>
      </c>
      <c r="E23" s="358">
        <v>53</v>
      </c>
      <c r="F23" s="358">
        <v>255</v>
      </c>
      <c r="G23" s="359">
        <f t="shared" si="0"/>
        <v>67.248908296943227</v>
      </c>
      <c r="H23" s="364">
        <v>1280</v>
      </c>
      <c r="I23" s="364">
        <v>1270</v>
      </c>
      <c r="J23" s="365">
        <v>1270</v>
      </c>
      <c r="K23" s="362">
        <f t="shared" si="1"/>
        <v>100</v>
      </c>
      <c r="L23" s="153"/>
      <c r="M23" s="358">
        <v>255</v>
      </c>
      <c r="N23" s="358">
        <v>51</v>
      </c>
      <c r="O23" s="125">
        <v>308</v>
      </c>
      <c r="P23" s="363"/>
      <c r="Q23" s="153"/>
      <c r="R23" s="153"/>
      <c r="S23" s="153"/>
      <c r="T23" s="153"/>
      <c r="U23" s="153"/>
      <c r="V23" s="153"/>
      <c r="W23" s="153"/>
      <c r="X23" s="153"/>
      <c r="Y23" s="153"/>
      <c r="Z23" s="107"/>
    </row>
    <row r="24" spans="1:26" ht="15.75" customHeight="1">
      <c r="A24" s="362">
        <v>15</v>
      </c>
      <c r="B24" s="181" t="str">
        <f>'11'!B23</f>
        <v>Siman</v>
      </c>
      <c r="C24" s="181" t="str">
        <f>'11'!C23</f>
        <v>Siman</v>
      </c>
      <c r="D24" s="357">
        <f>'26'!D25</f>
        <v>304</v>
      </c>
      <c r="E24" s="358">
        <v>68</v>
      </c>
      <c r="F24" s="358">
        <v>130</v>
      </c>
      <c r="G24" s="359">
        <f t="shared" si="0"/>
        <v>65.131578947368425</v>
      </c>
      <c r="H24" s="364">
        <v>1575</v>
      </c>
      <c r="I24" s="364">
        <v>1575</v>
      </c>
      <c r="J24" s="365">
        <v>1575</v>
      </c>
      <c r="K24" s="362">
        <f t="shared" si="1"/>
        <v>100</v>
      </c>
      <c r="L24" s="153"/>
      <c r="M24" s="358">
        <v>130</v>
      </c>
      <c r="N24" s="358">
        <v>69</v>
      </c>
      <c r="O24" s="125">
        <v>198</v>
      </c>
      <c r="P24" s="363"/>
      <c r="Q24" s="153"/>
      <c r="R24" s="153"/>
      <c r="S24" s="153"/>
      <c r="T24" s="153"/>
      <c r="U24" s="153"/>
      <c r="V24" s="153"/>
      <c r="W24" s="153"/>
      <c r="X24" s="153"/>
      <c r="Y24" s="153"/>
      <c r="Z24" s="107"/>
    </row>
    <row r="25" spans="1:26" ht="15.75" customHeight="1">
      <c r="A25" s="362">
        <v>16</v>
      </c>
      <c r="B25" s="181">
        <f>'11'!B24</f>
        <v>0</v>
      </c>
      <c r="C25" s="181" t="str">
        <f>'11'!C24</f>
        <v>Ronowijayan</v>
      </c>
      <c r="D25" s="357">
        <f>'26'!D26</f>
        <v>307</v>
      </c>
      <c r="E25" s="358">
        <v>127</v>
      </c>
      <c r="F25" s="358">
        <v>82</v>
      </c>
      <c r="G25" s="359">
        <f t="shared" si="0"/>
        <v>68.078175895765469</v>
      </c>
      <c r="H25" s="364">
        <v>857</v>
      </c>
      <c r="I25" s="364">
        <v>1062</v>
      </c>
      <c r="J25" s="365">
        <v>1062</v>
      </c>
      <c r="K25" s="362">
        <f t="shared" si="1"/>
        <v>100</v>
      </c>
      <c r="L25" s="153"/>
      <c r="M25" s="358">
        <v>82</v>
      </c>
      <c r="N25" s="358">
        <v>88</v>
      </c>
      <c r="O25" s="125">
        <v>209</v>
      </c>
      <c r="P25" s="363"/>
      <c r="Q25" s="153"/>
      <c r="R25" s="153"/>
      <c r="S25" s="153"/>
      <c r="T25" s="153"/>
      <c r="U25" s="153"/>
      <c r="V25" s="153"/>
      <c r="W25" s="153"/>
      <c r="X25" s="153"/>
      <c r="Y25" s="153"/>
      <c r="Z25" s="107"/>
    </row>
    <row r="26" spans="1:26" ht="15.75" customHeight="1">
      <c r="A26" s="362">
        <v>17</v>
      </c>
      <c r="B26" s="181" t="str">
        <f>'11'!B25</f>
        <v>Jetis</v>
      </c>
      <c r="C26" s="181" t="str">
        <f>'11'!C25</f>
        <v>Jetis</v>
      </c>
      <c r="D26" s="357">
        <f>'26'!D27</f>
        <v>406</v>
      </c>
      <c r="E26" s="358">
        <v>200</v>
      </c>
      <c r="F26" s="358">
        <v>23</v>
      </c>
      <c r="G26" s="359">
        <f t="shared" si="0"/>
        <v>54.926108374384242</v>
      </c>
      <c r="H26" s="364">
        <v>1774</v>
      </c>
      <c r="I26" s="364">
        <v>1695</v>
      </c>
      <c r="J26" s="365">
        <v>1695</v>
      </c>
      <c r="K26" s="362">
        <f t="shared" si="1"/>
        <v>100</v>
      </c>
      <c r="L26" s="153"/>
      <c r="M26" s="358">
        <v>23</v>
      </c>
      <c r="N26" s="358">
        <v>209</v>
      </c>
      <c r="O26" s="125">
        <v>256</v>
      </c>
      <c r="P26" s="363"/>
      <c r="Q26" s="153"/>
      <c r="R26" s="153"/>
      <c r="S26" s="153"/>
      <c r="T26" s="153"/>
      <c r="U26" s="153"/>
      <c r="V26" s="153"/>
      <c r="W26" s="153"/>
      <c r="X26" s="153"/>
      <c r="Y26" s="153"/>
      <c r="Z26" s="107"/>
    </row>
    <row r="27" spans="1:26" ht="15.75" customHeight="1">
      <c r="A27" s="362">
        <v>18</v>
      </c>
      <c r="B27" s="181" t="str">
        <f>'11'!B26</f>
        <v>Balong</v>
      </c>
      <c r="C27" s="181" t="str">
        <f>'11'!C26</f>
        <v>Balong</v>
      </c>
      <c r="D27" s="357">
        <f>'26'!D28</f>
        <v>621</v>
      </c>
      <c r="E27" s="358">
        <v>210</v>
      </c>
      <c r="F27" s="358">
        <v>147</v>
      </c>
      <c r="G27" s="359">
        <f t="shared" si="0"/>
        <v>57.487922705314013</v>
      </c>
      <c r="H27" s="364">
        <v>1738</v>
      </c>
      <c r="I27" s="364">
        <v>1600</v>
      </c>
      <c r="J27" s="365">
        <v>1600</v>
      </c>
      <c r="K27" s="362">
        <f t="shared" si="1"/>
        <v>100</v>
      </c>
      <c r="L27" s="153"/>
      <c r="M27" s="358">
        <v>147</v>
      </c>
      <c r="N27" s="358">
        <v>210</v>
      </c>
      <c r="O27" s="125">
        <v>357</v>
      </c>
      <c r="P27" s="363"/>
      <c r="Q27" s="153"/>
      <c r="R27" s="153"/>
      <c r="S27" s="153"/>
      <c r="T27" s="153"/>
      <c r="U27" s="153"/>
      <c r="V27" s="153"/>
      <c r="W27" s="153"/>
      <c r="X27" s="153"/>
      <c r="Y27" s="153"/>
      <c r="Z27" s="107"/>
    </row>
    <row r="28" spans="1:26" ht="15.75" customHeight="1">
      <c r="A28" s="362">
        <v>19</v>
      </c>
      <c r="B28" s="181" t="str">
        <f>'11'!B27</f>
        <v>Kauman</v>
      </c>
      <c r="C28" s="181" t="str">
        <f>'11'!C27</f>
        <v>Kauman</v>
      </c>
      <c r="D28" s="357">
        <f>'26'!D29</f>
        <v>451</v>
      </c>
      <c r="E28" s="358">
        <v>113</v>
      </c>
      <c r="F28" s="358">
        <v>145</v>
      </c>
      <c r="G28" s="359">
        <f t="shared" si="0"/>
        <v>57.206208425720618</v>
      </c>
      <c r="H28" s="364">
        <v>1261</v>
      </c>
      <c r="I28" s="364">
        <v>1426</v>
      </c>
      <c r="J28" s="365">
        <v>1426</v>
      </c>
      <c r="K28" s="362">
        <f t="shared" si="1"/>
        <v>100</v>
      </c>
      <c r="L28" s="153"/>
      <c r="M28" s="358">
        <v>145</v>
      </c>
      <c r="N28" s="358">
        <v>136</v>
      </c>
      <c r="O28" s="125">
        <v>258</v>
      </c>
      <c r="P28" s="363"/>
      <c r="Q28" s="153"/>
      <c r="R28" s="153"/>
      <c r="S28" s="153"/>
      <c r="T28" s="153"/>
      <c r="U28" s="153"/>
      <c r="V28" s="153"/>
      <c r="W28" s="153"/>
      <c r="X28" s="153"/>
      <c r="Y28" s="153"/>
      <c r="Z28" s="107"/>
    </row>
    <row r="29" spans="1:26" ht="15.75" customHeight="1">
      <c r="A29" s="362">
        <v>20</v>
      </c>
      <c r="B29" s="181">
        <f>'11'!B28</f>
        <v>0</v>
      </c>
      <c r="C29" s="181" t="str">
        <f>'11'!C28</f>
        <v>Ngrandu</v>
      </c>
      <c r="D29" s="357">
        <f>'26'!D30</f>
        <v>151</v>
      </c>
      <c r="E29" s="358">
        <v>36</v>
      </c>
      <c r="F29" s="358">
        <v>50</v>
      </c>
      <c r="G29" s="359">
        <f t="shared" si="0"/>
        <v>56.953642384105962</v>
      </c>
      <c r="H29" s="364">
        <v>562</v>
      </c>
      <c r="I29" s="364">
        <v>562</v>
      </c>
      <c r="J29" s="365">
        <v>562</v>
      </c>
      <c r="K29" s="362">
        <f t="shared" si="1"/>
        <v>100</v>
      </c>
      <c r="L29" s="153"/>
      <c r="M29" s="358">
        <v>50</v>
      </c>
      <c r="N29" s="358">
        <v>39</v>
      </c>
      <c r="O29" s="125">
        <v>86</v>
      </c>
      <c r="P29" s="363"/>
      <c r="Q29" s="153"/>
      <c r="R29" s="153"/>
      <c r="S29" s="153"/>
      <c r="T29" s="153"/>
      <c r="U29" s="153"/>
      <c r="V29" s="153"/>
      <c r="W29" s="153"/>
      <c r="X29" s="153"/>
      <c r="Y29" s="153"/>
      <c r="Z29" s="107"/>
    </row>
    <row r="30" spans="1:26" ht="15.75" customHeight="1">
      <c r="A30" s="362">
        <v>21</v>
      </c>
      <c r="B30" s="181" t="str">
        <f>'11'!B29</f>
        <v>Jambon</v>
      </c>
      <c r="C30" s="181" t="str">
        <f>'11'!C29</f>
        <v>Jambon</v>
      </c>
      <c r="D30" s="357">
        <f>'26'!D31</f>
        <v>606</v>
      </c>
      <c r="E30" s="358">
        <v>232</v>
      </c>
      <c r="F30" s="358">
        <v>141</v>
      </c>
      <c r="G30" s="359">
        <f t="shared" si="0"/>
        <v>61.551155115511548</v>
      </c>
      <c r="H30" s="364">
        <v>1696</v>
      </c>
      <c r="I30" s="364">
        <v>1521</v>
      </c>
      <c r="J30" s="365">
        <v>1388</v>
      </c>
      <c r="K30" s="362">
        <f t="shared" si="1"/>
        <v>91.255752794214331</v>
      </c>
      <c r="L30" s="153"/>
      <c r="M30" s="358">
        <v>141</v>
      </c>
      <c r="N30" s="358">
        <v>232</v>
      </c>
      <c r="O30" s="125">
        <v>373</v>
      </c>
      <c r="P30" s="363"/>
      <c r="Q30" s="153"/>
      <c r="R30" s="153"/>
      <c r="S30" s="153"/>
      <c r="T30" s="153"/>
      <c r="U30" s="153"/>
      <c r="V30" s="153"/>
      <c r="W30" s="153"/>
      <c r="X30" s="153"/>
      <c r="Y30" s="153"/>
      <c r="Z30" s="107"/>
    </row>
    <row r="31" spans="1:26" ht="15.75" customHeight="1">
      <c r="A31" s="362">
        <v>22</v>
      </c>
      <c r="B31" s="181" t="str">
        <f>'11'!B30</f>
        <v>Badegan</v>
      </c>
      <c r="C31" s="181" t="str">
        <f>'11'!C30</f>
        <v>Badegan</v>
      </c>
      <c r="D31" s="357">
        <f>'26'!D32</f>
        <v>433</v>
      </c>
      <c r="E31" s="358">
        <v>101</v>
      </c>
      <c r="F31" s="358">
        <v>14</v>
      </c>
      <c r="G31" s="359">
        <f t="shared" si="0"/>
        <v>26.558891454965355</v>
      </c>
      <c r="H31" s="364">
        <v>1211</v>
      </c>
      <c r="I31" s="364">
        <v>121</v>
      </c>
      <c r="J31" s="365">
        <v>121</v>
      </c>
      <c r="K31" s="362">
        <f t="shared" si="1"/>
        <v>100</v>
      </c>
      <c r="L31" s="153"/>
      <c r="M31" s="358">
        <v>5</v>
      </c>
      <c r="N31" s="358">
        <v>260</v>
      </c>
      <c r="O31" s="125">
        <v>265</v>
      </c>
      <c r="P31" s="363"/>
      <c r="Q31" s="153"/>
      <c r="R31" s="153"/>
      <c r="S31" s="153"/>
      <c r="T31" s="153"/>
      <c r="U31" s="153"/>
      <c r="V31" s="153"/>
      <c r="W31" s="153"/>
      <c r="X31" s="153"/>
      <c r="Y31" s="153"/>
      <c r="Z31" s="107"/>
    </row>
    <row r="32" spans="1:26" ht="15.75" customHeight="1">
      <c r="A32" s="362">
        <v>23</v>
      </c>
      <c r="B32" s="181" t="str">
        <f>'11'!B31</f>
        <v>Sampung</v>
      </c>
      <c r="C32" s="181" t="str">
        <f>'11'!C31</f>
        <v>Sampung</v>
      </c>
      <c r="D32" s="357">
        <f>'26'!D33</f>
        <v>337</v>
      </c>
      <c r="E32" s="358">
        <v>90</v>
      </c>
      <c r="F32" s="358">
        <v>127</v>
      </c>
      <c r="G32" s="359">
        <f t="shared" si="0"/>
        <v>64.39169139465875</v>
      </c>
      <c r="H32" s="364">
        <v>942</v>
      </c>
      <c r="I32" s="364">
        <v>942</v>
      </c>
      <c r="J32" s="365">
        <v>942</v>
      </c>
      <c r="K32" s="362">
        <f t="shared" si="1"/>
        <v>100</v>
      </c>
      <c r="L32" s="153"/>
      <c r="M32" s="358">
        <v>127</v>
      </c>
      <c r="N32" s="358">
        <v>90</v>
      </c>
      <c r="O32" s="125">
        <v>217</v>
      </c>
      <c r="P32" s="363"/>
      <c r="Q32" s="153"/>
      <c r="R32" s="153"/>
      <c r="S32" s="153"/>
      <c r="T32" s="153"/>
      <c r="U32" s="153"/>
      <c r="V32" s="153"/>
      <c r="W32" s="153"/>
      <c r="X32" s="153"/>
      <c r="Y32" s="153"/>
      <c r="Z32" s="107"/>
    </row>
    <row r="33" spans="1:26" ht="15.75" customHeight="1">
      <c r="A33" s="362">
        <v>24</v>
      </c>
      <c r="B33" s="181">
        <f>'11'!B32</f>
        <v>0</v>
      </c>
      <c r="C33" s="181" t="str">
        <f>'11'!C32</f>
        <v>Kunti</v>
      </c>
      <c r="D33" s="357">
        <f>'26'!D34</f>
        <v>180</v>
      </c>
      <c r="E33" s="358">
        <v>65</v>
      </c>
      <c r="F33" s="358">
        <v>47</v>
      </c>
      <c r="G33" s="359">
        <f t="shared" si="0"/>
        <v>62.222222222222221</v>
      </c>
      <c r="H33" s="364">
        <v>505</v>
      </c>
      <c r="I33" s="364">
        <v>38</v>
      </c>
      <c r="J33" s="365">
        <v>38</v>
      </c>
      <c r="K33" s="362">
        <f t="shared" si="1"/>
        <v>100</v>
      </c>
      <c r="L33" s="153"/>
      <c r="M33" s="358">
        <v>47</v>
      </c>
      <c r="N33" s="358">
        <v>65</v>
      </c>
      <c r="O33" s="125">
        <v>112</v>
      </c>
      <c r="P33" s="363"/>
      <c r="Q33" s="153"/>
      <c r="R33" s="153"/>
      <c r="S33" s="153"/>
      <c r="T33" s="153"/>
      <c r="U33" s="153"/>
      <c r="V33" s="153"/>
      <c r="W33" s="153"/>
      <c r="X33" s="153"/>
      <c r="Y33" s="153"/>
      <c r="Z33" s="107"/>
    </row>
    <row r="34" spans="1:26" ht="15.75" customHeight="1">
      <c r="A34" s="362">
        <v>25</v>
      </c>
      <c r="B34" s="181" t="str">
        <f>'11'!B33</f>
        <v>Sukorejo</v>
      </c>
      <c r="C34" s="181" t="str">
        <f>'11'!C33</f>
        <v>Sukorejo</v>
      </c>
      <c r="D34" s="357">
        <f>'26'!D35</f>
        <v>755</v>
      </c>
      <c r="E34" s="358">
        <v>50</v>
      </c>
      <c r="F34" s="358">
        <v>452</v>
      </c>
      <c r="G34" s="359">
        <f t="shared" si="0"/>
        <v>66.490066225165563</v>
      </c>
      <c r="H34" s="364">
        <v>719</v>
      </c>
      <c r="I34" s="364">
        <v>704</v>
      </c>
      <c r="J34" s="365">
        <v>704</v>
      </c>
      <c r="K34" s="362">
        <f t="shared" si="1"/>
        <v>100</v>
      </c>
      <c r="L34" s="153"/>
      <c r="M34" s="358">
        <v>461</v>
      </c>
      <c r="N34" s="358">
        <v>19</v>
      </c>
      <c r="O34" s="125">
        <v>452</v>
      </c>
      <c r="P34" s="363"/>
      <c r="Q34" s="153"/>
      <c r="R34" s="153"/>
      <c r="S34" s="153"/>
      <c r="T34" s="153"/>
      <c r="U34" s="153"/>
      <c r="V34" s="153"/>
      <c r="W34" s="153"/>
      <c r="X34" s="153"/>
      <c r="Y34" s="153"/>
      <c r="Z34" s="107"/>
    </row>
    <row r="35" spans="1:26" ht="15.75" customHeight="1">
      <c r="A35" s="362">
        <v>26</v>
      </c>
      <c r="B35" s="181" t="str">
        <f>'11'!B34</f>
        <v>Ponorogo</v>
      </c>
      <c r="C35" s="181" t="str">
        <f>'11'!C34</f>
        <v>Po. Utara</v>
      </c>
      <c r="D35" s="357">
        <f>'26'!D36</f>
        <v>513</v>
      </c>
      <c r="E35" s="358">
        <v>140</v>
      </c>
      <c r="F35" s="358">
        <v>224</v>
      </c>
      <c r="G35" s="359">
        <f t="shared" si="0"/>
        <v>70.955165692007796</v>
      </c>
      <c r="H35" s="364">
        <v>1435</v>
      </c>
      <c r="I35" s="364">
        <v>4210</v>
      </c>
      <c r="J35" s="365">
        <v>4216</v>
      </c>
      <c r="K35" s="362">
        <f t="shared" si="1"/>
        <v>100.14251781472684</v>
      </c>
      <c r="L35" s="153"/>
      <c r="M35" s="358">
        <v>224</v>
      </c>
      <c r="N35" s="358">
        <v>146</v>
      </c>
      <c r="O35" s="125">
        <v>364</v>
      </c>
      <c r="P35" s="363"/>
      <c r="Q35" s="153"/>
      <c r="R35" s="153"/>
      <c r="S35" s="153"/>
      <c r="T35" s="153"/>
      <c r="U35" s="153"/>
      <c r="V35" s="153"/>
      <c r="W35" s="153"/>
      <c r="X35" s="153"/>
      <c r="Y35" s="153"/>
      <c r="Z35" s="107"/>
    </row>
    <row r="36" spans="1:26" ht="15.75" customHeight="1">
      <c r="A36" s="362">
        <v>27</v>
      </c>
      <c r="B36" s="181">
        <f>'11'!B35</f>
        <v>0</v>
      </c>
      <c r="C36" s="181" t="str">
        <f>'11'!C35</f>
        <v>Po. Selatan</v>
      </c>
      <c r="D36" s="357">
        <f>'26'!D37</f>
        <v>463</v>
      </c>
      <c r="E36" s="358">
        <v>179</v>
      </c>
      <c r="F36" s="358">
        <v>136</v>
      </c>
      <c r="G36" s="359">
        <f t="shared" si="0"/>
        <v>68.034557235421161</v>
      </c>
      <c r="H36" s="364">
        <v>1294</v>
      </c>
      <c r="I36" s="364">
        <v>1294</v>
      </c>
      <c r="J36" s="365">
        <v>1294</v>
      </c>
      <c r="K36" s="362">
        <f t="shared" si="1"/>
        <v>100</v>
      </c>
      <c r="L36" s="153"/>
      <c r="M36" s="358">
        <v>136</v>
      </c>
      <c r="N36" s="358">
        <v>179</v>
      </c>
      <c r="O36" s="125">
        <v>315</v>
      </c>
      <c r="P36" s="363"/>
      <c r="Q36" s="153"/>
      <c r="R36" s="153"/>
      <c r="S36" s="153"/>
      <c r="T36" s="153"/>
      <c r="U36" s="153"/>
      <c r="V36" s="153"/>
      <c r="W36" s="153"/>
      <c r="X36" s="153"/>
      <c r="Y36" s="153"/>
      <c r="Z36" s="107"/>
    </row>
    <row r="37" spans="1:26" ht="15.75" customHeight="1">
      <c r="A37" s="362">
        <v>28</v>
      </c>
      <c r="B37" s="181" t="str">
        <f>'11'!B36</f>
        <v>Babadan</v>
      </c>
      <c r="C37" s="181" t="str">
        <f>'11'!C36</f>
        <v>Babadan</v>
      </c>
      <c r="D37" s="357">
        <f>'26'!D38</f>
        <v>516</v>
      </c>
      <c r="E37" s="358">
        <v>114</v>
      </c>
      <c r="F37" s="358">
        <v>228</v>
      </c>
      <c r="G37" s="359">
        <f t="shared" si="0"/>
        <v>66.279069767441854</v>
      </c>
      <c r="H37" s="364">
        <v>2233</v>
      </c>
      <c r="I37" s="364">
        <v>3046</v>
      </c>
      <c r="J37" s="365">
        <v>3046</v>
      </c>
      <c r="K37" s="362">
        <f t="shared" si="1"/>
        <v>100</v>
      </c>
      <c r="L37" s="153"/>
      <c r="M37" s="358">
        <v>228</v>
      </c>
      <c r="N37" s="358">
        <v>122</v>
      </c>
      <c r="O37" s="125">
        <v>342</v>
      </c>
      <c r="P37" s="363"/>
      <c r="Q37" s="153"/>
      <c r="R37" s="153"/>
      <c r="S37" s="153"/>
      <c r="T37" s="153"/>
      <c r="U37" s="153"/>
      <c r="V37" s="153"/>
      <c r="W37" s="153"/>
      <c r="X37" s="153"/>
      <c r="Y37" s="153"/>
      <c r="Z37" s="107"/>
    </row>
    <row r="38" spans="1:26" ht="15.75" customHeight="1">
      <c r="A38" s="362">
        <v>29</v>
      </c>
      <c r="B38" s="181">
        <f>'11'!B37</f>
        <v>0</v>
      </c>
      <c r="C38" s="181" t="str">
        <f>'11'!C37</f>
        <v>Sukosari</v>
      </c>
      <c r="D38" s="357">
        <f>'26'!D39</f>
        <v>379</v>
      </c>
      <c r="E38" s="358">
        <v>146</v>
      </c>
      <c r="F38" s="358">
        <v>113</v>
      </c>
      <c r="G38" s="359">
        <f t="shared" si="0"/>
        <v>68.337730870712392</v>
      </c>
      <c r="H38" s="364">
        <v>1061</v>
      </c>
      <c r="I38" s="364">
        <v>1061</v>
      </c>
      <c r="J38" s="365">
        <v>921</v>
      </c>
      <c r="K38" s="362">
        <f t="shared" si="1"/>
        <v>86.804901036757769</v>
      </c>
      <c r="L38" s="153"/>
      <c r="M38" s="358">
        <v>113</v>
      </c>
      <c r="N38" s="358">
        <v>155</v>
      </c>
      <c r="O38" s="125">
        <v>259</v>
      </c>
      <c r="P38" s="363"/>
      <c r="Q38" s="153"/>
      <c r="R38" s="153"/>
      <c r="S38" s="153"/>
      <c r="T38" s="153"/>
      <c r="U38" s="153"/>
      <c r="V38" s="153"/>
      <c r="W38" s="153"/>
      <c r="X38" s="153"/>
      <c r="Y38" s="153"/>
      <c r="Z38" s="107"/>
    </row>
    <row r="39" spans="1:26" ht="15.75" customHeight="1">
      <c r="A39" s="362">
        <v>30</v>
      </c>
      <c r="B39" s="181" t="str">
        <f>'11'!B38</f>
        <v>Jenangan</v>
      </c>
      <c r="C39" s="181" t="str">
        <f>'11'!C38</f>
        <v>Jenangan</v>
      </c>
      <c r="D39" s="357">
        <f>'26'!D40</f>
        <v>491</v>
      </c>
      <c r="E39" s="358">
        <v>177</v>
      </c>
      <c r="F39" s="358">
        <v>128</v>
      </c>
      <c r="G39" s="359">
        <f t="shared" si="0"/>
        <v>62.11812627291242</v>
      </c>
      <c r="H39" s="364">
        <v>920</v>
      </c>
      <c r="I39" s="364">
        <v>1374</v>
      </c>
      <c r="J39" s="365">
        <v>1374</v>
      </c>
      <c r="K39" s="362">
        <f t="shared" si="1"/>
        <v>100</v>
      </c>
      <c r="L39" s="153"/>
      <c r="M39" s="358">
        <v>128</v>
      </c>
      <c r="N39" s="358">
        <v>179</v>
      </c>
      <c r="O39" s="125">
        <v>305</v>
      </c>
      <c r="P39" s="363"/>
      <c r="Q39" s="153"/>
      <c r="R39" s="153"/>
      <c r="S39" s="153"/>
      <c r="T39" s="153"/>
      <c r="U39" s="153"/>
      <c r="V39" s="153"/>
      <c r="W39" s="153"/>
      <c r="X39" s="153"/>
      <c r="Y39" s="153"/>
      <c r="Z39" s="107"/>
    </row>
    <row r="40" spans="1:26" ht="15.75" customHeight="1">
      <c r="A40" s="362">
        <v>31</v>
      </c>
      <c r="B40" s="181">
        <f>'11'!B39</f>
        <v>0</v>
      </c>
      <c r="C40" s="181" t="str">
        <f>'11'!C39</f>
        <v>Setono</v>
      </c>
      <c r="D40" s="357">
        <f>'26'!D41</f>
        <v>301</v>
      </c>
      <c r="E40" s="358">
        <v>103</v>
      </c>
      <c r="F40" s="358">
        <v>93</v>
      </c>
      <c r="G40" s="359">
        <f t="shared" si="0"/>
        <v>65.116279069767444</v>
      </c>
      <c r="H40" s="364">
        <v>751</v>
      </c>
      <c r="I40" s="364">
        <v>730</v>
      </c>
      <c r="J40" s="365">
        <v>730</v>
      </c>
      <c r="K40" s="362">
        <f t="shared" si="1"/>
        <v>100</v>
      </c>
      <c r="L40" s="153"/>
      <c r="M40" s="358">
        <v>93</v>
      </c>
      <c r="N40" s="358">
        <v>107</v>
      </c>
      <c r="O40" s="125">
        <v>196</v>
      </c>
      <c r="P40" s="363"/>
      <c r="Q40" s="153"/>
      <c r="R40" s="153"/>
      <c r="S40" s="153"/>
      <c r="T40" s="153"/>
      <c r="U40" s="153"/>
      <c r="V40" s="153"/>
      <c r="W40" s="153"/>
      <c r="X40" s="153"/>
      <c r="Y40" s="153"/>
      <c r="Z40" s="107"/>
    </row>
    <row r="41" spans="1:26" ht="15.75" customHeight="1">
      <c r="A41" s="362">
        <v>32</v>
      </c>
      <c r="B41" s="181" t="str">
        <f>'11'!B40</f>
        <v>Ngebel</v>
      </c>
      <c r="C41" s="181" t="str">
        <f>'11'!C40</f>
        <v>Ngebel</v>
      </c>
      <c r="D41" s="357">
        <f>'26'!D42</f>
        <v>274</v>
      </c>
      <c r="E41" s="358">
        <v>78</v>
      </c>
      <c r="F41" s="358">
        <v>65</v>
      </c>
      <c r="G41" s="359">
        <f t="shared" si="0"/>
        <v>52.189781021897808</v>
      </c>
      <c r="H41" s="364">
        <v>766</v>
      </c>
      <c r="I41" s="364">
        <v>203</v>
      </c>
      <c r="J41" s="365">
        <v>203</v>
      </c>
      <c r="K41" s="362">
        <f t="shared" si="1"/>
        <v>100</v>
      </c>
      <c r="L41" s="153"/>
      <c r="M41" s="358">
        <v>65</v>
      </c>
      <c r="N41" s="358">
        <v>78</v>
      </c>
      <c r="O41" s="125">
        <v>143</v>
      </c>
      <c r="P41" s="363"/>
      <c r="Q41" s="153"/>
      <c r="R41" s="153"/>
      <c r="S41" s="153"/>
      <c r="T41" s="153"/>
      <c r="U41" s="153"/>
      <c r="V41" s="153"/>
      <c r="W41" s="153"/>
      <c r="X41" s="153"/>
      <c r="Y41" s="153"/>
      <c r="Z41" s="107"/>
    </row>
    <row r="42" spans="1:26" ht="19.5" customHeight="1">
      <c r="A42" s="295" t="s">
        <v>1057</v>
      </c>
      <c r="B42" s="295"/>
      <c r="C42" s="192"/>
      <c r="D42" s="368">
        <f t="shared" ref="D42:F42" si="2">SUM(D10:D41)</f>
        <v>12348</v>
      </c>
      <c r="E42" s="368">
        <f t="shared" si="2"/>
        <v>3783</v>
      </c>
      <c r="F42" s="368">
        <f t="shared" si="2"/>
        <v>3619</v>
      </c>
      <c r="G42" s="369">
        <f t="shared" si="0"/>
        <v>59.944930353093618</v>
      </c>
      <c r="H42" s="174">
        <f t="shared" ref="H42:J42" si="3">SUM(H10:H41)</f>
        <v>33819</v>
      </c>
      <c r="I42" s="174">
        <f t="shared" si="3"/>
        <v>32303</v>
      </c>
      <c r="J42" s="174">
        <f t="shared" si="3"/>
        <v>32061</v>
      </c>
      <c r="K42" s="174">
        <f t="shared" si="1"/>
        <v>99.250843574900159</v>
      </c>
      <c r="L42" s="153"/>
      <c r="M42" s="368">
        <f t="shared" ref="M42:O42" si="4">SUM(M10:M41)</f>
        <v>3619</v>
      </c>
      <c r="N42" s="368">
        <f t="shared" si="4"/>
        <v>4073</v>
      </c>
      <c r="O42" s="272">
        <f t="shared" si="4"/>
        <v>7635</v>
      </c>
      <c r="P42" s="363"/>
      <c r="Q42" s="153"/>
      <c r="R42" s="153"/>
      <c r="S42" s="153"/>
      <c r="T42" s="153"/>
      <c r="U42" s="153"/>
      <c r="V42" s="153"/>
      <c r="W42" s="153"/>
      <c r="X42" s="153"/>
      <c r="Y42" s="153"/>
      <c r="Z42" s="107"/>
    </row>
    <row r="43" spans="1:26" ht="15.7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07"/>
    </row>
    <row r="44" spans="1:26" ht="15.75" customHeight="1">
      <c r="A44" s="153" t="s">
        <v>1320</v>
      </c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07"/>
    </row>
    <row r="45" spans="1:26" ht="15.75" customHeight="1">
      <c r="A45" s="153"/>
      <c r="B45" s="153"/>
      <c r="C45" s="153"/>
      <c r="D45" s="153">
        <v>12349</v>
      </c>
      <c r="E45" s="153">
        <v>3783</v>
      </c>
      <c r="F45" s="153">
        <v>3619</v>
      </c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07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07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K3"/>
    <mergeCell ref="A7:A8"/>
    <mergeCell ref="B7:B8"/>
    <mergeCell ref="C7:C8"/>
    <mergeCell ref="D7:D8"/>
    <mergeCell ref="E7:G7"/>
    <mergeCell ref="H7:H8"/>
    <mergeCell ref="I7:K7"/>
  </mergeCells>
  <printOptions horizontalCentered="1"/>
  <pageMargins left="0.78740157480314965" right="0.78740157480314965" top="1.0236220472440944" bottom="0.70866141732283472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workbookViewId="0"/>
  </sheetViews>
  <sheetFormatPr defaultColWidth="14.42578125" defaultRowHeight="15" customHeight="1"/>
  <cols>
    <col min="1" max="2" width="14" customWidth="1"/>
    <col min="3" max="3" width="24.28515625" customWidth="1"/>
    <col min="4" max="4" width="17" customWidth="1"/>
    <col min="5" max="5" width="28.5703125" customWidth="1"/>
    <col min="6" max="6" width="26.7109375" customWidth="1"/>
    <col min="7" max="26" width="14" customWidth="1"/>
  </cols>
  <sheetData>
    <row r="1" spans="1:26" ht="15.75">
      <c r="A1" s="106" t="s">
        <v>21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28" t="s">
        <v>287</v>
      </c>
      <c r="B3" s="718"/>
      <c r="C3" s="718"/>
      <c r="D3" s="718"/>
      <c r="E3" s="718"/>
      <c r="F3" s="718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07"/>
      <c r="B4" s="107"/>
      <c r="C4" s="108" t="str">
        <f>'1'!E5</f>
        <v>KABUPATEN</v>
      </c>
      <c r="D4" s="108" t="str">
        <f>'1'!F5</f>
        <v>PONOROGO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07"/>
      <c r="B5" s="107"/>
      <c r="C5" s="108" t="str">
        <f>'1'!E6</f>
        <v>TAHUN</v>
      </c>
      <c r="D5" s="109">
        <f>'1'!F6</f>
        <v>2025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111"/>
      <c r="B6" s="111"/>
      <c r="C6" s="111"/>
      <c r="D6" s="111"/>
      <c r="E6" s="111"/>
      <c r="F6" s="111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5.75">
      <c r="A7" s="735" t="s">
        <v>4</v>
      </c>
      <c r="B7" s="736" t="s">
        <v>288</v>
      </c>
      <c r="C7" s="738" t="s">
        <v>250</v>
      </c>
      <c r="D7" s="732"/>
      <c r="E7" s="732"/>
      <c r="F7" s="733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5.75">
      <c r="A8" s="720"/>
      <c r="B8" s="737"/>
      <c r="C8" s="134" t="s">
        <v>289</v>
      </c>
      <c r="D8" s="134" t="s">
        <v>290</v>
      </c>
      <c r="E8" s="135" t="s">
        <v>291</v>
      </c>
      <c r="F8" s="135" t="s">
        <v>292</v>
      </c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>
      <c r="A9" s="136">
        <v>1</v>
      </c>
      <c r="B9" s="137">
        <v>2</v>
      </c>
      <c r="C9" s="136">
        <v>3</v>
      </c>
      <c r="D9" s="136">
        <v>4</v>
      </c>
      <c r="E9" s="136">
        <v>5</v>
      </c>
      <c r="F9" s="136">
        <v>6</v>
      </c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>
      <c r="A10" s="121">
        <v>1</v>
      </c>
      <c r="B10" s="138" t="s">
        <v>293</v>
      </c>
      <c r="C10" s="139">
        <v>31336</v>
      </c>
      <c r="D10" s="139">
        <v>30103</v>
      </c>
      <c r="E10" s="139">
        <f t="shared" ref="E10:E25" si="0">SUM(C10:D10)</f>
        <v>61439</v>
      </c>
      <c r="F10" s="140">
        <f t="shared" ref="F10:F26" si="1">C10/D10*100</f>
        <v>104.09593728199846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1">
        <v>2</v>
      </c>
      <c r="B11" s="138" t="s">
        <v>294</v>
      </c>
      <c r="C11" s="139">
        <v>29666</v>
      </c>
      <c r="D11" s="139">
        <v>28585</v>
      </c>
      <c r="E11" s="139">
        <f t="shared" si="0"/>
        <v>58251</v>
      </c>
      <c r="F11" s="140">
        <f t="shared" si="1"/>
        <v>103.78170369074688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121">
        <v>3</v>
      </c>
      <c r="B12" s="138" t="s">
        <v>295</v>
      </c>
      <c r="C12" s="139">
        <v>30330</v>
      </c>
      <c r="D12" s="139">
        <v>29022</v>
      </c>
      <c r="E12" s="139">
        <f t="shared" si="0"/>
        <v>59352</v>
      </c>
      <c r="F12" s="140">
        <f t="shared" si="1"/>
        <v>104.50692578044243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121">
        <v>4</v>
      </c>
      <c r="B13" s="121" t="s">
        <v>296</v>
      </c>
      <c r="C13" s="139">
        <v>30627</v>
      </c>
      <c r="D13" s="139">
        <v>28551</v>
      </c>
      <c r="E13" s="139">
        <f t="shared" si="0"/>
        <v>59178</v>
      </c>
      <c r="F13" s="140">
        <f t="shared" si="1"/>
        <v>107.27119890721866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21">
        <v>5</v>
      </c>
      <c r="B14" s="121" t="s">
        <v>297</v>
      </c>
      <c r="C14" s="139">
        <v>31332</v>
      </c>
      <c r="D14" s="139">
        <v>29490</v>
      </c>
      <c r="E14" s="139">
        <f t="shared" si="0"/>
        <v>60822</v>
      </c>
      <c r="F14" s="140">
        <f t="shared" si="1"/>
        <v>106.24618514750763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21">
        <v>6</v>
      </c>
      <c r="B15" s="121" t="s">
        <v>298</v>
      </c>
      <c r="C15" s="139">
        <v>33265</v>
      </c>
      <c r="D15" s="139">
        <v>31390</v>
      </c>
      <c r="E15" s="139">
        <f t="shared" si="0"/>
        <v>64655</v>
      </c>
      <c r="F15" s="140">
        <f t="shared" si="1"/>
        <v>105.9732398853138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21">
        <v>7</v>
      </c>
      <c r="B16" s="121" t="s">
        <v>299</v>
      </c>
      <c r="C16" s="139">
        <v>34337</v>
      </c>
      <c r="D16" s="139">
        <v>32113</v>
      </c>
      <c r="E16" s="139">
        <f t="shared" si="0"/>
        <v>66450</v>
      </c>
      <c r="F16" s="140">
        <f t="shared" si="1"/>
        <v>106.92554417214212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121">
        <v>8</v>
      </c>
      <c r="B17" s="121" t="s">
        <v>300</v>
      </c>
      <c r="C17" s="139">
        <v>35822</v>
      </c>
      <c r="D17" s="139">
        <v>35187</v>
      </c>
      <c r="E17" s="139">
        <f t="shared" si="0"/>
        <v>71009</v>
      </c>
      <c r="F17" s="140">
        <f t="shared" si="1"/>
        <v>101.80464376047973</v>
      </c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121">
        <v>9</v>
      </c>
      <c r="B18" s="121" t="s">
        <v>301</v>
      </c>
      <c r="C18" s="139">
        <v>35868</v>
      </c>
      <c r="D18" s="139">
        <v>36366</v>
      </c>
      <c r="E18" s="139">
        <f t="shared" si="0"/>
        <v>72234</v>
      </c>
      <c r="F18" s="140">
        <f t="shared" si="1"/>
        <v>98.63058901171425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121">
        <v>10</v>
      </c>
      <c r="B19" s="121" t="s">
        <v>302</v>
      </c>
      <c r="C19" s="139">
        <v>33488</v>
      </c>
      <c r="D19" s="139">
        <v>34267</v>
      </c>
      <c r="E19" s="139">
        <f t="shared" si="0"/>
        <v>67755</v>
      </c>
      <c r="F19" s="140">
        <f t="shared" si="1"/>
        <v>97.726675810546595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121">
        <v>11</v>
      </c>
      <c r="B20" s="121" t="s">
        <v>303</v>
      </c>
      <c r="C20" s="139">
        <v>33721</v>
      </c>
      <c r="D20" s="139">
        <v>35306</v>
      </c>
      <c r="E20" s="139">
        <f t="shared" si="0"/>
        <v>69027</v>
      </c>
      <c r="F20" s="140">
        <f t="shared" si="1"/>
        <v>95.510678071715859</v>
      </c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121">
        <v>12</v>
      </c>
      <c r="B21" s="121" t="s">
        <v>304</v>
      </c>
      <c r="C21" s="139">
        <v>31601</v>
      </c>
      <c r="D21" s="139">
        <v>33268</v>
      </c>
      <c r="E21" s="139">
        <f t="shared" si="0"/>
        <v>64869</v>
      </c>
      <c r="F21" s="140">
        <f t="shared" si="1"/>
        <v>94.989178790429236</v>
      </c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121">
        <v>13</v>
      </c>
      <c r="B22" s="121" t="s">
        <v>305</v>
      </c>
      <c r="C22" s="139">
        <v>28263</v>
      </c>
      <c r="D22" s="139">
        <v>29867</v>
      </c>
      <c r="E22" s="139">
        <f t="shared" si="0"/>
        <v>58130</v>
      </c>
      <c r="F22" s="140">
        <f t="shared" si="1"/>
        <v>94.629524224060006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121">
        <v>14</v>
      </c>
      <c r="B23" s="121" t="s">
        <v>306</v>
      </c>
      <c r="C23" s="139">
        <v>23933</v>
      </c>
      <c r="D23" s="139">
        <v>25925</v>
      </c>
      <c r="E23" s="139">
        <f t="shared" si="0"/>
        <v>49858</v>
      </c>
      <c r="F23" s="140">
        <f t="shared" si="1"/>
        <v>92.316297010607514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121">
        <v>15</v>
      </c>
      <c r="B24" s="121" t="s">
        <v>307</v>
      </c>
      <c r="C24" s="139">
        <v>18052</v>
      </c>
      <c r="D24" s="139">
        <v>19819</v>
      </c>
      <c r="E24" s="139">
        <f t="shared" si="0"/>
        <v>37871</v>
      </c>
      <c r="F24" s="140">
        <f t="shared" si="1"/>
        <v>91.084313032948188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121">
        <v>16</v>
      </c>
      <c r="B25" s="121" t="s">
        <v>308</v>
      </c>
      <c r="C25" s="139">
        <v>19338</v>
      </c>
      <c r="D25" s="139">
        <v>25873</v>
      </c>
      <c r="E25" s="139">
        <f t="shared" si="0"/>
        <v>45211</v>
      </c>
      <c r="F25" s="140">
        <f t="shared" si="1"/>
        <v>74.742009044177323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141" t="s">
        <v>284</v>
      </c>
      <c r="B26" s="142"/>
      <c r="C26" s="143">
        <f t="shared" ref="C26:E26" si="2">SUM(C10:C25)</f>
        <v>480979</v>
      </c>
      <c r="D26" s="143">
        <f t="shared" si="2"/>
        <v>485132</v>
      </c>
      <c r="E26" s="144">
        <f t="shared" si="2"/>
        <v>966111</v>
      </c>
      <c r="F26" s="145">
        <f t="shared" si="1"/>
        <v>99.143944328553886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146" t="s">
        <v>309</v>
      </c>
      <c r="B27" s="147"/>
      <c r="C27" s="148"/>
      <c r="D27" s="149"/>
      <c r="E27" s="150">
        <f>SUM(E10:E12,E23:E25)/SUM(E13:E22)*100</f>
        <v>47.694262140953846</v>
      </c>
      <c r="F27" s="151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07"/>
      <c r="B28" s="107"/>
      <c r="C28" s="107"/>
      <c r="D28" s="107"/>
      <c r="E28" s="152"/>
      <c r="F28" s="152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107" t="s">
        <v>310</v>
      </c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107" t="s">
        <v>311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3:F3"/>
    <mergeCell ref="A7:A8"/>
    <mergeCell ref="B7:B8"/>
    <mergeCell ref="C7:F7"/>
  </mergeCells>
  <pageMargins left="0.7" right="0.7" top="0.75" bottom="0.75" header="0" footer="0"/>
  <pageSetup paperSize="9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A1:AD1000"/>
  <sheetViews>
    <sheetView workbookViewId="0"/>
  </sheetViews>
  <sheetFormatPr defaultColWidth="14.42578125" defaultRowHeight="15" customHeight="1"/>
  <cols>
    <col min="1" max="1" width="6.42578125" customWidth="1"/>
    <col min="2" max="30" width="15" customWidth="1"/>
  </cols>
  <sheetData>
    <row r="1" spans="1:30" ht="15.75">
      <c r="A1" s="168" t="s">
        <v>1383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</row>
    <row r="2" spans="1:30" ht="15.75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</row>
    <row r="3" spans="1:30" ht="15.75">
      <c r="A3" s="743" t="s">
        <v>1384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718"/>
      <c r="AB3" s="718"/>
      <c r="AC3" s="718"/>
      <c r="AD3" s="718"/>
    </row>
    <row r="4" spans="1:30" ht="15.75">
      <c r="A4" s="171"/>
      <c r="B4" s="171"/>
      <c r="C4" s="171"/>
      <c r="D4" s="171"/>
      <c r="E4" s="171"/>
      <c r="F4" s="171"/>
      <c r="G4" s="171"/>
      <c r="H4" s="171"/>
      <c r="I4" s="154"/>
      <c r="J4" s="155"/>
      <c r="K4" s="171"/>
      <c r="L4" s="171"/>
      <c r="M4" s="171"/>
      <c r="N4" s="171"/>
      <c r="O4" s="154" t="s">
        <v>284</v>
      </c>
      <c r="P4" s="155" t="str">
        <f>'1'!$F$5</f>
        <v>PONOROGO</v>
      </c>
      <c r="Q4" s="171"/>
      <c r="R4" s="171"/>
      <c r="S4" s="171"/>
      <c r="T4" s="171"/>
      <c r="U4" s="171"/>
      <c r="V4" s="170"/>
      <c r="W4" s="171"/>
      <c r="X4" s="171"/>
      <c r="Y4" s="171"/>
      <c r="Z4" s="171"/>
      <c r="AA4" s="171"/>
      <c r="AB4" s="171"/>
      <c r="AC4" s="171"/>
      <c r="AD4" s="171"/>
    </row>
    <row r="5" spans="1:30" ht="15.75">
      <c r="A5" s="171"/>
      <c r="B5" s="171"/>
      <c r="C5" s="171"/>
      <c r="D5" s="171"/>
      <c r="E5" s="171"/>
      <c r="F5" s="171"/>
      <c r="G5" s="171"/>
      <c r="H5" s="171"/>
      <c r="I5" s="154"/>
      <c r="J5" s="155"/>
      <c r="K5" s="171"/>
      <c r="L5" s="107"/>
      <c r="M5" s="171"/>
      <c r="N5" s="171"/>
      <c r="O5" s="154" t="s">
        <v>3</v>
      </c>
      <c r="P5" s="155">
        <f>'1'!$F$6</f>
        <v>2025</v>
      </c>
      <c r="Q5" s="171"/>
      <c r="R5" s="171"/>
      <c r="S5" s="171"/>
      <c r="T5" s="171"/>
      <c r="U5" s="171"/>
      <c r="V5" s="170"/>
      <c r="W5" s="171"/>
      <c r="X5" s="171"/>
      <c r="Y5" s="171"/>
      <c r="Z5" s="171"/>
      <c r="AA5" s="171"/>
      <c r="AB5" s="171"/>
      <c r="AC5" s="171"/>
      <c r="AD5" s="171"/>
    </row>
    <row r="6" spans="1:30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</row>
    <row r="7" spans="1:30" ht="18" customHeight="1">
      <c r="A7" s="793" t="s">
        <v>4</v>
      </c>
      <c r="B7" s="726" t="s">
        <v>247</v>
      </c>
      <c r="C7" s="726" t="s">
        <v>1156</v>
      </c>
      <c r="D7" s="727" t="s">
        <v>1385</v>
      </c>
      <c r="E7" s="796" t="s">
        <v>1386</v>
      </c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8"/>
    </row>
    <row r="8" spans="1:30" ht="18" customHeight="1">
      <c r="A8" s="794"/>
      <c r="B8" s="730"/>
      <c r="C8" s="730"/>
      <c r="D8" s="730"/>
      <c r="E8" s="737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R8" s="732"/>
      <c r="S8" s="732"/>
      <c r="T8" s="732"/>
      <c r="U8" s="732"/>
      <c r="V8" s="732"/>
      <c r="W8" s="732"/>
      <c r="X8" s="732"/>
      <c r="Y8" s="732"/>
      <c r="Z8" s="732"/>
      <c r="AA8" s="732"/>
      <c r="AB8" s="732"/>
      <c r="AC8" s="732"/>
      <c r="AD8" s="733"/>
    </row>
    <row r="9" spans="1:30" ht="38.25" customHeight="1">
      <c r="A9" s="795"/>
      <c r="B9" s="720"/>
      <c r="C9" s="720"/>
      <c r="D9" s="720"/>
      <c r="E9" s="190" t="s">
        <v>1387</v>
      </c>
      <c r="F9" s="190" t="s">
        <v>29</v>
      </c>
      <c r="G9" s="190" t="s">
        <v>1388</v>
      </c>
      <c r="H9" s="190" t="s">
        <v>29</v>
      </c>
      <c r="I9" s="190" t="s">
        <v>1389</v>
      </c>
      <c r="J9" s="190" t="s">
        <v>29</v>
      </c>
      <c r="K9" s="118" t="s">
        <v>1390</v>
      </c>
      <c r="L9" s="118" t="s">
        <v>29</v>
      </c>
      <c r="M9" s="190" t="s">
        <v>1391</v>
      </c>
      <c r="N9" s="190" t="s">
        <v>29</v>
      </c>
      <c r="O9" s="190" t="s">
        <v>1392</v>
      </c>
      <c r="P9" s="190" t="s">
        <v>29</v>
      </c>
      <c r="Q9" s="190" t="s">
        <v>1393</v>
      </c>
      <c r="R9" s="190" t="s">
        <v>29</v>
      </c>
      <c r="S9" s="190" t="s">
        <v>1394</v>
      </c>
      <c r="T9" s="190" t="s">
        <v>29</v>
      </c>
      <c r="U9" s="190" t="s">
        <v>249</v>
      </c>
      <c r="V9" s="118" t="s">
        <v>29</v>
      </c>
      <c r="W9" s="115" t="s">
        <v>1395</v>
      </c>
      <c r="X9" s="115" t="s">
        <v>29</v>
      </c>
      <c r="Y9" s="115" t="s">
        <v>1396</v>
      </c>
      <c r="Z9" s="115" t="s">
        <v>29</v>
      </c>
      <c r="AA9" s="115" t="s">
        <v>1397</v>
      </c>
      <c r="AB9" s="115" t="s">
        <v>29</v>
      </c>
      <c r="AC9" s="115" t="s">
        <v>1398</v>
      </c>
      <c r="AD9" s="115" t="s">
        <v>29</v>
      </c>
    </row>
    <row r="10" spans="1:30" ht="12" customHeight="1">
      <c r="A10" s="370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13</v>
      </c>
      <c r="N10" s="119">
        <v>14</v>
      </c>
      <c r="O10" s="119">
        <v>15</v>
      </c>
      <c r="P10" s="119">
        <v>16</v>
      </c>
      <c r="Q10" s="119">
        <v>17</v>
      </c>
      <c r="R10" s="119">
        <v>18</v>
      </c>
      <c r="S10" s="119">
        <v>19</v>
      </c>
      <c r="T10" s="119">
        <v>20</v>
      </c>
      <c r="U10" s="119">
        <v>21</v>
      </c>
      <c r="V10" s="119">
        <v>22</v>
      </c>
      <c r="W10" s="119">
        <v>23</v>
      </c>
      <c r="X10" s="119">
        <v>24</v>
      </c>
      <c r="Y10" s="119">
        <v>25</v>
      </c>
      <c r="Z10" s="119">
        <v>26</v>
      </c>
      <c r="AA10" s="119">
        <v>27</v>
      </c>
      <c r="AB10" s="119">
        <v>28</v>
      </c>
      <c r="AC10" s="119">
        <v>29</v>
      </c>
      <c r="AD10" s="371">
        <v>30</v>
      </c>
    </row>
    <row r="11" spans="1:30" ht="19.5" customHeight="1">
      <c r="A11" s="240">
        <v>1</v>
      </c>
      <c r="B11" s="250" t="str">
        <f>'11'!B9</f>
        <v>Ngrayun</v>
      </c>
      <c r="C11" s="250" t="str">
        <f>'11'!C9</f>
        <v>Ngrayun</v>
      </c>
      <c r="D11" s="125">
        <v>6081</v>
      </c>
      <c r="E11" s="125">
        <v>18</v>
      </c>
      <c r="F11" s="228">
        <f t="shared" ref="F11:F43" si="0">E11/$U11*100</f>
        <v>0.40376850605652759</v>
      </c>
      <c r="G11" s="125">
        <v>2217</v>
      </c>
      <c r="H11" s="228">
        <f t="shared" ref="H11:H43" si="1">G11/$U11*100</f>
        <v>49.730820995962318</v>
      </c>
      <c r="I11" s="125">
        <v>656</v>
      </c>
      <c r="J11" s="228">
        <f t="shared" ref="J11:J43" si="2">I11/$U11*100</f>
        <v>14.71511888739345</v>
      </c>
      <c r="K11" s="125">
        <v>411</v>
      </c>
      <c r="L11" s="228">
        <f t="shared" ref="L11:L43" si="3">K11/$U11*100</f>
        <v>9.2193808882907131</v>
      </c>
      <c r="M11" s="125">
        <v>566</v>
      </c>
      <c r="N11" s="228">
        <f t="shared" ref="N11:N43" si="4">M11/$U11*100</f>
        <v>12.696276357110811</v>
      </c>
      <c r="O11" s="125">
        <v>28</v>
      </c>
      <c r="P11" s="228">
        <f t="shared" ref="P11:P43" si="5">O11/$U11*100</f>
        <v>0.62808434275459846</v>
      </c>
      <c r="Q11" s="125">
        <v>297</v>
      </c>
      <c r="R11" s="228">
        <f t="shared" ref="R11:R43" si="6">Q11/$U11*100</f>
        <v>6.6621803499327061</v>
      </c>
      <c r="S11" s="125">
        <v>265</v>
      </c>
      <c r="T11" s="228">
        <f t="shared" ref="T11:T43" si="7">S11/$U11*100</f>
        <v>5.9443696724988779</v>
      </c>
      <c r="U11" s="227">
        <f t="shared" ref="U11:U43" si="8">SUM(E11,G11,I11,K11,M11,O11,Q11,S11)</f>
        <v>4458</v>
      </c>
      <c r="V11" s="228">
        <f t="shared" ref="V11:V43" si="9">U11/D11*100</f>
        <v>73.310310804144052</v>
      </c>
      <c r="W11" s="125">
        <v>96</v>
      </c>
      <c r="X11" s="228">
        <f t="shared" ref="X11:X43" si="10">W11/$U11*100</f>
        <v>2.1534320323014806</v>
      </c>
      <c r="Y11" s="125">
        <v>0</v>
      </c>
      <c r="Z11" s="228">
        <f t="shared" ref="Z11:Z43" si="11">Y11/$U11*100</f>
        <v>0</v>
      </c>
      <c r="AA11" s="125">
        <v>0</v>
      </c>
      <c r="AB11" s="228">
        <f t="shared" ref="AB11:AB43" si="12">AA11/$U11*100</f>
        <v>0</v>
      </c>
      <c r="AC11" s="125">
        <v>206</v>
      </c>
      <c r="AD11" s="228">
        <f t="shared" ref="AD11:AD43" si="13">AC11/$U11*100</f>
        <v>4.62090623598026</v>
      </c>
    </row>
    <row r="12" spans="1:30" ht="19.5" customHeight="1">
      <c r="A12" s="240">
        <v>2</v>
      </c>
      <c r="B12" s="250">
        <f>'11'!B10</f>
        <v>0</v>
      </c>
      <c r="C12" s="250" t="str">
        <f>'11'!C10</f>
        <v>Selur</v>
      </c>
      <c r="D12" s="125">
        <v>4092</v>
      </c>
      <c r="E12" s="125">
        <v>27</v>
      </c>
      <c r="F12" s="228">
        <f t="shared" si="0"/>
        <v>0.81743869209809261</v>
      </c>
      <c r="G12" s="125">
        <v>1687</v>
      </c>
      <c r="H12" s="228">
        <f t="shared" si="1"/>
        <v>51.074780502573411</v>
      </c>
      <c r="I12" s="125">
        <v>505</v>
      </c>
      <c r="J12" s="228">
        <f t="shared" si="2"/>
        <v>15.289131092945807</v>
      </c>
      <c r="K12" s="125">
        <v>303</v>
      </c>
      <c r="L12" s="228">
        <f t="shared" si="3"/>
        <v>9.1734786557674841</v>
      </c>
      <c r="M12" s="125">
        <v>423</v>
      </c>
      <c r="N12" s="228">
        <f t="shared" si="4"/>
        <v>12.806539509536785</v>
      </c>
      <c r="O12" s="125">
        <v>19</v>
      </c>
      <c r="P12" s="228">
        <f t="shared" si="5"/>
        <v>0.57523463518013929</v>
      </c>
      <c r="Q12" s="125">
        <v>218</v>
      </c>
      <c r="R12" s="228">
        <f t="shared" si="6"/>
        <v>6.6000605510142289</v>
      </c>
      <c r="S12" s="125">
        <v>121</v>
      </c>
      <c r="T12" s="228">
        <f t="shared" si="7"/>
        <v>3.6633363608840446</v>
      </c>
      <c r="U12" s="227">
        <f t="shared" si="8"/>
        <v>3303</v>
      </c>
      <c r="V12" s="228">
        <f t="shared" si="9"/>
        <v>80.718475073313783</v>
      </c>
      <c r="W12" s="125">
        <v>87</v>
      </c>
      <c r="X12" s="228">
        <f t="shared" si="10"/>
        <v>2.6339691189827432</v>
      </c>
      <c r="Y12" s="125">
        <v>23</v>
      </c>
      <c r="Z12" s="228">
        <f t="shared" si="11"/>
        <v>0.69633666363911595</v>
      </c>
      <c r="AA12" s="125">
        <v>0</v>
      </c>
      <c r="AB12" s="228">
        <f t="shared" si="12"/>
        <v>0</v>
      </c>
      <c r="AC12" s="125">
        <v>377</v>
      </c>
      <c r="AD12" s="228">
        <f t="shared" si="13"/>
        <v>11.413866182258554</v>
      </c>
    </row>
    <row r="13" spans="1:30" ht="19.5" customHeight="1">
      <c r="A13" s="240">
        <v>3</v>
      </c>
      <c r="B13" s="250" t="str">
        <f>'11'!B11</f>
        <v>Slahung</v>
      </c>
      <c r="C13" s="250" t="str">
        <f>'11'!C11</f>
        <v>Slahung</v>
      </c>
      <c r="D13" s="125">
        <v>4928</v>
      </c>
      <c r="E13" s="125">
        <v>52</v>
      </c>
      <c r="F13" s="228">
        <f t="shared" si="0"/>
        <v>1.4199890770071</v>
      </c>
      <c r="G13" s="125">
        <v>1720</v>
      </c>
      <c r="H13" s="228">
        <f t="shared" si="1"/>
        <v>46.968869470234843</v>
      </c>
      <c r="I13" s="125">
        <v>225</v>
      </c>
      <c r="J13" s="228">
        <f t="shared" si="2"/>
        <v>6.1441835062807213</v>
      </c>
      <c r="K13" s="125">
        <v>607</v>
      </c>
      <c r="L13" s="228">
        <f t="shared" si="3"/>
        <v>16.575641725832881</v>
      </c>
      <c r="M13" s="125">
        <v>798</v>
      </c>
      <c r="N13" s="228">
        <f t="shared" si="4"/>
        <v>21.791370835608955</v>
      </c>
      <c r="O13" s="125">
        <v>13</v>
      </c>
      <c r="P13" s="228">
        <f t="shared" si="5"/>
        <v>0.35499726925177499</v>
      </c>
      <c r="Q13" s="125">
        <v>216</v>
      </c>
      <c r="R13" s="228">
        <f t="shared" si="6"/>
        <v>5.8984161660294925</v>
      </c>
      <c r="S13" s="125">
        <v>31</v>
      </c>
      <c r="T13" s="228">
        <f t="shared" si="7"/>
        <v>0.84653194975423274</v>
      </c>
      <c r="U13" s="227">
        <f t="shared" si="8"/>
        <v>3662</v>
      </c>
      <c r="V13" s="228">
        <f t="shared" si="9"/>
        <v>74.310064935064929</v>
      </c>
      <c r="W13" s="125">
        <v>51</v>
      </c>
      <c r="X13" s="228">
        <f t="shared" si="10"/>
        <v>1.3926815947569635</v>
      </c>
      <c r="Y13" s="125">
        <v>0</v>
      </c>
      <c r="Z13" s="228">
        <f t="shared" si="11"/>
        <v>0</v>
      </c>
      <c r="AA13" s="125">
        <v>0</v>
      </c>
      <c r="AB13" s="228">
        <f t="shared" si="12"/>
        <v>0</v>
      </c>
      <c r="AC13" s="125">
        <v>50</v>
      </c>
      <c r="AD13" s="228">
        <f t="shared" si="13"/>
        <v>1.3653741125068268</v>
      </c>
    </row>
    <row r="14" spans="1:30" ht="19.5" customHeight="1">
      <c r="A14" s="240">
        <v>4</v>
      </c>
      <c r="B14" s="250">
        <f>'11'!B12</f>
        <v>0</v>
      </c>
      <c r="C14" s="250" t="str">
        <f>'11'!C12</f>
        <v>Nailan</v>
      </c>
      <c r="D14" s="125">
        <v>4016</v>
      </c>
      <c r="E14" s="125">
        <v>0</v>
      </c>
      <c r="F14" s="228">
        <f t="shared" si="0"/>
        <v>0</v>
      </c>
      <c r="G14" s="125">
        <v>1277</v>
      </c>
      <c r="H14" s="228">
        <f t="shared" si="1"/>
        <v>46.184448462929481</v>
      </c>
      <c r="I14" s="125">
        <v>250</v>
      </c>
      <c r="J14" s="228">
        <f t="shared" si="2"/>
        <v>9.0415913200723335</v>
      </c>
      <c r="K14" s="125">
        <v>558</v>
      </c>
      <c r="L14" s="228">
        <f t="shared" si="3"/>
        <v>20.180831826401445</v>
      </c>
      <c r="M14" s="125">
        <v>432</v>
      </c>
      <c r="N14" s="228">
        <f t="shared" si="4"/>
        <v>15.623869801084991</v>
      </c>
      <c r="O14" s="125">
        <v>7</v>
      </c>
      <c r="P14" s="228">
        <f t="shared" si="5"/>
        <v>0.25316455696202533</v>
      </c>
      <c r="Q14" s="125">
        <v>164</v>
      </c>
      <c r="R14" s="228">
        <f t="shared" si="6"/>
        <v>5.93128390596745</v>
      </c>
      <c r="S14" s="125">
        <v>77</v>
      </c>
      <c r="T14" s="228">
        <f t="shared" si="7"/>
        <v>2.7848101265822782</v>
      </c>
      <c r="U14" s="227">
        <f t="shared" si="8"/>
        <v>2765</v>
      </c>
      <c r="V14" s="228">
        <f t="shared" si="9"/>
        <v>68.849601593625493</v>
      </c>
      <c r="W14" s="125">
        <v>12</v>
      </c>
      <c r="X14" s="228">
        <f t="shared" si="10"/>
        <v>0.43399638336347202</v>
      </c>
      <c r="Y14" s="125">
        <v>0</v>
      </c>
      <c r="Z14" s="228">
        <f t="shared" si="11"/>
        <v>0</v>
      </c>
      <c r="AA14" s="125">
        <v>0</v>
      </c>
      <c r="AB14" s="228">
        <f t="shared" si="12"/>
        <v>0</v>
      </c>
      <c r="AC14" s="125">
        <v>81</v>
      </c>
      <c r="AD14" s="228">
        <f t="shared" si="13"/>
        <v>2.9294755877034357</v>
      </c>
    </row>
    <row r="15" spans="1:30" ht="19.5" customHeight="1">
      <c r="A15" s="240">
        <v>5</v>
      </c>
      <c r="B15" s="250" t="str">
        <f>'11'!B13</f>
        <v>Bungkal</v>
      </c>
      <c r="C15" s="250" t="str">
        <f>'11'!C13</f>
        <v>Bungkal</v>
      </c>
      <c r="D15" s="125">
        <v>6451</v>
      </c>
      <c r="E15" s="125">
        <v>12</v>
      </c>
      <c r="F15" s="228">
        <f t="shared" si="0"/>
        <v>0.262065953264905</v>
      </c>
      <c r="G15" s="125">
        <v>1620</v>
      </c>
      <c r="H15" s="228">
        <f t="shared" si="1"/>
        <v>35.378903690762172</v>
      </c>
      <c r="I15" s="125">
        <v>404</v>
      </c>
      <c r="J15" s="228">
        <f t="shared" si="2"/>
        <v>8.8228870932518024</v>
      </c>
      <c r="K15" s="125">
        <v>972</v>
      </c>
      <c r="L15" s="228">
        <f t="shared" si="3"/>
        <v>21.227342214457305</v>
      </c>
      <c r="M15" s="125">
        <v>1156</v>
      </c>
      <c r="N15" s="228">
        <f t="shared" si="4"/>
        <v>25.24568683118585</v>
      </c>
      <c r="O15" s="125">
        <v>15</v>
      </c>
      <c r="P15" s="228">
        <f t="shared" si="5"/>
        <v>0.32758244158113126</v>
      </c>
      <c r="Q15" s="125">
        <v>265</v>
      </c>
      <c r="R15" s="228">
        <f t="shared" si="6"/>
        <v>5.7872898012666516</v>
      </c>
      <c r="S15" s="125">
        <v>135</v>
      </c>
      <c r="T15" s="228">
        <f t="shared" si="7"/>
        <v>2.9482419742301813</v>
      </c>
      <c r="U15" s="227">
        <f t="shared" si="8"/>
        <v>4579</v>
      </c>
      <c r="V15" s="228">
        <f t="shared" si="9"/>
        <v>70.981243218105718</v>
      </c>
      <c r="W15" s="125">
        <v>98</v>
      </c>
      <c r="X15" s="228">
        <f t="shared" si="10"/>
        <v>2.1402052849967239</v>
      </c>
      <c r="Y15" s="125">
        <v>5</v>
      </c>
      <c r="Z15" s="228">
        <f t="shared" si="11"/>
        <v>0.10919414719371041</v>
      </c>
      <c r="AA15" s="125">
        <v>0</v>
      </c>
      <c r="AB15" s="228">
        <f t="shared" si="12"/>
        <v>0</v>
      </c>
      <c r="AC15" s="125">
        <v>433</v>
      </c>
      <c r="AD15" s="228">
        <f t="shared" si="13"/>
        <v>9.4562131469753208</v>
      </c>
    </row>
    <row r="16" spans="1:30" ht="19.5" customHeight="1">
      <c r="A16" s="240">
        <v>6</v>
      </c>
      <c r="B16" s="250" t="str">
        <f>'11'!B14</f>
        <v>Sambit</v>
      </c>
      <c r="C16" s="250" t="str">
        <f>'11'!C14</f>
        <v>Sambit</v>
      </c>
      <c r="D16" s="125">
        <v>3000</v>
      </c>
      <c r="E16" s="125">
        <v>7</v>
      </c>
      <c r="F16" s="228">
        <f t="shared" si="0"/>
        <v>0.36458333333333331</v>
      </c>
      <c r="G16" s="125">
        <v>839</v>
      </c>
      <c r="H16" s="228">
        <f t="shared" si="1"/>
        <v>43.697916666666664</v>
      </c>
      <c r="I16" s="125">
        <v>158</v>
      </c>
      <c r="J16" s="228">
        <f t="shared" si="2"/>
        <v>8.2291666666666661</v>
      </c>
      <c r="K16" s="125">
        <v>576</v>
      </c>
      <c r="L16" s="228">
        <f t="shared" si="3"/>
        <v>30</v>
      </c>
      <c r="M16" s="125">
        <v>132</v>
      </c>
      <c r="N16" s="228">
        <f t="shared" si="4"/>
        <v>6.8750000000000009</v>
      </c>
      <c r="O16" s="125">
        <v>1</v>
      </c>
      <c r="P16" s="228">
        <f t="shared" si="5"/>
        <v>5.2083333333333336E-2</v>
      </c>
      <c r="Q16" s="125">
        <v>136</v>
      </c>
      <c r="R16" s="228">
        <f t="shared" si="6"/>
        <v>7.083333333333333</v>
      </c>
      <c r="S16" s="125">
        <v>71</v>
      </c>
      <c r="T16" s="228">
        <f t="shared" si="7"/>
        <v>3.6979166666666665</v>
      </c>
      <c r="U16" s="227">
        <f t="shared" si="8"/>
        <v>1920</v>
      </c>
      <c r="V16" s="228">
        <f t="shared" si="9"/>
        <v>64</v>
      </c>
      <c r="W16" s="125">
        <v>5</v>
      </c>
      <c r="X16" s="228">
        <f t="shared" si="10"/>
        <v>0.26041666666666663</v>
      </c>
      <c r="Y16" s="125">
        <v>0</v>
      </c>
      <c r="Z16" s="228">
        <f t="shared" si="11"/>
        <v>0</v>
      </c>
      <c r="AA16" s="125">
        <v>1</v>
      </c>
      <c r="AB16" s="228">
        <f t="shared" si="12"/>
        <v>5.2083333333333336E-2</v>
      </c>
      <c r="AC16" s="125">
        <v>83</v>
      </c>
      <c r="AD16" s="228">
        <f t="shared" si="13"/>
        <v>4.322916666666667</v>
      </c>
    </row>
    <row r="17" spans="1:30" ht="19.5" customHeight="1">
      <c r="A17" s="240">
        <v>7</v>
      </c>
      <c r="B17" s="250">
        <f>'11'!B15</f>
        <v>0</v>
      </c>
      <c r="C17" s="250" t="str">
        <f>'11'!C15</f>
        <v>Wringinanom</v>
      </c>
      <c r="D17" s="125">
        <v>3719</v>
      </c>
      <c r="E17" s="125">
        <v>57</v>
      </c>
      <c r="F17" s="228">
        <f t="shared" si="0"/>
        <v>2.0697167755991286</v>
      </c>
      <c r="G17" s="125">
        <v>1162</v>
      </c>
      <c r="H17" s="228">
        <f t="shared" si="1"/>
        <v>42.193173565722589</v>
      </c>
      <c r="I17" s="125">
        <v>163</v>
      </c>
      <c r="J17" s="228">
        <f t="shared" si="2"/>
        <v>5.9186637618010165</v>
      </c>
      <c r="K17" s="125">
        <v>501</v>
      </c>
      <c r="L17" s="228">
        <f t="shared" si="3"/>
        <v>18.191721132897605</v>
      </c>
      <c r="M17" s="125">
        <v>662</v>
      </c>
      <c r="N17" s="228">
        <f t="shared" si="4"/>
        <v>24.03776325344953</v>
      </c>
      <c r="O17" s="125">
        <v>13</v>
      </c>
      <c r="P17" s="228">
        <f t="shared" si="5"/>
        <v>0.4720406681190995</v>
      </c>
      <c r="Q17" s="125">
        <v>180</v>
      </c>
      <c r="R17" s="228">
        <f t="shared" si="6"/>
        <v>6.5359477124183014</v>
      </c>
      <c r="S17" s="125">
        <v>16</v>
      </c>
      <c r="T17" s="228">
        <f t="shared" si="7"/>
        <v>0.58097312999273787</v>
      </c>
      <c r="U17" s="227">
        <f t="shared" si="8"/>
        <v>2754</v>
      </c>
      <c r="V17" s="228">
        <f t="shared" si="9"/>
        <v>74.052164560365682</v>
      </c>
      <c r="W17" s="162">
        <v>0</v>
      </c>
      <c r="X17" s="228">
        <f t="shared" si="10"/>
        <v>0</v>
      </c>
      <c r="Y17" s="162">
        <v>0</v>
      </c>
      <c r="Z17" s="228">
        <f t="shared" si="11"/>
        <v>0</v>
      </c>
      <c r="AA17" s="162">
        <v>0</v>
      </c>
      <c r="AB17" s="228">
        <f t="shared" si="12"/>
        <v>0</v>
      </c>
      <c r="AC17" s="162">
        <v>0</v>
      </c>
      <c r="AD17" s="228">
        <f t="shared" si="13"/>
        <v>0</v>
      </c>
    </row>
    <row r="18" spans="1:30" ht="19.5" customHeight="1">
      <c r="A18" s="240">
        <v>8</v>
      </c>
      <c r="B18" s="250" t="str">
        <f>'11'!B16</f>
        <v>Sawoo</v>
      </c>
      <c r="C18" s="250" t="str">
        <f>'11'!C16</f>
        <v>Sawoo</v>
      </c>
      <c r="D18" s="125">
        <v>8868</v>
      </c>
      <c r="E18" s="125">
        <v>220</v>
      </c>
      <c r="F18" s="228">
        <f t="shared" si="0"/>
        <v>3.4103239807781738</v>
      </c>
      <c r="G18" s="125">
        <v>3452</v>
      </c>
      <c r="H18" s="228">
        <f t="shared" si="1"/>
        <v>53.511083552937535</v>
      </c>
      <c r="I18" s="125">
        <v>722</v>
      </c>
      <c r="J18" s="228">
        <f t="shared" si="2"/>
        <v>11.192063246008372</v>
      </c>
      <c r="K18" s="125">
        <v>1016</v>
      </c>
      <c r="L18" s="228">
        <f t="shared" si="3"/>
        <v>15.749496202139204</v>
      </c>
      <c r="M18" s="125">
        <v>882</v>
      </c>
      <c r="N18" s="228">
        <f t="shared" si="4"/>
        <v>13.672298868392495</v>
      </c>
      <c r="O18" s="125">
        <v>10</v>
      </c>
      <c r="P18" s="228">
        <f t="shared" si="5"/>
        <v>0.1550147263990079</v>
      </c>
      <c r="Q18" s="125">
        <v>128</v>
      </c>
      <c r="R18" s="228">
        <f t="shared" si="6"/>
        <v>1.984188497907301</v>
      </c>
      <c r="S18" s="125">
        <v>21</v>
      </c>
      <c r="T18" s="228">
        <f t="shared" si="7"/>
        <v>0.32553092543791662</v>
      </c>
      <c r="U18" s="227">
        <f t="shared" si="8"/>
        <v>6451</v>
      </c>
      <c r="V18" s="228">
        <f t="shared" si="9"/>
        <v>72.744700045106001</v>
      </c>
      <c r="W18" s="125">
        <v>75</v>
      </c>
      <c r="X18" s="228">
        <f t="shared" si="10"/>
        <v>1.1626104479925592</v>
      </c>
      <c r="Y18" s="125">
        <v>29</v>
      </c>
      <c r="Z18" s="228">
        <f t="shared" si="11"/>
        <v>0.44954270655712297</v>
      </c>
      <c r="AA18" s="125">
        <v>2</v>
      </c>
      <c r="AB18" s="228">
        <f t="shared" si="12"/>
        <v>3.1002945279801578E-2</v>
      </c>
      <c r="AC18" s="125">
        <v>781</v>
      </c>
      <c r="AD18" s="228">
        <f t="shared" si="13"/>
        <v>12.106650131762517</v>
      </c>
    </row>
    <row r="19" spans="1:30" ht="19.5" customHeight="1">
      <c r="A19" s="240">
        <v>9</v>
      </c>
      <c r="B19" s="250">
        <f>'11'!B17</f>
        <v>0</v>
      </c>
      <c r="C19" s="250" t="str">
        <f>'11'!C17</f>
        <v>Bondrang</v>
      </c>
      <c r="D19" s="125">
        <v>1424</v>
      </c>
      <c r="E19" s="125">
        <v>4</v>
      </c>
      <c r="F19" s="228">
        <f t="shared" si="0"/>
        <v>0.38204393505253104</v>
      </c>
      <c r="G19" s="125">
        <v>353</v>
      </c>
      <c r="H19" s="228">
        <f t="shared" si="1"/>
        <v>33.715377268385865</v>
      </c>
      <c r="I19" s="125">
        <v>32</v>
      </c>
      <c r="J19" s="228">
        <f t="shared" si="2"/>
        <v>3.0563514804202483</v>
      </c>
      <c r="K19" s="125">
        <v>427</v>
      </c>
      <c r="L19" s="228">
        <f t="shared" si="3"/>
        <v>40.783190066857685</v>
      </c>
      <c r="M19" s="125">
        <v>62</v>
      </c>
      <c r="N19" s="228">
        <f t="shared" si="4"/>
        <v>5.9216809933142311</v>
      </c>
      <c r="O19" s="125">
        <v>0</v>
      </c>
      <c r="P19" s="228">
        <f t="shared" si="5"/>
        <v>0</v>
      </c>
      <c r="Q19" s="125">
        <v>97</v>
      </c>
      <c r="R19" s="228">
        <f t="shared" si="6"/>
        <v>9.2645654250238785</v>
      </c>
      <c r="S19" s="125">
        <v>72</v>
      </c>
      <c r="T19" s="228">
        <f t="shared" si="7"/>
        <v>6.8767908309455592</v>
      </c>
      <c r="U19" s="227">
        <f t="shared" si="8"/>
        <v>1047</v>
      </c>
      <c r="V19" s="228">
        <f t="shared" si="9"/>
        <v>73.525280898876403</v>
      </c>
      <c r="W19" s="125">
        <v>89</v>
      </c>
      <c r="X19" s="228">
        <f t="shared" si="10"/>
        <v>8.500477554918815</v>
      </c>
      <c r="Y19" s="125">
        <v>0</v>
      </c>
      <c r="Z19" s="228">
        <f t="shared" si="11"/>
        <v>0</v>
      </c>
      <c r="AA19" s="125">
        <v>0</v>
      </c>
      <c r="AB19" s="228">
        <f t="shared" si="12"/>
        <v>0</v>
      </c>
      <c r="AC19" s="125">
        <v>29</v>
      </c>
      <c r="AD19" s="228">
        <f t="shared" si="13"/>
        <v>2.7698185291308501</v>
      </c>
    </row>
    <row r="20" spans="1:30" ht="19.5" customHeight="1">
      <c r="A20" s="240">
        <v>10</v>
      </c>
      <c r="B20" s="250" t="str">
        <f>'11'!B18</f>
        <v>Sooko</v>
      </c>
      <c r="C20" s="250" t="str">
        <f>'11'!C18</f>
        <v>Sooko</v>
      </c>
      <c r="D20" s="125">
        <v>4026</v>
      </c>
      <c r="E20" s="125">
        <v>60</v>
      </c>
      <c r="F20" s="228">
        <f t="shared" si="0"/>
        <v>1.9114367633004141</v>
      </c>
      <c r="G20" s="125">
        <v>1172</v>
      </c>
      <c r="H20" s="228">
        <f t="shared" si="1"/>
        <v>37.336731443134759</v>
      </c>
      <c r="I20" s="125">
        <v>204</v>
      </c>
      <c r="J20" s="228">
        <f t="shared" si="2"/>
        <v>6.4988849952214087</v>
      </c>
      <c r="K20" s="125">
        <v>380</v>
      </c>
      <c r="L20" s="228">
        <f t="shared" si="3"/>
        <v>12.105766167569291</v>
      </c>
      <c r="M20" s="125">
        <v>859</v>
      </c>
      <c r="N20" s="228">
        <f t="shared" si="4"/>
        <v>27.365402994584265</v>
      </c>
      <c r="O20" s="125">
        <v>16</v>
      </c>
      <c r="P20" s="228">
        <f t="shared" si="5"/>
        <v>0.5097164702134438</v>
      </c>
      <c r="Q20" s="125">
        <v>168</v>
      </c>
      <c r="R20" s="228">
        <f t="shared" si="6"/>
        <v>5.3520229372411601</v>
      </c>
      <c r="S20" s="125">
        <v>280</v>
      </c>
      <c r="T20" s="228">
        <f t="shared" si="7"/>
        <v>8.9200382287352671</v>
      </c>
      <c r="U20" s="227">
        <f t="shared" si="8"/>
        <v>3139</v>
      </c>
      <c r="V20" s="228">
        <f t="shared" si="9"/>
        <v>77.96820665673124</v>
      </c>
      <c r="W20" s="125">
        <v>242</v>
      </c>
      <c r="X20" s="228">
        <f t="shared" si="10"/>
        <v>7.7094616119783366</v>
      </c>
      <c r="Y20" s="125">
        <v>5</v>
      </c>
      <c r="Z20" s="228">
        <f t="shared" si="11"/>
        <v>0.15928639694170119</v>
      </c>
      <c r="AA20" s="125">
        <v>2</v>
      </c>
      <c r="AB20" s="228">
        <f t="shared" si="12"/>
        <v>6.3714558776680474E-2</v>
      </c>
      <c r="AC20" s="125">
        <v>373</v>
      </c>
      <c r="AD20" s="228">
        <f t="shared" si="13"/>
        <v>11.882765211850908</v>
      </c>
    </row>
    <row r="21" spans="1:30" ht="19.5" customHeight="1">
      <c r="A21" s="240">
        <v>11</v>
      </c>
      <c r="B21" s="250" t="str">
        <f>'11'!B19</f>
        <v>Pudak</v>
      </c>
      <c r="C21" s="250" t="str">
        <f>'11'!C19</f>
        <v>Pudak</v>
      </c>
      <c r="D21" s="125">
        <v>1564</v>
      </c>
      <c r="E21" s="125">
        <v>1</v>
      </c>
      <c r="F21" s="228">
        <f t="shared" si="0"/>
        <v>8.3752093802345065E-2</v>
      </c>
      <c r="G21" s="125">
        <v>413</v>
      </c>
      <c r="H21" s="228">
        <f t="shared" si="1"/>
        <v>34.589614740368511</v>
      </c>
      <c r="I21" s="125">
        <v>84</v>
      </c>
      <c r="J21" s="228">
        <f t="shared" si="2"/>
        <v>7.0351758793969852</v>
      </c>
      <c r="K21" s="125">
        <v>43</v>
      </c>
      <c r="L21" s="228">
        <f t="shared" si="3"/>
        <v>3.6013400335008376</v>
      </c>
      <c r="M21" s="125">
        <v>585</v>
      </c>
      <c r="N21" s="228">
        <f t="shared" si="4"/>
        <v>48.994974874371863</v>
      </c>
      <c r="O21" s="125">
        <v>11</v>
      </c>
      <c r="P21" s="228">
        <f t="shared" si="5"/>
        <v>0.92127303182579567</v>
      </c>
      <c r="Q21" s="125">
        <v>55</v>
      </c>
      <c r="R21" s="228">
        <f t="shared" si="6"/>
        <v>4.6063651591289787</v>
      </c>
      <c r="S21" s="125">
        <v>2</v>
      </c>
      <c r="T21" s="228">
        <f t="shared" si="7"/>
        <v>0.16750418760469013</v>
      </c>
      <c r="U21" s="227">
        <f t="shared" si="8"/>
        <v>1194</v>
      </c>
      <c r="V21" s="228">
        <f t="shared" si="9"/>
        <v>76.342710997442452</v>
      </c>
      <c r="W21" s="125">
        <v>31</v>
      </c>
      <c r="X21" s="228">
        <f t="shared" si="10"/>
        <v>2.5963149078726966</v>
      </c>
      <c r="Y21" s="125">
        <v>0</v>
      </c>
      <c r="Z21" s="228">
        <f t="shared" si="11"/>
        <v>0</v>
      </c>
      <c r="AA21" s="125">
        <v>0</v>
      </c>
      <c r="AB21" s="228">
        <f t="shared" si="12"/>
        <v>0</v>
      </c>
      <c r="AC21" s="125">
        <v>94</v>
      </c>
      <c r="AD21" s="228">
        <f t="shared" si="13"/>
        <v>7.8726968174204357</v>
      </c>
    </row>
    <row r="22" spans="1:30" ht="19.5" customHeight="1">
      <c r="A22" s="240">
        <v>12</v>
      </c>
      <c r="B22" s="250" t="str">
        <f>'11'!B20</f>
        <v>Pulung</v>
      </c>
      <c r="C22" s="250" t="str">
        <f>'11'!C20</f>
        <v>Pulung</v>
      </c>
      <c r="D22" s="125">
        <v>5247</v>
      </c>
      <c r="E22" s="125">
        <v>248</v>
      </c>
      <c r="F22" s="228">
        <f t="shared" si="0"/>
        <v>6.2233375156838138</v>
      </c>
      <c r="G22" s="125">
        <v>1578</v>
      </c>
      <c r="H22" s="228">
        <f t="shared" si="1"/>
        <v>39.598494353826851</v>
      </c>
      <c r="I22" s="125">
        <v>349</v>
      </c>
      <c r="J22" s="228">
        <f t="shared" si="2"/>
        <v>8.7578419071518194</v>
      </c>
      <c r="K22" s="125">
        <v>451</v>
      </c>
      <c r="L22" s="228">
        <f t="shared" si="3"/>
        <v>11.317440401505646</v>
      </c>
      <c r="M22" s="125">
        <v>1113</v>
      </c>
      <c r="N22" s="228">
        <f t="shared" si="4"/>
        <v>27.9297365119197</v>
      </c>
      <c r="O22" s="125">
        <v>68</v>
      </c>
      <c r="P22" s="228">
        <f t="shared" si="5"/>
        <v>1.7063989962358848</v>
      </c>
      <c r="Q22" s="125">
        <v>170</v>
      </c>
      <c r="R22" s="228">
        <f t="shared" si="6"/>
        <v>4.2659974905897116</v>
      </c>
      <c r="S22" s="125">
        <v>8</v>
      </c>
      <c r="T22" s="228">
        <f t="shared" si="7"/>
        <v>0.20075282308657463</v>
      </c>
      <c r="U22" s="227">
        <f t="shared" si="8"/>
        <v>3985</v>
      </c>
      <c r="V22" s="228">
        <f t="shared" si="9"/>
        <v>75.948160853821236</v>
      </c>
      <c r="W22" s="125">
        <v>53</v>
      </c>
      <c r="X22" s="228">
        <f t="shared" si="10"/>
        <v>1.3299874529485571</v>
      </c>
      <c r="Y22" s="125">
        <v>22</v>
      </c>
      <c r="Z22" s="228">
        <f t="shared" si="11"/>
        <v>0.5520702634880803</v>
      </c>
      <c r="AA22" s="125">
        <v>0</v>
      </c>
      <c r="AB22" s="228">
        <f t="shared" si="12"/>
        <v>0</v>
      </c>
      <c r="AC22" s="125">
        <v>830</v>
      </c>
      <c r="AD22" s="228">
        <f t="shared" si="13"/>
        <v>20.828105395232122</v>
      </c>
    </row>
    <row r="23" spans="1:30" ht="19.5" customHeight="1">
      <c r="A23" s="240">
        <v>13</v>
      </c>
      <c r="B23" s="250">
        <f>'11'!B21</f>
        <v>0</v>
      </c>
      <c r="C23" s="250" t="str">
        <f>'11'!C21</f>
        <v>Kesugihan</v>
      </c>
      <c r="D23" s="125">
        <v>3462</v>
      </c>
      <c r="E23" s="125">
        <v>40</v>
      </c>
      <c r="F23" s="228">
        <f t="shared" si="0"/>
        <v>1.8050541516245486</v>
      </c>
      <c r="G23" s="125">
        <v>908</v>
      </c>
      <c r="H23" s="228">
        <f t="shared" si="1"/>
        <v>40.974729241877256</v>
      </c>
      <c r="I23" s="125">
        <v>125</v>
      </c>
      <c r="J23" s="228">
        <f t="shared" si="2"/>
        <v>5.6407942238267141</v>
      </c>
      <c r="K23" s="125">
        <v>548</v>
      </c>
      <c r="L23" s="228">
        <f t="shared" si="3"/>
        <v>24.729241877256317</v>
      </c>
      <c r="M23" s="125">
        <v>363</v>
      </c>
      <c r="N23" s="228">
        <f t="shared" si="4"/>
        <v>16.380866425992778</v>
      </c>
      <c r="O23" s="125">
        <v>8</v>
      </c>
      <c r="P23" s="228">
        <f t="shared" si="5"/>
        <v>0.36101083032490977</v>
      </c>
      <c r="Q23" s="125">
        <v>204</v>
      </c>
      <c r="R23" s="228">
        <f t="shared" si="6"/>
        <v>9.2057761732851997</v>
      </c>
      <c r="S23" s="125">
        <v>20</v>
      </c>
      <c r="T23" s="228">
        <f t="shared" si="7"/>
        <v>0.90252707581227432</v>
      </c>
      <c r="U23" s="227">
        <f t="shared" si="8"/>
        <v>2216</v>
      </c>
      <c r="V23" s="228">
        <f t="shared" si="9"/>
        <v>64.009243212016173</v>
      </c>
      <c r="W23" s="125">
        <v>73</v>
      </c>
      <c r="X23" s="228">
        <f t="shared" si="10"/>
        <v>3.2942238267148016</v>
      </c>
      <c r="Y23" s="125">
        <v>2</v>
      </c>
      <c r="Z23" s="228">
        <f t="shared" si="11"/>
        <v>9.0252707581227443E-2</v>
      </c>
      <c r="AA23" s="125">
        <v>0</v>
      </c>
      <c r="AB23" s="228">
        <f t="shared" si="12"/>
        <v>0</v>
      </c>
      <c r="AC23" s="125">
        <v>35</v>
      </c>
      <c r="AD23" s="228">
        <f t="shared" si="13"/>
        <v>1.5794223826714799</v>
      </c>
    </row>
    <row r="24" spans="1:30" ht="19.5" customHeight="1">
      <c r="A24" s="240">
        <v>14</v>
      </c>
      <c r="B24" s="250" t="str">
        <f>'11'!B22</f>
        <v>Mlarak</v>
      </c>
      <c r="C24" s="250" t="str">
        <f>'11'!C22</f>
        <v>Mlarak</v>
      </c>
      <c r="D24" s="125">
        <v>5885</v>
      </c>
      <c r="E24" s="125">
        <v>93</v>
      </c>
      <c r="F24" s="228">
        <f t="shared" si="0"/>
        <v>2.1141168447374401</v>
      </c>
      <c r="G24" s="125">
        <v>2158</v>
      </c>
      <c r="H24" s="228">
        <f t="shared" si="1"/>
        <v>49.056603773584904</v>
      </c>
      <c r="I24" s="125">
        <v>93</v>
      </c>
      <c r="J24" s="228">
        <f t="shared" si="2"/>
        <v>2.1141168447374401</v>
      </c>
      <c r="K24" s="125">
        <v>1276</v>
      </c>
      <c r="L24" s="228">
        <f t="shared" si="3"/>
        <v>29.006592407365311</v>
      </c>
      <c r="M24" s="125">
        <v>545</v>
      </c>
      <c r="N24" s="228">
        <f t="shared" si="4"/>
        <v>12.389179358945215</v>
      </c>
      <c r="O24" s="125">
        <v>8</v>
      </c>
      <c r="P24" s="228">
        <f t="shared" si="5"/>
        <v>0.18185951352580132</v>
      </c>
      <c r="Q24" s="125">
        <v>216</v>
      </c>
      <c r="R24" s="228">
        <f t="shared" si="6"/>
        <v>4.9102068651966357</v>
      </c>
      <c r="S24" s="125">
        <v>10</v>
      </c>
      <c r="T24" s="228">
        <f t="shared" si="7"/>
        <v>0.22732439190725162</v>
      </c>
      <c r="U24" s="227">
        <f t="shared" si="8"/>
        <v>4399</v>
      </c>
      <c r="V24" s="228">
        <f t="shared" si="9"/>
        <v>74.749362786745962</v>
      </c>
      <c r="W24" s="125">
        <v>67</v>
      </c>
      <c r="X24" s="228">
        <f t="shared" si="10"/>
        <v>1.5230734257785861</v>
      </c>
      <c r="Y24" s="125">
        <v>0</v>
      </c>
      <c r="Z24" s="228">
        <f t="shared" si="11"/>
        <v>0</v>
      </c>
      <c r="AA24" s="125">
        <v>0</v>
      </c>
      <c r="AB24" s="228">
        <f t="shared" si="12"/>
        <v>0</v>
      </c>
      <c r="AC24" s="125">
        <v>302</v>
      </c>
      <c r="AD24" s="228">
        <f t="shared" si="13"/>
        <v>6.8651966355989993</v>
      </c>
    </row>
    <row r="25" spans="1:30" ht="19.5" customHeight="1">
      <c r="A25" s="240">
        <v>15</v>
      </c>
      <c r="B25" s="250" t="str">
        <f>'11'!B23</f>
        <v>Siman</v>
      </c>
      <c r="C25" s="250" t="str">
        <f>'11'!C23</f>
        <v>Siman</v>
      </c>
      <c r="D25" s="125">
        <v>3958</v>
      </c>
      <c r="E25" s="125">
        <v>165</v>
      </c>
      <c r="F25" s="228">
        <f t="shared" si="0"/>
        <v>5.5875380968506603</v>
      </c>
      <c r="G25" s="125">
        <v>1208</v>
      </c>
      <c r="H25" s="228">
        <f t="shared" si="1"/>
        <v>40.907551642397557</v>
      </c>
      <c r="I25" s="125">
        <v>346</v>
      </c>
      <c r="J25" s="228">
        <f t="shared" si="2"/>
        <v>11.716898069759567</v>
      </c>
      <c r="K25" s="125">
        <v>679</v>
      </c>
      <c r="L25" s="228">
        <f t="shared" si="3"/>
        <v>22.993565865221807</v>
      </c>
      <c r="M25" s="125">
        <v>406</v>
      </c>
      <c r="N25" s="228">
        <f t="shared" si="4"/>
        <v>13.748730104977987</v>
      </c>
      <c r="O25" s="125">
        <v>1</v>
      </c>
      <c r="P25" s="228">
        <f t="shared" si="5"/>
        <v>3.3863867253640365E-2</v>
      </c>
      <c r="Q25" s="125">
        <v>80</v>
      </c>
      <c r="R25" s="228">
        <f t="shared" si="6"/>
        <v>2.7091093802912294</v>
      </c>
      <c r="S25" s="125">
        <v>68</v>
      </c>
      <c r="T25" s="228">
        <f t="shared" si="7"/>
        <v>2.3027429732475451</v>
      </c>
      <c r="U25" s="227">
        <f t="shared" si="8"/>
        <v>2953</v>
      </c>
      <c r="V25" s="228">
        <f t="shared" si="9"/>
        <v>74.608388074785253</v>
      </c>
      <c r="W25" s="125">
        <v>104</v>
      </c>
      <c r="X25" s="228">
        <f t="shared" si="10"/>
        <v>3.521842194378598</v>
      </c>
      <c r="Y25" s="125">
        <v>0</v>
      </c>
      <c r="Z25" s="228">
        <f t="shared" si="11"/>
        <v>0</v>
      </c>
      <c r="AA25" s="125">
        <v>0</v>
      </c>
      <c r="AB25" s="228">
        <f t="shared" si="12"/>
        <v>0</v>
      </c>
      <c r="AC25" s="125">
        <v>301</v>
      </c>
      <c r="AD25" s="228">
        <f t="shared" si="13"/>
        <v>10.19302404334575</v>
      </c>
    </row>
    <row r="26" spans="1:30" ht="19.5" customHeight="1">
      <c r="A26" s="240">
        <v>16</v>
      </c>
      <c r="B26" s="250">
        <f>'11'!B24</f>
        <v>0</v>
      </c>
      <c r="C26" s="250" t="str">
        <f>'11'!C24</f>
        <v>Ronowijayan</v>
      </c>
      <c r="D26" s="125">
        <v>3949</v>
      </c>
      <c r="E26" s="125">
        <v>90</v>
      </c>
      <c r="F26" s="228">
        <f t="shared" si="0"/>
        <v>3.2751091703056767</v>
      </c>
      <c r="G26" s="125">
        <v>1186</v>
      </c>
      <c r="H26" s="228">
        <f t="shared" si="1"/>
        <v>43.158660844250363</v>
      </c>
      <c r="I26" s="125">
        <v>189</v>
      </c>
      <c r="J26" s="228">
        <f t="shared" si="2"/>
        <v>6.8777292576419207</v>
      </c>
      <c r="K26" s="125">
        <v>786</v>
      </c>
      <c r="L26" s="228">
        <f t="shared" si="3"/>
        <v>28.602620087336245</v>
      </c>
      <c r="M26" s="125">
        <v>159</v>
      </c>
      <c r="N26" s="228">
        <f t="shared" si="4"/>
        <v>5.7860262008733629</v>
      </c>
      <c r="O26" s="125">
        <v>1</v>
      </c>
      <c r="P26" s="228">
        <f t="shared" si="5"/>
        <v>3.6390101892285302E-2</v>
      </c>
      <c r="Q26" s="125">
        <v>168</v>
      </c>
      <c r="R26" s="228">
        <f t="shared" si="6"/>
        <v>6.1135371179039302</v>
      </c>
      <c r="S26" s="125">
        <v>169</v>
      </c>
      <c r="T26" s="228">
        <f t="shared" si="7"/>
        <v>6.1499272197962158</v>
      </c>
      <c r="U26" s="227">
        <f t="shared" si="8"/>
        <v>2748</v>
      </c>
      <c r="V26" s="228">
        <f t="shared" si="9"/>
        <v>69.587237275259568</v>
      </c>
      <c r="W26" s="125">
        <v>61</v>
      </c>
      <c r="X26" s="228">
        <f t="shared" si="10"/>
        <v>2.2197962154294029</v>
      </c>
      <c r="Y26" s="125">
        <v>1</v>
      </c>
      <c r="Z26" s="228">
        <f t="shared" si="11"/>
        <v>3.6390101892285302E-2</v>
      </c>
      <c r="AA26" s="125">
        <v>0</v>
      </c>
      <c r="AB26" s="228">
        <f t="shared" si="12"/>
        <v>0</v>
      </c>
      <c r="AC26" s="125">
        <v>139</v>
      </c>
      <c r="AD26" s="228">
        <f t="shared" si="13"/>
        <v>5.0582241630276563</v>
      </c>
    </row>
    <row r="27" spans="1:30" ht="19.5" customHeight="1">
      <c r="A27" s="240">
        <v>17</v>
      </c>
      <c r="B27" s="250" t="str">
        <f>'11'!B25</f>
        <v>Jetis</v>
      </c>
      <c r="C27" s="250" t="str">
        <f>'11'!C25</f>
        <v>Jetis</v>
      </c>
      <c r="D27" s="125">
        <v>5246</v>
      </c>
      <c r="E27" s="125">
        <v>295</v>
      </c>
      <c r="F27" s="228">
        <f t="shared" si="0"/>
        <v>7.3823823823823824</v>
      </c>
      <c r="G27" s="125">
        <v>1359</v>
      </c>
      <c r="H27" s="228">
        <f t="shared" si="1"/>
        <v>34.009009009009013</v>
      </c>
      <c r="I27" s="125">
        <v>336</v>
      </c>
      <c r="J27" s="228">
        <f t="shared" si="2"/>
        <v>8.408408408408409</v>
      </c>
      <c r="K27" s="125">
        <v>1235</v>
      </c>
      <c r="L27" s="228">
        <f t="shared" si="3"/>
        <v>30.905905905905907</v>
      </c>
      <c r="M27" s="125">
        <v>442</v>
      </c>
      <c r="N27" s="228">
        <f t="shared" si="4"/>
        <v>11.061061061061061</v>
      </c>
      <c r="O27" s="125">
        <v>3</v>
      </c>
      <c r="P27" s="228">
        <f t="shared" si="5"/>
        <v>7.5075075075075076E-2</v>
      </c>
      <c r="Q27" s="125">
        <v>276</v>
      </c>
      <c r="R27" s="228">
        <f t="shared" si="6"/>
        <v>6.9069069069069062</v>
      </c>
      <c r="S27" s="125">
        <v>50</v>
      </c>
      <c r="T27" s="228">
        <f t="shared" si="7"/>
        <v>1.2512512512512513</v>
      </c>
      <c r="U27" s="227">
        <f t="shared" si="8"/>
        <v>3996</v>
      </c>
      <c r="V27" s="228">
        <f t="shared" si="9"/>
        <v>76.172321768966839</v>
      </c>
      <c r="W27" s="125">
        <v>32</v>
      </c>
      <c r="X27" s="228">
        <f t="shared" si="10"/>
        <v>0.80080080080080074</v>
      </c>
      <c r="Y27" s="125">
        <v>5</v>
      </c>
      <c r="Z27" s="228">
        <f t="shared" si="11"/>
        <v>0.12512512512512514</v>
      </c>
      <c r="AA27" s="125">
        <v>1</v>
      </c>
      <c r="AB27" s="228">
        <f t="shared" si="12"/>
        <v>2.5025025025025023E-2</v>
      </c>
      <c r="AC27" s="125">
        <v>252</v>
      </c>
      <c r="AD27" s="228">
        <f t="shared" si="13"/>
        <v>6.3063063063063058</v>
      </c>
    </row>
    <row r="28" spans="1:30" ht="19.5" customHeight="1">
      <c r="A28" s="240">
        <v>18</v>
      </c>
      <c r="B28" s="250" t="str">
        <f>'11'!B26</f>
        <v>Balong</v>
      </c>
      <c r="C28" s="250" t="str">
        <f>'11'!C26</f>
        <v>Balong</v>
      </c>
      <c r="D28" s="125">
        <v>7927</v>
      </c>
      <c r="E28" s="125">
        <v>182</v>
      </c>
      <c r="F28" s="228">
        <f t="shared" si="0"/>
        <v>3.3254156769596199</v>
      </c>
      <c r="G28" s="125">
        <v>2185</v>
      </c>
      <c r="H28" s="228">
        <f t="shared" si="1"/>
        <v>39.92325963822401</v>
      </c>
      <c r="I28" s="125">
        <v>444</v>
      </c>
      <c r="J28" s="228">
        <f t="shared" si="2"/>
        <v>8.1125525306047876</v>
      </c>
      <c r="K28" s="125">
        <v>1063</v>
      </c>
      <c r="L28" s="228">
        <f t="shared" si="3"/>
        <v>19.422620135209208</v>
      </c>
      <c r="M28" s="125">
        <v>1123</v>
      </c>
      <c r="N28" s="228">
        <f t="shared" si="4"/>
        <v>20.518911017723369</v>
      </c>
      <c r="O28" s="125">
        <v>23</v>
      </c>
      <c r="P28" s="228">
        <f t="shared" si="5"/>
        <v>0.42024483829709486</v>
      </c>
      <c r="Q28" s="125">
        <v>209</v>
      </c>
      <c r="R28" s="228">
        <f t="shared" si="6"/>
        <v>3.8187465740909921</v>
      </c>
      <c r="S28" s="125">
        <v>244</v>
      </c>
      <c r="T28" s="228">
        <f t="shared" si="7"/>
        <v>4.4582495888909186</v>
      </c>
      <c r="U28" s="227">
        <f t="shared" si="8"/>
        <v>5473</v>
      </c>
      <c r="V28" s="228">
        <f t="shared" si="9"/>
        <v>69.04251293049073</v>
      </c>
      <c r="W28" s="125">
        <v>167</v>
      </c>
      <c r="X28" s="228">
        <f t="shared" si="10"/>
        <v>3.0513429563310801</v>
      </c>
      <c r="Y28" s="125">
        <v>1</v>
      </c>
      <c r="Z28" s="228">
        <f t="shared" si="11"/>
        <v>1.8271514708569341E-2</v>
      </c>
      <c r="AA28" s="125">
        <v>0</v>
      </c>
      <c r="AB28" s="228">
        <f t="shared" si="12"/>
        <v>0</v>
      </c>
      <c r="AC28" s="125">
        <v>224</v>
      </c>
      <c r="AD28" s="228">
        <f t="shared" si="13"/>
        <v>4.0928192947195328</v>
      </c>
    </row>
    <row r="29" spans="1:30" ht="19.5" customHeight="1">
      <c r="A29" s="240">
        <v>19</v>
      </c>
      <c r="B29" s="250" t="str">
        <f>'11'!B27</f>
        <v>Kauman</v>
      </c>
      <c r="C29" s="250" t="str">
        <f>'11'!C27</f>
        <v>Kauman</v>
      </c>
      <c r="D29" s="125">
        <v>5820</v>
      </c>
      <c r="E29" s="125">
        <v>16</v>
      </c>
      <c r="F29" s="228">
        <f t="shared" si="0"/>
        <v>0.38535645472061658</v>
      </c>
      <c r="G29" s="125">
        <v>1483</v>
      </c>
      <c r="H29" s="228">
        <f t="shared" si="1"/>
        <v>35.717726396917151</v>
      </c>
      <c r="I29" s="125">
        <v>256</v>
      </c>
      <c r="J29" s="228">
        <f t="shared" si="2"/>
        <v>6.1657032755298653</v>
      </c>
      <c r="K29" s="125">
        <v>1492</v>
      </c>
      <c r="L29" s="228">
        <f t="shared" si="3"/>
        <v>35.934489402697494</v>
      </c>
      <c r="M29" s="125">
        <v>656</v>
      </c>
      <c r="N29" s="228">
        <f t="shared" si="4"/>
        <v>15.799614643545279</v>
      </c>
      <c r="O29" s="125">
        <v>5</v>
      </c>
      <c r="P29" s="228">
        <f t="shared" si="5"/>
        <v>0.12042389210019266</v>
      </c>
      <c r="Q29" s="125">
        <v>244</v>
      </c>
      <c r="R29" s="228">
        <f t="shared" si="6"/>
        <v>5.8766859344894025</v>
      </c>
      <c r="S29" s="125">
        <v>0</v>
      </c>
      <c r="T29" s="228">
        <f t="shared" si="7"/>
        <v>0</v>
      </c>
      <c r="U29" s="227">
        <f t="shared" si="8"/>
        <v>4152</v>
      </c>
      <c r="V29" s="228">
        <f t="shared" si="9"/>
        <v>71.340206185567013</v>
      </c>
      <c r="W29" s="125">
        <v>136</v>
      </c>
      <c r="X29" s="228">
        <f t="shared" si="10"/>
        <v>3.2755298651252409</v>
      </c>
      <c r="Y29" s="125">
        <v>13</v>
      </c>
      <c r="Z29" s="228">
        <f t="shared" si="11"/>
        <v>0.31310211946050093</v>
      </c>
      <c r="AA29" s="125">
        <v>0</v>
      </c>
      <c r="AB29" s="228">
        <f t="shared" si="12"/>
        <v>0</v>
      </c>
      <c r="AC29" s="125">
        <v>138</v>
      </c>
      <c r="AD29" s="228">
        <f t="shared" si="13"/>
        <v>3.3236994219653178</v>
      </c>
    </row>
    <row r="30" spans="1:30" ht="19.5" customHeight="1">
      <c r="A30" s="240">
        <v>20</v>
      </c>
      <c r="B30" s="250">
        <f>'11'!B28</f>
        <v>0</v>
      </c>
      <c r="C30" s="250" t="str">
        <f>'11'!C28</f>
        <v>Ngrandu</v>
      </c>
      <c r="D30" s="125">
        <v>1947</v>
      </c>
      <c r="E30" s="125">
        <v>26</v>
      </c>
      <c r="F30" s="228">
        <f t="shared" si="0"/>
        <v>1.8005540166204987</v>
      </c>
      <c r="G30" s="125">
        <v>523</v>
      </c>
      <c r="H30" s="228">
        <f t="shared" si="1"/>
        <v>36.21883656509695</v>
      </c>
      <c r="I30" s="125">
        <v>34</v>
      </c>
      <c r="J30" s="228">
        <f t="shared" si="2"/>
        <v>2.3545706371191137</v>
      </c>
      <c r="K30" s="125">
        <v>497</v>
      </c>
      <c r="L30" s="228">
        <f t="shared" si="3"/>
        <v>34.418282548476455</v>
      </c>
      <c r="M30" s="125">
        <v>247</v>
      </c>
      <c r="N30" s="228">
        <f t="shared" si="4"/>
        <v>17.105263157894736</v>
      </c>
      <c r="O30" s="125">
        <v>1</v>
      </c>
      <c r="P30" s="228">
        <f t="shared" si="5"/>
        <v>6.9252077562326875E-2</v>
      </c>
      <c r="Q30" s="125">
        <v>68</v>
      </c>
      <c r="R30" s="228">
        <f t="shared" si="6"/>
        <v>4.7091412742382275</v>
      </c>
      <c r="S30" s="125">
        <v>48</v>
      </c>
      <c r="T30" s="228">
        <f t="shared" si="7"/>
        <v>3.32409972299169</v>
      </c>
      <c r="U30" s="227">
        <f t="shared" si="8"/>
        <v>1444</v>
      </c>
      <c r="V30" s="228">
        <f t="shared" si="9"/>
        <v>74.165382639958906</v>
      </c>
      <c r="W30" s="125">
        <v>27</v>
      </c>
      <c r="X30" s="228">
        <f t="shared" si="10"/>
        <v>1.8698060941828254</v>
      </c>
      <c r="Y30" s="125">
        <v>3</v>
      </c>
      <c r="Z30" s="228">
        <f t="shared" si="11"/>
        <v>0.20775623268698062</v>
      </c>
      <c r="AA30" s="125">
        <v>0</v>
      </c>
      <c r="AB30" s="228">
        <f t="shared" si="12"/>
        <v>0</v>
      </c>
      <c r="AC30" s="125">
        <v>14</v>
      </c>
      <c r="AD30" s="228">
        <f t="shared" si="13"/>
        <v>0.96952908587257614</v>
      </c>
    </row>
    <row r="31" spans="1:30" ht="19.5" customHeight="1">
      <c r="A31" s="240">
        <v>21</v>
      </c>
      <c r="B31" s="250" t="str">
        <f>'11'!B29</f>
        <v>Jambon</v>
      </c>
      <c r="C31" s="250" t="str">
        <f>'11'!C29</f>
        <v>Jambon</v>
      </c>
      <c r="D31" s="125">
        <v>7865</v>
      </c>
      <c r="E31" s="125">
        <v>26</v>
      </c>
      <c r="F31" s="228">
        <f t="shared" si="0"/>
        <v>0.45288277303605645</v>
      </c>
      <c r="G31" s="125">
        <v>2048</v>
      </c>
      <c r="H31" s="228">
        <f t="shared" si="1"/>
        <v>35.673227660686294</v>
      </c>
      <c r="I31" s="125">
        <v>444</v>
      </c>
      <c r="J31" s="228">
        <f t="shared" si="2"/>
        <v>7.7338442780003485</v>
      </c>
      <c r="K31" s="125">
        <v>1799</v>
      </c>
      <c r="L31" s="228">
        <f t="shared" si="3"/>
        <v>31.336004180456367</v>
      </c>
      <c r="M31" s="125">
        <v>659</v>
      </c>
      <c r="N31" s="228">
        <f t="shared" si="4"/>
        <v>11.478836439644661</v>
      </c>
      <c r="O31" s="125">
        <v>25</v>
      </c>
      <c r="P31" s="228">
        <f t="shared" si="5"/>
        <v>0.43546420484236198</v>
      </c>
      <c r="Q31" s="125">
        <v>318</v>
      </c>
      <c r="R31" s="228">
        <f t="shared" si="6"/>
        <v>5.539104685594844</v>
      </c>
      <c r="S31" s="125">
        <v>422</v>
      </c>
      <c r="T31" s="228">
        <f t="shared" si="7"/>
        <v>7.3506357777390701</v>
      </c>
      <c r="U31" s="227">
        <f t="shared" si="8"/>
        <v>5741</v>
      </c>
      <c r="V31" s="228">
        <f t="shared" si="9"/>
        <v>72.994278448823906</v>
      </c>
      <c r="W31" s="125">
        <v>0</v>
      </c>
      <c r="X31" s="228">
        <f t="shared" si="10"/>
        <v>0</v>
      </c>
      <c r="Y31" s="125">
        <v>305</v>
      </c>
      <c r="Z31" s="228">
        <f t="shared" si="11"/>
        <v>5.3126632990768163</v>
      </c>
      <c r="AA31" s="125">
        <v>1</v>
      </c>
      <c r="AB31" s="228">
        <f t="shared" si="12"/>
        <v>1.7418568193694479E-2</v>
      </c>
      <c r="AC31" s="125">
        <v>305</v>
      </c>
      <c r="AD31" s="228">
        <f t="shared" si="13"/>
        <v>5.3126632990768163</v>
      </c>
    </row>
    <row r="32" spans="1:30" ht="19.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25">
        <v>5624</v>
      </c>
      <c r="E32" s="125">
        <v>400</v>
      </c>
      <c r="F32" s="228">
        <f t="shared" si="0"/>
        <v>9.7632413961435205</v>
      </c>
      <c r="G32" s="125">
        <v>1243</v>
      </c>
      <c r="H32" s="228">
        <f t="shared" si="1"/>
        <v>30.339272638515986</v>
      </c>
      <c r="I32" s="125">
        <v>433</v>
      </c>
      <c r="J32" s="228">
        <f t="shared" si="2"/>
        <v>10.56870881132536</v>
      </c>
      <c r="K32" s="125">
        <v>580</v>
      </c>
      <c r="L32" s="228">
        <f t="shared" si="3"/>
        <v>14.156700024408103</v>
      </c>
      <c r="M32" s="125">
        <v>818</v>
      </c>
      <c r="N32" s="228">
        <f t="shared" si="4"/>
        <v>19.965828655113498</v>
      </c>
      <c r="O32" s="125">
        <v>27</v>
      </c>
      <c r="P32" s="228">
        <f t="shared" si="5"/>
        <v>0.65901879423968757</v>
      </c>
      <c r="Q32" s="125">
        <v>296</v>
      </c>
      <c r="R32" s="228">
        <f t="shared" si="6"/>
        <v>7.2247986331462037</v>
      </c>
      <c r="S32" s="125">
        <v>300</v>
      </c>
      <c r="T32" s="228">
        <f t="shared" si="7"/>
        <v>7.3224310471076404</v>
      </c>
      <c r="U32" s="227">
        <f t="shared" si="8"/>
        <v>4097</v>
      </c>
      <c r="V32" s="228">
        <f t="shared" si="9"/>
        <v>72.848506401137982</v>
      </c>
      <c r="W32" s="125">
        <v>7</v>
      </c>
      <c r="X32" s="228">
        <f t="shared" si="10"/>
        <v>0.1708567244325116</v>
      </c>
      <c r="Y32" s="125">
        <v>5</v>
      </c>
      <c r="Z32" s="228">
        <f t="shared" si="11"/>
        <v>0.12204051745179399</v>
      </c>
      <c r="AA32" s="125">
        <v>0</v>
      </c>
      <c r="AB32" s="228">
        <f t="shared" si="12"/>
        <v>0</v>
      </c>
      <c r="AC32" s="125">
        <v>125</v>
      </c>
      <c r="AD32" s="228">
        <f t="shared" si="13"/>
        <v>3.0510129362948497</v>
      </c>
    </row>
    <row r="33" spans="1:30" ht="19.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25">
        <v>4308</v>
      </c>
      <c r="E33" s="125">
        <v>138</v>
      </c>
      <c r="F33" s="228">
        <f t="shared" si="0"/>
        <v>4.3260188087774294</v>
      </c>
      <c r="G33" s="125">
        <v>1605</v>
      </c>
      <c r="H33" s="228">
        <f t="shared" si="1"/>
        <v>50.313479623824456</v>
      </c>
      <c r="I33" s="125">
        <v>221</v>
      </c>
      <c r="J33" s="228">
        <f t="shared" si="2"/>
        <v>6.9278996865203766</v>
      </c>
      <c r="K33" s="125">
        <v>629</v>
      </c>
      <c r="L33" s="228">
        <f t="shared" si="3"/>
        <v>19.717868338557995</v>
      </c>
      <c r="M33" s="125">
        <v>268</v>
      </c>
      <c r="N33" s="228">
        <f t="shared" si="4"/>
        <v>8.4012539184952981</v>
      </c>
      <c r="O33" s="125">
        <v>2</v>
      </c>
      <c r="P33" s="228">
        <f t="shared" si="5"/>
        <v>6.269592476489029E-2</v>
      </c>
      <c r="Q33" s="125">
        <v>276</v>
      </c>
      <c r="R33" s="228">
        <f t="shared" si="6"/>
        <v>8.6520376175548588</v>
      </c>
      <c r="S33" s="125">
        <v>51</v>
      </c>
      <c r="T33" s="228">
        <f t="shared" si="7"/>
        <v>1.5987460815047021</v>
      </c>
      <c r="U33" s="227">
        <f t="shared" si="8"/>
        <v>3190</v>
      </c>
      <c r="V33" s="228">
        <f t="shared" si="9"/>
        <v>74.048282265552459</v>
      </c>
      <c r="W33" s="125">
        <v>14</v>
      </c>
      <c r="X33" s="228">
        <f t="shared" si="10"/>
        <v>0.43887147335423199</v>
      </c>
      <c r="Y33" s="125">
        <v>1</v>
      </c>
      <c r="Z33" s="228">
        <f t="shared" si="11"/>
        <v>3.1347962382445145E-2</v>
      </c>
      <c r="AA33" s="125">
        <v>0</v>
      </c>
      <c r="AB33" s="228">
        <f t="shared" si="12"/>
        <v>0</v>
      </c>
      <c r="AC33" s="125">
        <v>193</v>
      </c>
      <c r="AD33" s="228">
        <f t="shared" si="13"/>
        <v>6.0501567398119116</v>
      </c>
    </row>
    <row r="34" spans="1:30" ht="19.5" customHeight="1">
      <c r="A34" s="240">
        <v>24</v>
      </c>
      <c r="B34" s="250">
        <f>'11'!B32</f>
        <v>0</v>
      </c>
      <c r="C34" s="250" t="str">
        <f>'11'!C32</f>
        <v>Kunti</v>
      </c>
      <c r="D34" s="125">
        <v>2343</v>
      </c>
      <c r="E34" s="125">
        <v>12</v>
      </c>
      <c r="F34" s="228">
        <f t="shared" si="0"/>
        <v>0.68065796937039136</v>
      </c>
      <c r="G34" s="125">
        <v>761</v>
      </c>
      <c r="H34" s="228">
        <f t="shared" si="1"/>
        <v>43.16505955757232</v>
      </c>
      <c r="I34" s="125">
        <v>180</v>
      </c>
      <c r="J34" s="228">
        <f t="shared" si="2"/>
        <v>10.20986954055587</v>
      </c>
      <c r="K34" s="125">
        <v>342</v>
      </c>
      <c r="L34" s="228">
        <f t="shared" si="3"/>
        <v>19.398752127056156</v>
      </c>
      <c r="M34" s="125">
        <v>319</v>
      </c>
      <c r="N34" s="228">
        <f t="shared" si="4"/>
        <v>18.094157685762905</v>
      </c>
      <c r="O34" s="125">
        <v>3</v>
      </c>
      <c r="P34" s="228">
        <f t="shared" si="5"/>
        <v>0.17016449234259784</v>
      </c>
      <c r="Q34" s="125">
        <v>91</v>
      </c>
      <c r="R34" s="228">
        <f t="shared" si="6"/>
        <v>5.1616562677254683</v>
      </c>
      <c r="S34" s="125">
        <v>55</v>
      </c>
      <c r="T34" s="228">
        <f t="shared" si="7"/>
        <v>3.119682359614294</v>
      </c>
      <c r="U34" s="227">
        <f t="shared" si="8"/>
        <v>1763</v>
      </c>
      <c r="V34" s="228">
        <f t="shared" si="9"/>
        <v>75.24541186513018</v>
      </c>
      <c r="W34" s="125">
        <v>22</v>
      </c>
      <c r="X34" s="228">
        <f t="shared" si="10"/>
        <v>1.2478729438457177</v>
      </c>
      <c r="Y34" s="125">
        <v>1</v>
      </c>
      <c r="Z34" s="228">
        <f t="shared" si="11"/>
        <v>5.6721497447532618E-2</v>
      </c>
      <c r="AA34" s="125">
        <v>0</v>
      </c>
      <c r="AB34" s="228">
        <f t="shared" si="12"/>
        <v>0</v>
      </c>
      <c r="AC34" s="125">
        <v>58</v>
      </c>
      <c r="AD34" s="228">
        <f t="shared" si="13"/>
        <v>3.2898468519568915</v>
      </c>
    </row>
    <row r="35" spans="1:30" ht="19.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25">
        <v>9713</v>
      </c>
      <c r="E35" s="125">
        <v>144</v>
      </c>
      <c r="F35" s="228">
        <f t="shared" si="0"/>
        <v>1.9404392938957011</v>
      </c>
      <c r="G35" s="125">
        <v>1788</v>
      </c>
      <c r="H35" s="228">
        <f t="shared" si="1"/>
        <v>24.093787899204958</v>
      </c>
      <c r="I35" s="125">
        <v>434</v>
      </c>
      <c r="J35" s="228">
        <f t="shared" si="2"/>
        <v>5.8482684274356558</v>
      </c>
      <c r="K35" s="125">
        <v>3120</v>
      </c>
      <c r="L35" s="228">
        <f t="shared" si="3"/>
        <v>42.042851367740198</v>
      </c>
      <c r="M35" s="125">
        <v>1362</v>
      </c>
      <c r="N35" s="228">
        <f t="shared" si="4"/>
        <v>18.353321654763512</v>
      </c>
      <c r="O35" s="125">
        <v>12</v>
      </c>
      <c r="P35" s="228">
        <f t="shared" si="5"/>
        <v>0.16170327449130845</v>
      </c>
      <c r="Q35" s="125">
        <v>508</v>
      </c>
      <c r="R35" s="228">
        <f t="shared" si="6"/>
        <v>6.8454386201320574</v>
      </c>
      <c r="S35" s="125">
        <v>53</v>
      </c>
      <c r="T35" s="228">
        <f t="shared" si="7"/>
        <v>0.71418946233661229</v>
      </c>
      <c r="U35" s="227">
        <f t="shared" si="8"/>
        <v>7421</v>
      </c>
      <c r="V35" s="228">
        <f t="shared" si="9"/>
        <v>76.402759188716146</v>
      </c>
      <c r="W35" s="125">
        <v>165</v>
      </c>
      <c r="X35" s="228">
        <f t="shared" si="10"/>
        <v>2.2234200242554913</v>
      </c>
      <c r="Y35" s="125">
        <v>28</v>
      </c>
      <c r="Z35" s="228">
        <f t="shared" si="11"/>
        <v>0.37730764047971971</v>
      </c>
      <c r="AA35" s="125">
        <v>0</v>
      </c>
      <c r="AB35" s="228">
        <f t="shared" si="12"/>
        <v>0</v>
      </c>
      <c r="AC35" s="125">
        <v>436</v>
      </c>
      <c r="AD35" s="228">
        <f t="shared" si="13"/>
        <v>5.8752189731842073</v>
      </c>
    </row>
    <row r="36" spans="1:30" ht="19.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25">
        <v>6607</v>
      </c>
      <c r="E36" s="125">
        <v>311</v>
      </c>
      <c r="F36" s="228">
        <f t="shared" si="0"/>
        <v>5.9204264229963837</v>
      </c>
      <c r="G36" s="125">
        <v>1247</v>
      </c>
      <c r="H36" s="228">
        <f t="shared" si="1"/>
        <v>23.738815914715399</v>
      </c>
      <c r="I36" s="125">
        <v>315</v>
      </c>
      <c r="J36" s="228">
        <f t="shared" si="2"/>
        <v>5.9965733866362081</v>
      </c>
      <c r="K36" s="125">
        <v>2307</v>
      </c>
      <c r="L36" s="228">
        <f t="shared" si="3"/>
        <v>43.917761279268994</v>
      </c>
      <c r="M36" s="125">
        <v>207</v>
      </c>
      <c r="N36" s="228">
        <f t="shared" si="4"/>
        <v>3.9406053683609366</v>
      </c>
      <c r="O36" s="125">
        <v>12</v>
      </c>
      <c r="P36" s="228">
        <f t="shared" si="5"/>
        <v>0.22844089091947459</v>
      </c>
      <c r="Q36" s="125">
        <v>527</v>
      </c>
      <c r="R36" s="228">
        <f t="shared" si="6"/>
        <v>10.032362459546926</v>
      </c>
      <c r="S36" s="125">
        <v>327</v>
      </c>
      <c r="T36" s="228">
        <f t="shared" si="7"/>
        <v>6.2250142775556823</v>
      </c>
      <c r="U36" s="227">
        <f t="shared" si="8"/>
        <v>5253</v>
      </c>
      <c r="V36" s="228">
        <f t="shared" si="9"/>
        <v>79.506583926138944</v>
      </c>
      <c r="W36" s="125">
        <v>47</v>
      </c>
      <c r="X36" s="228">
        <f t="shared" si="10"/>
        <v>0.89472682276794213</v>
      </c>
      <c r="Y36" s="125">
        <v>1</v>
      </c>
      <c r="Z36" s="228">
        <f t="shared" si="11"/>
        <v>1.9036740909956214E-2</v>
      </c>
      <c r="AA36" s="125">
        <v>3</v>
      </c>
      <c r="AB36" s="228">
        <f t="shared" si="12"/>
        <v>5.7110222729868647E-2</v>
      </c>
      <c r="AC36" s="125">
        <v>89</v>
      </c>
      <c r="AD36" s="228">
        <f t="shared" si="13"/>
        <v>1.6942699409861033</v>
      </c>
    </row>
    <row r="37" spans="1:30" ht="19.5" customHeight="1">
      <c r="A37" s="240">
        <v>27</v>
      </c>
      <c r="B37" s="250">
        <f>'11'!B35</f>
        <v>0</v>
      </c>
      <c r="C37" s="250" t="str">
        <f>'11'!C35</f>
        <v>Po. Selatan</v>
      </c>
      <c r="D37" s="125">
        <v>5974</v>
      </c>
      <c r="E37" s="125">
        <v>226</v>
      </c>
      <c r="F37" s="228">
        <f t="shared" si="0"/>
        <v>5.6684223727113121</v>
      </c>
      <c r="G37" s="125">
        <v>1710</v>
      </c>
      <c r="H37" s="228">
        <f t="shared" si="1"/>
        <v>42.889390519187359</v>
      </c>
      <c r="I37" s="125">
        <v>244</v>
      </c>
      <c r="J37" s="228">
        <f t="shared" si="2"/>
        <v>6.1198896413343373</v>
      </c>
      <c r="K37" s="125">
        <v>1250</v>
      </c>
      <c r="L37" s="228">
        <f t="shared" si="3"/>
        <v>31.351893654376724</v>
      </c>
      <c r="M37" s="125">
        <v>215</v>
      </c>
      <c r="N37" s="228">
        <f t="shared" si="4"/>
        <v>5.392525708552796</v>
      </c>
      <c r="O37" s="125">
        <v>2</v>
      </c>
      <c r="P37" s="228">
        <f t="shared" si="5"/>
        <v>5.0163029847002751E-2</v>
      </c>
      <c r="Q37" s="125">
        <v>210</v>
      </c>
      <c r="R37" s="228">
        <f t="shared" si="6"/>
        <v>5.2671181339352895</v>
      </c>
      <c r="S37" s="125">
        <v>130</v>
      </c>
      <c r="T37" s="228">
        <f t="shared" si="7"/>
        <v>3.2605969400551791</v>
      </c>
      <c r="U37" s="227">
        <f t="shared" si="8"/>
        <v>3987</v>
      </c>
      <c r="V37" s="228">
        <f t="shared" si="9"/>
        <v>66.739203213927013</v>
      </c>
      <c r="W37" s="125">
        <v>20</v>
      </c>
      <c r="X37" s="228">
        <f t="shared" si="10"/>
        <v>0.5016302984700276</v>
      </c>
      <c r="Y37" s="125">
        <v>0</v>
      </c>
      <c r="Z37" s="228">
        <f t="shared" si="11"/>
        <v>0</v>
      </c>
      <c r="AA37" s="125">
        <v>0</v>
      </c>
      <c r="AB37" s="228">
        <f t="shared" si="12"/>
        <v>0</v>
      </c>
      <c r="AC37" s="125">
        <v>198</v>
      </c>
      <c r="AD37" s="228">
        <f t="shared" si="13"/>
        <v>4.966139954853273</v>
      </c>
    </row>
    <row r="38" spans="1:30" ht="19.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25">
        <v>6665</v>
      </c>
      <c r="E38" s="125">
        <v>329</v>
      </c>
      <c r="F38" s="228">
        <f t="shared" si="0"/>
        <v>6.5200158541418949</v>
      </c>
      <c r="G38" s="125">
        <v>1688</v>
      </c>
      <c r="H38" s="228">
        <f t="shared" si="1"/>
        <v>33.452239397542613</v>
      </c>
      <c r="I38" s="125">
        <v>431</v>
      </c>
      <c r="J38" s="228">
        <f t="shared" si="2"/>
        <v>8.5414189456995633</v>
      </c>
      <c r="K38" s="125">
        <v>1720</v>
      </c>
      <c r="L38" s="228">
        <f t="shared" si="3"/>
        <v>34.086405073325402</v>
      </c>
      <c r="M38" s="125">
        <v>264</v>
      </c>
      <c r="N38" s="228">
        <f t="shared" si="4"/>
        <v>5.2318668252080851</v>
      </c>
      <c r="O38" s="125">
        <v>6</v>
      </c>
      <c r="P38" s="228">
        <f t="shared" si="5"/>
        <v>0.11890606420927466</v>
      </c>
      <c r="Q38" s="125">
        <v>322</v>
      </c>
      <c r="R38" s="228">
        <f t="shared" si="6"/>
        <v>6.3812921125644078</v>
      </c>
      <c r="S38" s="125">
        <v>286</v>
      </c>
      <c r="T38" s="228">
        <f t="shared" si="7"/>
        <v>5.6678557273087593</v>
      </c>
      <c r="U38" s="227">
        <f t="shared" si="8"/>
        <v>5046</v>
      </c>
      <c r="V38" s="228">
        <f t="shared" si="9"/>
        <v>75.708927231807948</v>
      </c>
      <c r="W38" s="125">
        <v>56</v>
      </c>
      <c r="X38" s="228">
        <f t="shared" si="10"/>
        <v>1.109789932619897</v>
      </c>
      <c r="Y38" s="125">
        <v>3</v>
      </c>
      <c r="Z38" s="228">
        <f t="shared" si="11"/>
        <v>5.9453032104637329E-2</v>
      </c>
      <c r="AA38" s="125">
        <v>1</v>
      </c>
      <c r="AB38" s="228">
        <f t="shared" si="12"/>
        <v>1.9817677368212445E-2</v>
      </c>
      <c r="AC38" s="125">
        <v>172</v>
      </c>
      <c r="AD38" s="228">
        <f t="shared" si="13"/>
        <v>3.408640507332541</v>
      </c>
    </row>
    <row r="39" spans="1:30" ht="19.5" customHeight="1">
      <c r="A39" s="240">
        <v>29</v>
      </c>
      <c r="B39" s="250">
        <f>'11'!B37</f>
        <v>0</v>
      </c>
      <c r="C39" s="250" t="str">
        <f>'11'!C37</f>
        <v>Sukosari</v>
      </c>
      <c r="D39" s="125">
        <v>4888</v>
      </c>
      <c r="E39" s="125">
        <v>345</v>
      </c>
      <c r="F39" s="228">
        <f t="shared" si="0"/>
        <v>9.6638655462184886</v>
      </c>
      <c r="G39" s="125">
        <v>1633</v>
      </c>
      <c r="H39" s="228">
        <f t="shared" si="1"/>
        <v>45.742296918767508</v>
      </c>
      <c r="I39" s="125">
        <v>326</v>
      </c>
      <c r="J39" s="228">
        <f t="shared" si="2"/>
        <v>9.1316526610644253</v>
      </c>
      <c r="K39" s="125">
        <v>510</v>
      </c>
      <c r="L39" s="228">
        <f t="shared" si="3"/>
        <v>14.285714285714285</v>
      </c>
      <c r="M39" s="125">
        <v>392</v>
      </c>
      <c r="N39" s="228">
        <f t="shared" si="4"/>
        <v>10.980392156862745</v>
      </c>
      <c r="O39" s="125">
        <v>5</v>
      </c>
      <c r="P39" s="228">
        <f t="shared" si="5"/>
        <v>0.14005602240896359</v>
      </c>
      <c r="Q39" s="125">
        <v>250</v>
      </c>
      <c r="R39" s="228">
        <f t="shared" si="6"/>
        <v>7.0028011204481793</v>
      </c>
      <c r="S39" s="125">
        <v>109</v>
      </c>
      <c r="T39" s="228">
        <f t="shared" si="7"/>
        <v>3.053221288515406</v>
      </c>
      <c r="U39" s="227">
        <f t="shared" si="8"/>
        <v>3570</v>
      </c>
      <c r="V39" s="228">
        <f t="shared" si="9"/>
        <v>73.036006546644856</v>
      </c>
      <c r="W39" s="125">
        <v>33</v>
      </c>
      <c r="X39" s="228">
        <f t="shared" si="10"/>
        <v>0.92436974789915971</v>
      </c>
      <c r="Y39" s="125">
        <v>4</v>
      </c>
      <c r="Z39" s="228">
        <f t="shared" si="11"/>
        <v>0.11204481792717086</v>
      </c>
      <c r="AA39" s="125">
        <v>0</v>
      </c>
      <c r="AB39" s="228">
        <f t="shared" si="12"/>
        <v>0</v>
      </c>
      <c r="AC39" s="125">
        <v>315</v>
      </c>
      <c r="AD39" s="228">
        <f t="shared" si="13"/>
        <v>8.8235294117647065</v>
      </c>
    </row>
    <row r="40" spans="1:30" ht="19.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25">
        <v>6334</v>
      </c>
      <c r="E40" s="125">
        <v>40</v>
      </c>
      <c r="F40" s="228">
        <f t="shared" si="0"/>
        <v>0.91512239762068182</v>
      </c>
      <c r="G40" s="125">
        <v>1968</v>
      </c>
      <c r="H40" s="228">
        <f t="shared" si="1"/>
        <v>45.024021962937546</v>
      </c>
      <c r="I40" s="125">
        <v>357</v>
      </c>
      <c r="J40" s="228">
        <f t="shared" si="2"/>
        <v>8.1674673987645843</v>
      </c>
      <c r="K40" s="125">
        <v>1361</v>
      </c>
      <c r="L40" s="228">
        <f t="shared" si="3"/>
        <v>31.137039579043694</v>
      </c>
      <c r="M40" s="125">
        <v>290</v>
      </c>
      <c r="N40" s="228">
        <f t="shared" si="4"/>
        <v>6.6346373827499434</v>
      </c>
      <c r="O40" s="125">
        <v>3</v>
      </c>
      <c r="P40" s="228">
        <f t="shared" si="5"/>
        <v>6.8634179821551136E-2</v>
      </c>
      <c r="Q40" s="125">
        <v>242</v>
      </c>
      <c r="R40" s="228">
        <f t="shared" si="6"/>
        <v>5.5364905056051246</v>
      </c>
      <c r="S40" s="125">
        <v>110</v>
      </c>
      <c r="T40" s="228">
        <f t="shared" si="7"/>
        <v>2.516586593456875</v>
      </c>
      <c r="U40" s="227">
        <f t="shared" si="8"/>
        <v>4371</v>
      </c>
      <c r="V40" s="228">
        <f t="shared" si="9"/>
        <v>69.008525418377005</v>
      </c>
      <c r="W40" s="125">
        <v>48</v>
      </c>
      <c r="X40" s="228">
        <f t="shared" si="10"/>
        <v>1.0981468771448182</v>
      </c>
      <c r="Y40" s="125">
        <v>13</v>
      </c>
      <c r="Z40" s="228">
        <f t="shared" si="11"/>
        <v>0.29741477922672155</v>
      </c>
      <c r="AA40" s="125">
        <v>1</v>
      </c>
      <c r="AB40" s="228">
        <f t="shared" si="12"/>
        <v>2.2878059940517045E-2</v>
      </c>
      <c r="AC40" s="125">
        <v>218</v>
      </c>
      <c r="AD40" s="228">
        <f t="shared" si="13"/>
        <v>4.987417067032716</v>
      </c>
    </row>
    <row r="41" spans="1:30" ht="19.5" customHeight="1">
      <c r="A41" s="240">
        <v>31</v>
      </c>
      <c r="B41" s="250">
        <f>'11'!B39</f>
        <v>0</v>
      </c>
      <c r="C41" s="250" t="str">
        <f>'11'!C39</f>
        <v>Setono</v>
      </c>
      <c r="D41" s="125">
        <v>3863</v>
      </c>
      <c r="E41" s="125">
        <v>118</v>
      </c>
      <c r="F41" s="228">
        <f t="shared" si="0"/>
        <v>4.2082738944365188</v>
      </c>
      <c r="G41" s="125">
        <v>709</v>
      </c>
      <c r="H41" s="228">
        <f t="shared" si="1"/>
        <v>25.285306704707562</v>
      </c>
      <c r="I41" s="125">
        <v>58</v>
      </c>
      <c r="J41" s="228">
        <f t="shared" si="2"/>
        <v>2.0684736091298146</v>
      </c>
      <c r="K41" s="125">
        <v>1310</v>
      </c>
      <c r="L41" s="228">
        <f t="shared" si="3"/>
        <v>46.718972895863054</v>
      </c>
      <c r="M41" s="125">
        <v>171</v>
      </c>
      <c r="N41" s="228">
        <f t="shared" si="4"/>
        <v>6.0984308131241081</v>
      </c>
      <c r="O41" s="125">
        <v>8</v>
      </c>
      <c r="P41" s="228">
        <f t="shared" si="5"/>
        <v>0.28530670470756064</v>
      </c>
      <c r="Q41" s="125">
        <v>279</v>
      </c>
      <c r="R41" s="228">
        <f t="shared" si="6"/>
        <v>9.9500713266761771</v>
      </c>
      <c r="S41" s="125">
        <v>151</v>
      </c>
      <c r="T41" s="228">
        <f t="shared" si="7"/>
        <v>5.3851640513552068</v>
      </c>
      <c r="U41" s="227">
        <f t="shared" si="8"/>
        <v>2804</v>
      </c>
      <c r="V41" s="228">
        <f t="shared" si="9"/>
        <v>72.586073000258864</v>
      </c>
      <c r="W41" s="125">
        <v>4</v>
      </c>
      <c r="X41" s="228">
        <f t="shared" si="10"/>
        <v>0.14265335235378032</v>
      </c>
      <c r="Y41" s="125">
        <v>0</v>
      </c>
      <c r="Z41" s="228">
        <f t="shared" si="11"/>
        <v>0</v>
      </c>
      <c r="AA41" s="125">
        <v>0</v>
      </c>
      <c r="AB41" s="228">
        <f t="shared" si="12"/>
        <v>0</v>
      </c>
      <c r="AC41" s="125">
        <v>62</v>
      </c>
      <c r="AD41" s="228">
        <f t="shared" si="13"/>
        <v>2.2111269614835951</v>
      </c>
    </row>
    <row r="42" spans="1:30" ht="19.5" customHeight="1">
      <c r="A42" s="240">
        <v>32</v>
      </c>
      <c r="B42" s="250" t="str">
        <f>'11'!B40</f>
        <v>Ngebel</v>
      </c>
      <c r="C42" s="250" t="str">
        <f>'11'!C40</f>
        <v>Ngebel</v>
      </c>
      <c r="D42" s="125">
        <v>3553</v>
      </c>
      <c r="E42" s="125">
        <v>130</v>
      </c>
      <c r="F42" s="228">
        <f t="shared" si="0"/>
        <v>4.868913857677903</v>
      </c>
      <c r="G42" s="125">
        <v>750</v>
      </c>
      <c r="H42" s="228">
        <f t="shared" si="1"/>
        <v>28.08988764044944</v>
      </c>
      <c r="I42" s="125">
        <v>153</v>
      </c>
      <c r="J42" s="228">
        <f t="shared" si="2"/>
        <v>5.7303370786516847</v>
      </c>
      <c r="K42" s="125">
        <v>591</v>
      </c>
      <c r="L42" s="228">
        <f t="shared" si="3"/>
        <v>22.134831460674157</v>
      </c>
      <c r="M42" s="125">
        <v>779</v>
      </c>
      <c r="N42" s="228">
        <f t="shared" si="4"/>
        <v>29.176029962546817</v>
      </c>
      <c r="O42" s="125">
        <v>32</v>
      </c>
      <c r="P42" s="228">
        <f t="shared" si="5"/>
        <v>1.1985018726591761</v>
      </c>
      <c r="Q42" s="125">
        <v>198</v>
      </c>
      <c r="R42" s="228">
        <f t="shared" si="6"/>
        <v>7.415730337078652</v>
      </c>
      <c r="S42" s="125">
        <v>37</v>
      </c>
      <c r="T42" s="228">
        <f t="shared" si="7"/>
        <v>1.3857677902621723</v>
      </c>
      <c r="U42" s="227">
        <f t="shared" si="8"/>
        <v>2670</v>
      </c>
      <c r="V42" s="228">
        <f t="shared" si="9"/>
        <v>75.147762454263997</v>
      </c>
      <c r="W42" s="125">
        <v>60</v>
      </c>
      <c r="X42" s="228">
        <f t="shared" si="10"/>
        <v>2.2471910112359552</v>
      </c>
      <c r="Y42" s="125">
        <v>0</v>
      </c>
      <c r="Z42" s="228">
        <f t="shared" si="11"/>
        <v>0</v>
      </c>
      <c r="AA42" s="125">
        <v>0</v>
      </c>
      <c r="AB42" s="228">
        <f t="shared" si="12"/>
        <v>0</v>
      </c>
      <c r="AC42" s="125">
        <v>269</v>
      </c>
      <c r="AD42" s="228">
        <f t="shared" si="13"/>
        <v>10.0749063670412</v>
      </c>
    </row>
    <row r="43" spans="1:30" ht="19.5" customHeight="1">
      <c r="A43" s="192" t="s">
        <v>1057</v>
      </c>
      <c r="B43" s="192"/>
      <c r="C43" s="192"/>
      <c r="D43" s="272">
        <f t="shared" ref="D43:E43" si="14">SUM(D11:D42)</f>
        <v>159347</v>
      </c>
      <c r="E43" s="272">
        <f t="shared" si="14"/>
        <v>3832</v>
      </c>
      <c r="F43" s="273">
        <f t="shared" si="0"/>
        <v>3.2878310782404268</v>
      </c>
      <c r="G43" s="272">
        <f>SUM(G11:G42)</f>
        <v>45650</v>
      </c>
      <c r="H43" s="273">
        <f t="shared" si="1"/>
        <v>39.167403111084418</v>
      </c>
      <c r="I43" s="272">
        <f>SUM(I11:I42)</f>
        <v>9171</v>
      </c>
      <c r="J43" s="273">
        <f t="shared" si="2"/>
        <v>7.8686583555696643</v>
      </c>
      <c r="K43" s="272">
        <f>SUM(K11:K42)</f>
        <v>29340</v>
      </c>
      <c r="L43" s="273">
        <f t="shared" si="3"/>
        <v>25.173529184648778</v>
      </c>
      <c r="M43" s="272">
        <f>SUM(M11:M42)</f>
        <v>17355</v>
      </c>
      <c r="N43" s="273">
        <f t="shared" si="4"/>
        <v>14.890477130183353</v>
      </c>
      <c r="O43" s="272">
        <f>SUM(O11:O42)</f>
        <v>388</v>
      </c>
      <c r="P43" s="273">
        <f t="shared" si="5"/>
        <v>0.3329014766068073</v>
      </c>
      <c r="Q43" s="272">
        <f>SUM(Q11:Q42)</f>
        <v>7076</v>
      </c>
      <c r="R43" s="273">
        <f t="shared" si="6"/>
        <v>6.071161980592187</v>
      </c>
      <c r="S43" s="272">
        <f>SUM(S11:S42)</f>
        <v>3739</v>
      </c>
      <c r="T43" s="273">
        <f t="shared" si="7"/>
        <v>3.208037683074362</v>
      </c>
      <c r="U43" s="272">
        <f t="shared" si="8"/>
        <v>116551</v>
      </c>
      <c r="V43" s="273">
        <f t="shared" si="9"/>
        <v>73.142889417434915</v>
      </c>
      <c r="W43" s="272">
        <f>SUM(W11:W42)</f>
        <v>1982</v>
      </c>
      <c r="X43" s="273">
        <f t="shared" si="10"/>
        <v>1.7005431098832271</v>
      </c>
      <c r="Y43" s="272">
        <f>SUM(Y11:Y42)</f>
        <v>470</v>
      </c>
      <c r="Z43" s="273">
        <f t="shared" si="11"/>
        <v>0.40325694331236972</v>
      </c>
      <c r="AA43" s="272">
        <f>SUM(AA11:AA42)</f>
        <v>12</v>
      </c>
      <c r="AB43" s="273">
        <f t="shared" si="12"/>
        <v>1.0295921956911567E-2</v>
      </c>
      <c r="AC43" s="272">
        <f>SUM(AC11:AC42)</f>
        <v>7182</v>
      </c>
      <c r="AD43" s="273">
        <f t="shared" si="13"/>
        <v>6.1621092912115722</v>
      </c>
    </row>
    <row r="44" spans="1:30" ht="15.7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255"/>
      <c r="O44" s="153"/>
      <c r="P44" s="153"/>
      <c r="Q44" s="153"/>
      <c r="R44" s="153"/>
      <c r="S44" s="153"/>
      <c r="T44" s="153"/>
      <c r="U44" s="153"/>
      <c r="V44" s="153"/>
      <c r="W44" s="153"/>
      <c r="X44" s="255"/>
      <c r="Y44" s="153"/>
      <c r="Z44" s="153"/>
      <c r="AA44" s="153"/>
      <c r="AB44" s="153"/>
      <c r="AC44" s="153"/>
      <c r="AD44" s="153"/>
    </row>
    <row r="45" spans="1:30" ht="15.75" customHeight="1">
      <c r="A45" s="153" t="s">
        <v>1320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</row>
    <row r="46" spans="1:30" ht="15.75" customHeight="1">
      <c r="A46" s="153" t="s">
        <v>1335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</row>
    <row r="47" spans="1:30" ht="15.75" customHeight="1">
      <c r="A47" s="153" t="s">
        <v>1399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</row>
    <row r="48" spans="1:30" ht="15.75" customHeight="1">
      <c r="A48" s="153" t="s">
        <v>1400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</row>
    <row r="49" spans="1:30" ht="15.75" customHeight="1">
      <c r="A49" s="153" t="s">
        <v>1401</v>
      </c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</row>
    <row r="50" spans="1:30" ht="15.75" customHeight="1">
      <c r="A50" s="153" t="s">
        <v>1402</v>
      </c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</row>
    <row r="51" spans="1:30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</row>
    <row r="52" spans="1:30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</row>
    <row r="53" spans="1:30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</row>
    <row r="54" spans="1:30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</row>
    <row r="55" spans="1:30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</row>
    <row r="56" spans="1:30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</row>
    <row r="57" spans="1:30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</row>
    <row r="58" spans="1:30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</row>
    <row r="59" spans="1:30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</row>
    <row r="60" spans="1:30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</row>
    <row r="61" spans="1:30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</row>
    <row r="62" spans="1:30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</row>
    <row r="63" spans="1:30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</row>
    <row r="64" spans="1:30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</row>
    <row r="65" spans="1:30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</row>
    <row r="66" spans="1:30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</row>
    <row r="67" spans="1:30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</row>
    <row r="68" spans="1:30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</row>
    <row r="69" spans="1:30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</row>
    <row r="70" spans="1:30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</row>
    <row r="71" spans="1:30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</row>
    <row r="72" spans="1:30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</row>
    <row r="73" spans="1:30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</row>
    <row r="74" spans="1:30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</row>
    <row r="75" spans="1:30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</row>
    <row r="76" spans="1:30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</row>
    <row r="77" spans="1:30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</row>
    <row r="78" spans="1:30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</row>
    <row r="79" spans="1:30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</row>
    <row r="80" spans="1:30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</row>
    <row r="81" spans="1:30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</row>
    <row r="82" spans="1:30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</row>
    <row r="83" spans="1:30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</row>
    <row r="84" spans="1:30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</row>
    <row r="85" spans="1:30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</row>
    <row r="86" spans="1:30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</row>
    <row r="87" spans="1:30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</row>
    <row r="88" spans="1:30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</row>
    <row r="89" spans="1:30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</row>
    <row r="90" spans="1:30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</row>
    <row r="91" spans="1:30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</row>
    <row r="92" spans="1:30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</row>
    <row r="93" spans="1:30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</row>
    <row r="94" spans="1:30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</row>
    <row r="95" spans="1:30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</row>
    <row r="96" spans="1:30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</row>
    <row r="97" spans="1:30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</row>
    <row r="98" spans="1:30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</row>
    <row r="99" spans="1:30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</row>
    <row r="100" spans="1:30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</row>
    <row r="101" spans="1:30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</row>
    <row r="102" spans="1:30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</row>
    <row r="103" spans="1:30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</row>
    <row r="104" spans="1:30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</row>
    <row r="105" spans="1:30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</row>
    <row r="106" spans="1:30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</row>
    <row r="107" spans="1:30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</row>
    <row r="108" spans="1:30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</row>
    <row r="109" spans="1:30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</row>
    <row r="110" spans="1:30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</row>
    <row r="111" spans="1:30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</row>
    <row r="112" spans="1:30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</row>
    <row r="113" spans="1:30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</row>
    <row r="114" spans="1:30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</row>
    <row r="115" spans="1:30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</row>
    <row r="116" spans="1:30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</row>
    <row r="117" spans="1:30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</row>
    <row r="118" spans="1:30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</row>
    <row r="119" spans="1:30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</row>
    <row r="120" spans="1:30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</row>
    <row r="121" spans="1:30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</row>
    <row r="122" spans="1:30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</row>
    <row r="123" spans="1:30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</row>
    <row r="124" spans="1:30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</row>
    <row r="125" spans="1:30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</row>
    <row r="126" spans="1:30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</row>
    <row r="127" spans="1:30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</row>
    <row r="128" spans="1:30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</row>
    <row r="129" spans="1:30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</row>
    <row r="130" spans="1:30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</row>
    <row r="131" spans="1:30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</row>
    <row r="132" spans="1:30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</row>
    <row r="133" spans="1:30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</row>
    <row r="134" spans="1:30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</row>
    <row r="135" spans="1:30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</row>
    <row r="136" spans="1:30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</row>
    <row r="137" spans="1:30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</row>
    <row r="138" spans="1:30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</row>
    <row r="139" spans="1:30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</row>
    <row r="140" spans="1:30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</row>
    <row r="141" spans="1:30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</row>
    <row r="142" spans="1:30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</row>
    <row r="143" spans="1:30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</row>
    <row r="144" spans="1:30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</row>
    <row r="145" spans="1:30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</row>
    <row r="146" spans="1:30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</row>
    <row r="147" spans="1:30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</row>
    <row r="148" spans="1:30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</row>
    <row r="149" spans="1:30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</row>
    <row r="150" spans="1:30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</row>
    <row r="151" spans="1:30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</row>
    <row r="152" spans="1:30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</row>
    <row r="153" spans="1:30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</row>
    <row r="154" spans="1:30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</row>
    <row r="155" spans="1:30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</row>
    <row r="156" spans="1:30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</row>
    <row r="157" spans="1:30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</row>
    <row r="158" spans="1:30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</row>
    <row r="159" spans="1:30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</row>
    <row r="160" spans="1:30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</row>
    <row r="161" spans="1:30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</row>
    <row r="162" spans="1:30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</row>
    <row r="163" spans="1:30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</row>
    <row r="164" spans="1:30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</row>
    <row r="165" spans="1:30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</row>
    <row r="166" spans="1:30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</row>
    <row r="167" spans="1:30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</row>
    <row r="168" spans="1:30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</row>
    <row r="169" spans="1:30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</row>
    <row r="170" spans="1:30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</row>
    <row r="171" spans="1:30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</row>
    <row r="172" spans="1:30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</row>
    <row r="173" spans="1:30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</row>
    <row r="174" spans="1:30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</row>
    <row r="175" spans="1:30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</row>
    <row r="176" spans="1:30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</row>
    <row r="177" spans="1:30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</row>
    <row r="178" spans="1:30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</row>
    <row r="179" spans="1:30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</row>
    <row r="180" spans="1:30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</row>
    <row r="181" spans="1:30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</row>
    <row r="182" spans="1:30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</row>
    <row r="183" spans="1:30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</row>
    <row r="184" spans="1:30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</row>
    <row r="185" spans="1:30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</row>
    <row r="186" spans="1:30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</row>
    <row r="187" spans="1:30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</row>
    <row r="188" spans="1:30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</row>
    <row r="189" spans="1:30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</row>
    <row r="190" spans="1:30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</row>
    <row r="191" spans="1:30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</row>
    <row r="192" spans="1:30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</row>
    <row r="193" spans="1:30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</row>
    <row r="194" spans="1:30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</row>
    <row r="195" spans="1:30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</row>
    <row r="196" spans="1:30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</row>
    <row r="197" spans="1:30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</row>
    <row r="198" spans="1:30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</row>
    <row r="199" spans="1:30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</row>
    <row r="200" spans="1:30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</row>
    <row r="201" spans="1:30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</row>
    <row r="202" spans="1:30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</row>
    <row r="203" spans="1:30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</row>
    <row r="204" spans="1:30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</row>
    <row r="205" spans="1:30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</row>
    <row r="206" spans="1:30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</row>
    <row r="207" spans="1:30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</row>
    <row r="208" spans="1:30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</row>
    <row r="209" spans="1:30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</row>
    <row r="210" spans="1:30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</row>
    <row r="211" spans="1:30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</row>
    <row r="212" spans="1:30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</row>
    <row r="213" spans="1:30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</row>
    <row r="214" spans="1:30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</row>
    <row r="215" spans="1:30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</row>
    <row r="216" spans="1:30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</row>
    <row r="217" spans="1:30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</row>
    <row r="218" spans="1:30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</row>
    <row r="219" spans="1:30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</row>
    <row r="220" spans="1:30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</row>
    <row r="221" spans="1:30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</row>
    <row r="222" spans="1:30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</row>
    <row r="223" spans="1:30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</row>
    <row r="224" spans="1:30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</row>
    <row r="225" spans="1:30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</row>
    <row r="226" spans="1:30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</row>
    <row r="227" spans="1:30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</row>
    <row r="228" spans="1:30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</row>
    <row r="229" spans="1:30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</row>
    <row r="230" spans="1:30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</row>
    <row r="231" spans="1:30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</row>
    <row r="232" spans="1:30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</row>
    <row r="233" spans="1:30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</row>
    <row r="234" spans="1:30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</row>
    <row r="235" spans="1:30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</row>
    <row r="236" spans="1:30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</row>
    <row r="237" spans="1:30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</row>
    <row r="238" spans="1:30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</row>
    <row r="239" spans="1:30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</row>
    <row r="240" spans="1:30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</row>
    <row r="241" spans="1:30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</row>
    <row r="242" spans="1:30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</row>
    <row r="243" spans="1:30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</row>
    <row r="244" spans="1:30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</row>
    <row r="245" spans="1:30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</row>
    <row r="246" spans="1:30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</row>
    <row r="247" spans="1:30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</row>
    <row r="248" spans="1:30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</row>
    <row r="249" spans="1:30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</row>
    <row r="250" spans="1:30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</row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3:AD3"/>
    <mergeCell ref="A7:A9"/>
    <mergeCell ref="B7:B9"/>
    <mergeCell ref="C7:C9"/>
    <mergeCell ref="D7:D9"/>
    <mergeCell ref="E7:AD8"/>
  </mergeCells>
  <printOptions horizontalCentered="1"/>
  <pageMargins left="0.84" right="0.78" top="1.1417322834645669" bottom="0.9055118110236221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A1:Z1000"/>
  <sheetViews>
    <sheetView workbookViewId="0"/>
  </sheetViews>
  <sheetFormatPr defaultColWidth="14.42578125" defaultRowHeight="15" customHeight="1"/>
  <cols>
    <col min="1" max="1" width="8.85546875" customWidth="1"/>
    <col min="2" max="3" width="21.85546875" customWidth="1"/>
    <col min="4" max="4" width="14.140625" customWidth="1"/>
    <col min="5" max="6" width="10.85546875" customWidth="1"/>
    <col min="7" max="7" width="19.85546875" customWidth="1"/>
    <col min="8" max="8" width="10.85546875" customWidth="1"/>
    <col min="9" max="9" width="18.42578125" customWidth="1"/>
    <col min="10" max="10" width="10.85546875" customWidth="1"/>
    <col min="11" max="11" width="19" customWidth="1"/>
    <col min="12" max="12" width="10.85546875" customWidth="1"/>
    <col min="13" max="26" width="9.140625" customWidth="1"/>
  </cols>
  <sheetData>
    <row r="1" spans="1:26" ht="15.75">
      <c r="A1" s="168" t="s">
        <v>1403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</row>
    <row r="2" spans="1:26" ht="15.7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</row>
    <row r="3" spans="1:26" ht="15.75">
      <c r="A3" s="743" t="s">
        <v>1404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</row>
    <row r="4" spans="1:26" ht="15.75">
      <c r="A4" s="171"/>
      <c r="B4" s="171"/>
      <c r="C4" s="171"/>
      <c r="D4" s="171" t="s">
        <v>1405</v>
      </c>
      <c r="E4" s="171"/>
      <c r="F4" s="171"/>
      <c r="G4" s="171"/>
      <c r="H4" s="171"/>
      <c r="I4" s="171"/>
      <c r="J4" s="171"/>
      <c r="K4" s="171"/>
      <c r="L4" s="170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 ht="15.75">
      <c r="A5" s="171"/>
      <c r="B5" s="171"/>
      <c r="C5" s="171"/>
      <c r="D5" s="171"/>
      <c r="E5" s="154" t="s">
        <v>284</v>
      </c>
      <c r="F5" s="155" t="str">
        <f>'1'!$F$5</f>
        <v>PONOROGO</v>
      </c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</row>
    <row r="6" spans="1:26" ht="15.75">
      <c r="A6" s="171"/>
      <c r="B6" s="171"/>
      <c r="C6" s="171"/>
      <c r="D6" s="171"/>
      <c r="E6" s="154" t="s">
        <v>3</v>
      </c>
      <c r="F6" s="155">
        <f>'1'!$F$6</f>
        <v>2025</v>
      </c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</row>
    <row r="7" spans="1:26">
      <c r="A7" s="172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8" customHeight="1">
      <c r="A8" s="800" t="s">
        <v>4</v>
      </c>
      <c r="B8" s="750" t="s">
        <v>247</v>
      </c>
      <c r="C8" s="750" t="s">
        <v>1156</v>
      </c>
      <c r="D8" s="751" t="s">
        <v>1385</v>
      </c>
      <c r="E8" s="751" t="s">
        <v>1406</v>
      </c>
      <c r="F8" s="751" t="s">
        <v>29</v>
      </c>
      <c r="G8" s="751" t="s">
        <v>1407</v>
      </c>
      <c r="H8" s="751" t="s">
        <v>29</v>
      </c>
      <c r="I8" s="751" t="s">
        <v>1408</v>
      </c>
      <c r="J8" s="751" t="s">
        <v>29</v>
      </c>
      <c r="K8" s="751" t="s">
        <v>1409</v>
      </c>
      <c r="L8" s="797" t="s">
        <v>29</v>
      </c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8" customHeight="1">
      <c r="A9" s="794"/>
      <c r="B9" s="730"/>
      <c r="C9" s="730"/>
      <c r="D9" s="730"/>
      <c r="E9" s="730"/>
      <c r="F9" s="730"/>
      <c r="G9" s="730"/>
      <c r="H9" s="730"/>
      <c r="I9" s="730"/>
      <c r="J9" s="730"/>
      <c r="K9" s="730"/>
      <c r="L9" s="798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38.25" customHeight="1">
      <c r="A10" s="795"/>
      <c r="B10" s="720"/>
      <c r="C10" s="720"/>
      <c r="D10" s="720"/>
      <c r="E10" s="720"/>
      <c r="F10" s="720"/>
      <c r="G10" s="720"/>
      <c r="H10" s="720"/>
      <c r="I10" s="720"/>
      <c r="J10" s="720"/>
      <c r="K10" s="720"/>
      <c r="L10" s="799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21" customHeight="1">
      <c r="A11" s="370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371">
        <v>12</v>
      </c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9.5" customHeight="1">
      <c r="A12" s="240">
        <v>1</v>
      </c>
      <c r="B12" s="250" t="str">
        <f>'11'!B9</f>
        <v>Ngrayun</v>
      </c>
      <c r="C12" s="250" t="str">
        <f>'29'!C11</f>
        <v>Ngrayun</v>
      </c>
      <c r="D12" s="227">
        <f>'29'!D11</f>
        <v>6081</v>
      </c>
      <c r="E12" s="125">
        <v>757</v>
      </c>
      <c r="F12" s="228">
        <f t="shared" ref="F12:F44" si="0">E12/D12*100</f>
        <v>12.44861042591679</v>
      </c>
      <c r="G12" s="125">
        <v>757</v>
      </c>
      <c r="H12" s="228">
        <f t="shared" ref="H12:H44" si="1">G12/E12*100</f>
        <v>100</v>
      </c>
      <c r="I12" s="125">
        <v>757</v>
      </c>
      <c r="J12" s="228">
        <f t="shared" ref="J12:J44" si="2">I12/D12*100</f>
        <v>12.44861042591679</v>
      </c>
      <c r="K12" s="125">
        <v>0</v>
      </c>
      <c r="L12" s="228">
        <f t="shared" ref="L12:L44" si="3">K12/I12*100</f>
        <v>0</v>
      </c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9.5" customHeight="1">
      <c r="A13" s="240">
        <v>2</v>
      </c>
      <c r="B13" s="250">
        <f>'11'!B10</f>
        <v>0</v>
      </c>
      <c r="C13" s="250" t="str">
        <f>'29'!C12</f>
        <v>Selur</v>
      </c>
      <c r="D13" s="227">
        <f>'29'!D12</f>
        <v>4092</v>
      </c>
      <c r="E13" s="125">
        <v>844</v>
      </c>
      <c r="F13" s="228">
        <f t="shared" si="0"/>
        <v>20.625610948191593</v>
      </c>
      <c r="G13" s="125">
        <v>585</v>
      </c>
      <c r="H13" s="228">
        <f t="shared" si="1"/>
        <v>69.312796208530798</v>
      </c>
      <c r="I13" s="125">
        <v>844</v>
      </c>
      <c r="J13" s="228">
        <f t="shared" si="2"/>
        <v>20.625610948191593</v>
      </c>
      <c r="K13" s="125">
        <v>4</v>
      </c>
      <c r="L13" s="228">
        <f t="shared" si="3"/>
        <v>0.47393364928909953</v>
      </c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9.5" customHeight="1">
      <c r="A14" s="240">
        <v>3</v>
      </c>
      <c r="B14" s="250" t="str">
        <f>'11'!B11</f>
        <v>Slahung</v>
      </c>
      <c r="C14" s="250" t="str">
        <f>'29'!C13</f>
        <v>Slahung</v>
      </c>
      <c r="D14" s="227">
        <f>'29'!D13</f>
        <v>4928</v>
      </c>
      <c r="E14" s="125">
        <v>1015</v>
      </c>
      <c r="F14" s="228">
        <f t="shared" si="0"/>
        <v>20.59659090909091</v>
      </c>
      <c r="G14" s="125">
        <v>892</v>
      </c>
      <c r="H14" s="228">
        <f t="shared" si="1"/>
        <v>87.881773399014776</v>
      </c>
      <c r="I14" s="125">
        <v>892</v>
      </c>
      <c r="J14" s="228">
        <f t="shared" si="2"/>
        <v>18.100649350649352</v>
      </c>
      <c r="K14" s="125">
        <v>54</v>
      </c>
      <c r="L14" s="228">
        <f t="shared" si="3"/>
        <v>6.0538116591928253</v>
      </c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9.5" customHeight="1">
      <c r="A15" s="240">
        <v>4</v>
      </c>
      <c r="B15" s="250">
        <f>'11'!B12</f>
        <v>0</v>
      </c>
      <c r="C15" s="250" t="str">
        <f>'29'!C14</f>
        <v>Nailan</v>
      </c>
      <c r="D15" s="227">
        <f>'29'!D14</f>
        <v>4016</v>
      </c>
      <c r="E15" s="125">
        <v>841</v>
      </c>
      <c r="F15" s="228">
        <f t="shared" si="0"/>
        <v>20.941235059760956</v>
      </c>
      <c r="G15" s="125">
        <v>804</v>
      </c>
      <c r="H15" s="228">
        <f t="shared" si="1"/>
        <v>95.600475624256845</v>
      </c>
      <c r="I15" s="125">
        <v>826</v>
      </c>
      <c r="J15" s="228">
        <f t="shared" si="2"/>
        <v>20.567729083665341</v>
      </c>
      <c r="K15" s="125">
        <v>282</v>
      </c>
      <c r="L15" s="228">
        <f t="shared" si="3"/>
        <v>34.140435835351091</v>
      </c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9.5" customHeight="1">
      <c r="A16" s="240">
        <v>5</v>
      </c>
      <c r="B16" s="250" t="str">
        <f>'11'!B13</f>
        <v>Bungkal</v>
      </c>
      <c r="C16" s="250" t="str">
        <f>'29'!C15</f>
        <v>Bungkal</v>
      </c>
      <c r="D16" s="227">
        <f>'29'!D15</f>
        <v>6451</v>
      </c>
      <c r="E16" s="125">
        <v>1322</v>
      </c>
      <c r="F16" s="228">
        <f t="shared" si="0"/>
        <v>20.492946829948842</v>
      </c>
      <c r="G16" s="125">
        <v>1278</v>
      </c>
      <c r="H16" s="228">
        <f t="shared" si="1"/>
        <v>96.671709531013619</v>
      </c>
      <c r="I16" s="125">
        <v>1322</v>
      </c>
      <c r="J16" s="228">
        <f t="shared" si="2"/>
        <v>20.492946829948842</v>
      </c>
      <c r="K16" s="125">
        <v>34</v>
      </c>
      <c r="L16" s="228">
        <f t="shared" si="3"/>
        <v>2.5718608169440245</v>
      </c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9.5" customHeight="1">
      <c r="A17" s="240">
        <v>6</v>
      </c>
      <c r="B17" s="250" t="str">
        <f>'11'!B14</f>
        <v>Sambit</v>
      </c>
      <c r="C17" s="250" t="str">
        <f>'29'!C16</f>
        <v>Sambit</v>
      </c>
      <c r="D17" s="227">
        <f>'29'!D16</f>
        <v>3000</v>
      </c>
      <c r="E17" s="125">
        <v>615</v>
      </c>
      <c r="F17" s="228">
        <f t="shared" si="0"/>
        <v>20.5</v>
      </c>
      <c r="G17" s="125">
        <v>615</v>
      </c>
      <c r="H17" s="228">
        <f t="shared" si="1"/>
        <v>100</v>
      </c>
      <c r="I17" s="125">
        <v>123</v>
      </c>
      <c r="J17" s="228">
        <f t="shared" si="2"/>
        <v>4.1000000000000005</v>
      </c>
      <c r="K17" s="125">
        <v>45</v>
      </c>
      <c r="L17" s="228">
        <f t="shared" si="3"/>
        <v>36.585365853658537</v>
      </c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9.5" customHeight="1">
      <c r="A18" s="240">
        <v>7</v>
      </c>
      <c r="B18" s="250">
        <f>'11'!B15</f>
        <v>0</v>
      </c>
      <c r="C18" s="250" t="str">
        <f>'29'!C17</f>
        <v>Wringinanom</v>
      </c>
      <c r="D18" s="227">
        <f>'29'!D17</f>
        <v>3719</v>
      </c>
      <c r="E18" s="125">
        <v>766</v>
      </c>
      <c r="F18" s="228">
        <f t="shared" si="0"/>
        <v>20.596934659854799</v>
      </c>
      <c r="G18" s="125">
        <v>554</v>
      </c>
      <c r="H18" s="228">
        <f t="shared" si="1"/>
        <v>72.323759791122711</v>
      </c>
      <c r="I18" s="125">
        <v>766</v>
      </c>
      <c r="J18" s="228">
        <f t="shared" si="2"/>
        <v>20.596934659854799</v>
      </c>
      <c r="K18" s="125">
        <v>0</v>
      </c>
      <c r="L18" s="228">
        <f t="shared" si="3"/>
        <v>0</v>
      </c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9.5" customHeight="1">
      <c r="A19" s="240">
        <v>8</v>
      </c>
      <c r="B19" s="250" t="str">
        <f>'11'!B16</f>
        <v>Sawoo</v>
      </c>
      <c r="C19" s="250" t="str">
        <f>'29'!C18</f>
        <v>Sawoo</v>
      </c>
      <c r="D19" s="227">
        <f>'29'!D18</f>
        <v>8868</v>
      </c>
      <c r="E19" s="125">
        <v>1828</v>
      </c>
      <c r="F19" s="228">
        <f t="shared" si="0"/>
        <v>20.613441587731167</v>
      </c>
      <c r="G19" s="125">
        <v>801</v>
      </c>
      <c r="H19" s="228">
        <f t="shared" si="1"/>
        <v>43.818380743982495</v>
      </c>
      <c r="I19" s="125">
        <v>1828</v>
      </c>
      <c r="J19" s="228">
        <f t="shared" si="2"/>
        <v>20.613441587731167</v>
      </c>
      <c r="K19" s="125">
        <v>229</v>
      </c>
      <c r="L19" s="228">
        <f t="shared" si="3"/>
        <v>12.527352297592998</v>
      </c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9.5" customHeight="1">
      <c r="A20" s="240">
        <v>9</v>
      </c>
      <c r="B20" s="250">
        <f>'11'!B17</f>
        <v>0</v>
      </c>
      <c r="C20" s="250" t="str">
        <f>'29'!C19</f>
        <v>Bondrang</v>
      </c>
      <c r="D20" s="227">
        <f>'29'!D19</f>
        <v>1424</v>
      </c>
      <c r="E20" s="125">
        <v>293</v>
      </c>
      <c r="F20" s="228">
        <f t="shared" si="0"/>
        <v>20.575842696629213</v>
      </c>
      <c r="G20" s="125">
        <v>167</v>
      </c>
      <c r="H20" s="228">
        <f t="shared" si="1"/>
        <v>56.996587030716725</v>
      </c>
      <c r="I20" s="125">
        <v>293</v>
      </c>
      <c r="J20" s="228">
        <f t="shared" si="2"/>
        <v>20.575842696629213</v>
      </c>
      <c r="K20" s="125">
        <v>160</v>
      </c>
      <c r="L20" s="228">
        <f t="shared" si="3"/>
        <v>54.607508532423211</v>
      </c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9.5" customHeight="1">
      <c r="A21" s="240">
        <v>10</v>
      </c>
      <c r="B21" s="250" t="str">
        <f>'11'!B18</f>
        <v>Sooko</v>
      </c>
      <c r="C21" s="250" t="str">
        <f>'29'!C20</f>
        <v>Sooko</v>
      </c>
      <c r="D21" s="227">
        <f>'29'!D20</f>
        <v>4026</v>
      </c>
      <c r="E21" s="125">
        <v>830</v>
      </c>
      <c r="F21" s="228">
        <f t="shared" si="0"/>
        <v>20.615996025832093</v>
      </c>
      <c r="G21" s="125">
        <v>672</v>
      </c>
      <c r="H21" s="228">
        <f t="shared" si="1"/>
        <v>80.963855421686745</v>
      </c>
      <c r="I21" s="125">
        <v>830</v>
      </c>
      <c r="J21" s="228">
        <f t="shared" si="2"/>
        <v>20.615996025832093</v>
      </c>
      <c r="K21" s="125">
        <v>645</v>
      </c>
      <c r="L21" s="228">
        <f t="shared" si="3"/>
        <v>77.710843373493972</v>
      </c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9.5" customHeight="1">
      <c r="A22" s="240">
        <v>11</v>
      </c>
      <c r="B22" s="250" t="str">
        <f>'11'!B19</f>
        <v>Pudak</v>
      </c>
      <c r="C22" s="250" t="str">
        <f>'29'!C21</f>
        <v>Pudak</v>
      </c>
      <c r="D22" s="227">
        <f>'29'!D21</f>
        <v>1564</v>
      </c>
      <c r="E22" s="125">
        <v>322</v>
      </c>
      <c r="F22" s="228">
        <f t="shared" si="0"/>
        <v>20.588235294117645</v>
      </c>
      <c r="G22" s="125">
        <v>241</v>
      </c>
      <c r="H22" s="228">
        <f t="shared" si="1"/>
        <v>74.844720496894411</v>
      </c>
      <c r="I22" s="125">
        <v>322</v>
      </c>
      <c r="J22" s="228">
        <f t="shared" si="2"/>
        <v>20.588235294117645</v>
      </c>
      <c r="K22" s="125">
        <v>122</v>
      </c>
      <c r="L22" s="228">
        <f t="shared" si="3"/>
        <v>37.888198757763973</v>
      </c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9.5" customHeight="1">
      <c r="A23" s="240">
        <v>12</v>
      </c>
      <c r="B23" s="250" t="str">
        <f>'11'!B20</f>
        <v>Pulung</v>
      </c>
      <c r="C23" s="250" t="str">
        <f>'29'!C22</f>
        <v>Pulung</v>
      </c>
      <c r="D23" s="227">
        <f>'29'!D22</f>
        <v>5247</v>
      </c>
      <c r="E23" s="125">
        <v>1080</v>
      </c>
      <c r="F23" s="228">
        <f t="shared" si="0"/>
        <v>20.583190394511149</v>
      </c>
      <c r="G23" s="125">
        <v>923</v>
      </c>
      <c r="H23" s="228">
        <f t="shared" si="1"/>
        <v>85.462962962962962</v>
      </c>
      <c r="I23" s="125">
        <v>126</v>
      </c>
      <c r="J23" s="228">
        <f t="shared" si="2"/>
        <v>2.4013722126929671</v>
      </c>
      <c r="K23" s="125">
        <v>94</v>
      </c>
      <c r="L23" s="228">
        <f t="shared" si="3"/>
        <v>74.603174603174608</v>
      </c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9.5" customHeight="1">
      <c r="A24" s="240">
        <v>13</v>
      </c>
      <c r="B24" s="250">
        <f>'11'!B21</f>
        <v>0</v>
      </c>
      <c r="C24" s="250" t="str">
        <f>'29'!C23</f>
        <v>Kesugihan</v>
      </c>
      <c r="D24" s="227">
        <f>'29'!D23</f>
        <v>3462</v>
      </c>
      <c r="E24" s="125">
        <v>724</v>
      </c>
      <c r="F24" s="228">
        <f t="shared" si="0"/>
        <v>20.912767186597343</v>
      </c>
      <c r="G24" s="125">
        <v>540</v>
      </c>
      <c r="H24" s="228">
        <f t="shared" si="1"/>
        <v>74.585635359116026</v>
      </c>
      <c r="I24" s="125">
        <v>724</v>
      </c>
      <c r="J24" s="228">
        <f t="shared" si="2"/>
        <v>20.912767186597343</v>
      </c>
      <c r="K24" s="125">
        <v>62</v>
      </c>
      <c r="L24" s="228">
        <f t="shared" si="3"/>
        <v>8.5635359116022105</v>
      </c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9.5" customHeight="1">
      <c r="A25" s="240">
        <v>14</v>
      </c>
      <c r="B25" s="250" t="str">
        <f>'11'!B22</f>
        <v>Mlarak</v>
      </c>
      <c r="C25" s="250" t="str">
        <f>'29'!C24</f>
        <v>Mlarak</v>
      </c>
      <c r="D25" s="227">
        <f>'29'!D24</f>
        <v>5885</v>
      </c>
      <c r="E25" s="125">
        <v>1211</v>
      </c>
      <c r="F25" s="228">
        <f t="shared" si="0"/>
        <v>20.577740016992355</v>
      </c>
      <c r="G25" s="125">
        <v>1135</v>
      </c>
      <c r="H25" s="228">
        <f t="shared" si="1"/>
        <v>93.72419488026425</v>
      </c>
      <c r="I25" s="125">
        <v>3</v>
      </c>
      <c r="J25" s="228">
        <f t="shared" si="2"/>
        <v>5.097706032285472E-2</v>
      </c>
      <c r="K25" s="125">
        <v>0</v>
      </c>
      <c r="L25" s="228">
        <f t="shared" si="3"/>
        <v>0</v>
      </c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9.5" customHeight="1">
      <c r="A26" s="240">
        <v>15</v>
      </c>
      <c r="B26" s="250" t="str">
        <f>'11'!B23</f>
        <v>Siman</v>
      </c>
      <c r="C26" s="250" t="str">
        <f>'29'!C25</f>
        <v>Siman</v>
      </c>
      <c r="D26" s="227">
        <f>'29'!D25</f>
        <v>3958</v>
      </c>
      <c r="E26" s="125">
        <v>816</v>
      </c>
      <c r="F26" s="228">
        <f t="shared" si="0"/>
        <v>20.616472966144517</v>
      </c>
      <c r="G26" s="125">
        <v>622</v>
      </c>
      <c r="H26" s="228">
        <f t="shared" si="1"/>
        <v>76.225490196078425</v>
      </c>
      <c r="I26" s="125">
        <v>816</v>
      </c>
      <c r="J26" s="228">
        <f t="shared" si="2"/>
        <v>20.616472966144517</v>
      </c>
      <c r="K26" s="125">
        <v>85</v>
      </c>
      <c r="L26" s="228">
        <f t="shared" si="3"/>
        <v>10.416666666666668</v>
      </c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9.5" customHeight="1">
      <c r="A27" s="240">
        <v>16</v>
      </c>
      <c r="B27" s="250">
        <f>'11'!B24</f>
        <v>0</v>
      </c>
      <c r="C27" s="250" t="str">
        <f>'29'!C26</f>
        <v>Ronowijayan</v>
      </c>
      <c r="D27" s="227">
        <f>'29'!D26</f>
        <v>3949</v>
      </c>
      <c r="E27" s="125">
        <v>802</v>
      </c>
      <c r="F27" s="228">
        <f t="shared" si="0"/>
        <v>20.308938971891617</v>
      </c>
      <c r="G27" s="125">
        <v>192</v>
      </c>
      <c r="H27" s="228">
        <f t="shared" si="1"/>
        <v>23.940149625935163</v>
      </c>
      <c r="I27" s="125">
        <v>802</v>
      </c>
      <c r="J27" s="228">
        <f t="shared" si="2"/>
        <v>20.308938971891617</v>
      </c>
      <c r="K27" s="125">
        <v>2</v>
      </c>
      <c r="L27" s="228">
        <f t="shared" si="3"/>
        <v>0.24937655860349126</v>
      </c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9.5" customHeight="1">
      <c r="A28" s="240">
        <v>17</v>
      </c>
      <c r="B28" s="250" t="str">
        <f>'11'!B25</f>
        <v>Jetis</v>
      </c>
      <c r="C28" s="250" t="str">
        <f>'29'!C27</f>
        <v>Jetis</v>
      </c>
      <c r="D28" s="227">
        <f>'29'!D27</f>
        <v>5246</v>
      </c>
      <c r="E28" s="125">
        <v>1081</v>
      </c>
      <c r="F28" s="228">
        <f t="shared" si="0"/>
        <v>20.606176134197483</v>
      </c>
      <c r="G28" s="125">
        <v>944</v>
      </c>
      <c r="H28" s="228">
        <f t="shared" si="1"/>
        <v>87.326549491211836</v>
      </c>
      <c r="I28" s="125">
        <v>1081</v>
      </c>
      <c r="J28" s="228">
        <f t="shared" si="2"/>
        <v>20.606176134197483</v>
      </c>
      <c r="K28" s="125">
        <v>515</v>
      </c>
      <c r="L28" s="228">
        <f t="shared" si="3"/>
        <v>47.641073080481036</v>
      </c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9.5" customHeight="1">
      <c r="A29" s="240">
        <v>18</v>
      </c>
      <c r="B29" s="250" t="str">
        <f>'11'!B26</f>
        <v>Balong</v>
      </c>
      <c r="C29" s="250" t="str">
        <f>'29'!C28</f>
        <v>Balong</v>
      </c>
      <c r="D29" s="227">
        <f>'29'!D28</f>
        <v>7927</v>
      </c>
      <c r="E29" s="125">
        <v>1634</v>
      </c>
      <c r="F29" s="228">
        <f t="shared" si="0"/>
        <v>20.61309448719566</v>
      </c>
      <c r="G29" s="125">
        <v>529</v>
      </c>
      <c r="H29" s="228">
        <f t="shared" si="1"/>
        <v>32.374541003671972</v>
      </c>
      <c r="I29" s="125">
        <v>1634</v>
      </c>
      <c r="J29" s="228">
        <f t="shared" si="2"/>
        <v>20.61309448719566</v>
      </c>
      <c r="K29" s="125">
        <v>128</v>
      </c>
      <c r="L29" s="228">
        <f t="shared" si="3"/>
        <v>7.8335373317013453</v>
      </c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9.5" customHeight="1">
      <c r="A30" s="240">
        <v>19</v>
      </c>
      <c r="B30" s="250" t="str">
        <f>'11'!B27</f>
        <v>Kauman</v>
      </c>
      <c r="C30" s="250" t="str">
        <f>'29'!C29</f>
        <v>Kauman</v>
      </c>
      <c r="D30" s="227">
        <f>'29'!D29</f>
        <v>5820</v>
      </c>
      <c r="E30" s="125">
        <v>1202</v>
      </c>
      <c r="F30" s="228">
        <f t="shared" si="0"/>
        <v>20.65292096219931</v>
      </c>
      <c r="G30" s="125">
        <v>1194</v>
      </c>
      <c r="H30" s="228">
        <f t="shared" si="1"/>
        <v>99.334442595673877</v>
      </c>
      <c r="I30" s="125">
        <v>1201</v>
      </c>
      <c r="J30" s="228">
        <f t="shared" si="2"/>
        <v>20.635738831615118</v>
      </c>
      <c r="K30" s="125">
        <v>2</v>
      </c>
      <c r="L30" s="228">
        <f t="shared" si="3"/>
        <v>0.16652789342214822</v>
      </c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9.5" customHeight="1">
      <c r="A31" s="240">
        <v>20</v>
      </c>
      <c r="B31" s="250">
        <f>'11'!B28</f>
        <v>0</v>
      </c>
      <c r="C31" s="250" t="str">
        <f>'29'!C30</f>
        <v>Ngrandu</v>
      </c>
      <c r="D31" s="227">
        <f>'29'!D30</f>
        <v>1947</v>
      </c>
      <c r="E31" s="125">
        <v>398</v>
      </c>
      <c r="F31" s="228">
        <f t="shared" si="0"/>
        <v>20.4417051874679</v>
      </c>
      <c r="G31" s="125">
        <v>275</v>
      </c>
      <c r="H31" s="228">
        <f t="shared" si="1"/>
        <v>69.095477386934675</v>
      </c>
      <c r="I31" s="125">
        <v>339</v>
      </c>
      <c r="J31" s="228">
        <f t="shared" si="2"/>
        <v>17.411402157164868</v>
      </c>
      <c r="K31" s="125">
        <v>46</v>
      </c>
      <c r="L31" s="228">
        <f t="shared" si="3"/>
        <v>13.569321533923304</v>
      </c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9.5" customHeight="1">
      <c r="A32" s="240">
        <v>21</v>
      </c>
      <c r="B32" s="250" t="str">
        <f>'11'!B29</f>
        <v>Jambon</v>
      </c>
      <c r="C32" s="250" t="str">
        <f>'29'!C31</f>
        <v>Jambon</v>
      </c>
      <c r="D32" s="227">
        <f>'29'!D31</f>
        <v>7865</v>
      </c>
      <c r="E32" s="125">
        <v>1609</v>
      </c>
      <c r="F32" s="228">
        <f t="shared" si="0"/>
        <v>20.45772409408773</v>
      </c>
      <c r="G32" s="125">
        <v>215</v>
      </c>
      <c r="H32" s="228">
        <f t="shared" si="1"/>
        <v>13.362336855189557</v>
      </c>
      <c r="I32" s="125">
        <v>1609</v>
      </c>
      <c r="J32" s="228">
        <f t="shared" si="2"/>
        <v>20.45772409408773</v>
      </c>
      <c r="K32" s="125">
        <v>93</v>
      </c>
      <c r="L32" s="228">
        <f t="shared" si="3"/>
        <v>5.7799875699192045</v>
      </c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9.5" customHeight="1">
      <c r="A33" s="240">
        <v>22</v>
      </c>
      <c r="B33" s="250" t="str">
        <f>'11'!B30</f>
        <v>Badegan</v>
      </c>
      <c r="C33" s="250" t="str">
        <f>'29'!C32</f>
        <v>Badegan</v>
      </c>
      <c r="D33" s="227">
        <f>'29'!D32</f>
        <v>5624</v>
      </c>
      <c r="E33" s="125">
        <v>1158</v>
      </c>
      <c r="F33" s="228">
        <f t="shared" si="0"/>
        <v>20.590327169274538</v>
      </c>
      <c r="G33" s="125">
        <v>926</v>
      </c>
      <c r="H33" s="228">
        <f t="shared" si="1"/>
        <v>79.965457685664944</v>
      </c>
      <c r="I33" s="125">
        <v>1158</v>
      </c>
      <c r="J33" s="228">
        <f t="shared" si="2"/>
        <v>20.590327169274538</v>
      </c>
      <c r="K33" s="125">
        <v>0</v>
      </c>
      <c r="L33" s="228">
        <f t="shared" si="3"/>
        <v>0</v>
      </c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9.5" customHeight="1">
      <c r="A34" s="240">
        <v>23</v>
      </c>
      <c r="B34" s="250" t="str">
        <f>'11'!B31</f>
        <v>Sampung</v>
      </c>
      <c r="C34" s="250" t="str">
        <f>'29'!C33</f>
        <v>Sampung</v>
      </c>
      <c r="D34" s="227">
        <f>'29'!D33</f>
        <v>4308</v>
      </c>
      <c r="E34" s="125">
        <v>888</v>
      </c>
      <c r="F34" s="228">
        <f t="shared" si="0"/>
        <v>20.612813370473539</v>
      </c>
      <c r="G34" s="125">
        <v>636</v>
      </c>
      <c r="H34" s="228">
        <f t="shared" si="1"/>
        <v>71.621621621621628</v>
      </c>
      <c r="I34" s="125">
        <v>1776</v>
      </c>
      <c r="J34" s="228">
        <f t="shared" si="2"/>
        <v>41.225626740947078</v>
      </c>
      <c r="K34" s="125">
        <v>73</v>
      </c>
      <c r="L34" s="228">
        <f t="shared" si="3"/>
        <v>4.1103603603603611</v>
      </c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9.5" customHeight="1">
      <c r="A35" s="240">
        <v>24</v>
      </c>
      <c r="B35" s="250">
        <f>'11'!B32</f>
        <v>0</v>
      </c>
      <c r="C35" s="250" t="str">
        <f>'29'!C34</f>
        <v>Kunti</v>
      </c>
      <c r="D35" s="227">
        <f>'29'!D34</f>
        <v>2343</v>
      </c>
      <c r="E35" s="125">
        <v>483</v>
      </c>
      <c r="F35" s="228">
        <f t="shared" si="0"/>
        <v>20.614596670934699</v>
      </c>
      <c r="G35" s="125">
        <v>9</v>
      </c>
      <c r="H35" s="228">
        <f t="shared" si="1"/>
        <v>1.8633540372670807</v>
      </c>
      <c r="I35" s="125">
        <v>332</v>
      </c>
      <c r="J35" s="228">
        <f t="shared" si="2"/>
        <v>14.169867690994451</v>
      </c>
      <c r="K35" s="125">
        <v>13</v>
      </c>
      <c r="L35" s="228">
        <f t="shared" si="3"/>
        <v>3.9156626506024099</v>
      </c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9.5" customHeight="1">
      <c r="A36" s="240">
        <v>25</v>
      </c>
      <c r="B36" s="250" t="str">
        <f>'11'!B33</f>
        <v>Sukorejo</v>
      </c>
      <c r="C36" s="250" t="str">
        <f>'29'!C35</f>
        <v>Sukorejo</v>
      </c>
      <c r="D36" s="227">
        <f>'29'!D35</f>
        <v>9713</v>
      </c>
      <c r="E36" s="125">
        <v>2002</v>
      </c>
      <c r="F36" s="228">
        <f t="shared" si="0"/>
        <v>20.61155152887882</v>
      </c>
      <c r="G36" s="125">
        <v>1693</v>
      </c>
      <c r="H36" s="228">
        <f t="shared" si="1"/>
        <v>84.565434565434558</v>
      </c>
      <c r="I36" s="125">
        <v>2002</v>
      </c>
      <c r="J36" s="228">
        <f t="shared" si="2"/>
        <v>20.61155152887882</v>
      </c>
      <c r="K36" s="125">
        <v>25</v>
      </c>
      <c r="L36" s="228">
        <f t="shared" si="3"/>
        <v>1.2487512487512489</v>
      </c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9.5" customHeight="1">
      <c r="A37" s="240">
        <v>26</v>
      </c>
      <c r="B37" s="250" t="str">
        <f>'11'!B34</f>
        <v>Ponorogo</v>
      </c>
      <c r="C37" s="250" t="str">
        <f>'29'!C36</f>
        <v>Po. Utara</v>
      </c>
      <c r="D37" s="227">
        <f>'29'!D36</f>
        <v>6607</v>
      </c>
      <c r="E37" s="125">
        <v>1362</v>
      </c>
      <c r="F37" s="228">
        <f t="shared" si="0"/>
        <v>20.614499772968063</v>
      </c>
      <c r="G37" s="125">
        <v>1138</v>
      </c>
      <c r="H37" s="228">
        <f t="shared" si="1"/>
        <v>83.55359765051395</v>
      </c>
      <c r="I37" s="125">
        <v>1362</v>
      </c>
      <c r="J37" s="228">
        <f t="shared" si="2"/>
        <v>20.614499772968063</v>
      </c>
      <c r="K37" s="125">
        <v>431</v>
      </c>
      <c r="L37" s="228">
        <f t="shared" si="3"/>
        <v>31.644640234948607</v>
      </c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9.5" customHeight="1">
      <c r="A38" s="240">
        <v>27</v>
      </c>
      <c r="B38" s="250">
        <f>'11'!B35</f>
        <v>0</v>
      </c>
      <c r="C38" s="250" t="str">
        <f>'29'!C37</f>
        <v>Po. Selatan</v>
      </c>
      <c r="D38" s="227">
        <f>'29'!D37</f>
        <v>5974</v>
      </c>
      <c r="E38" s="125">
        <v>1109</v>
      </c>
      <c r="F38" s="228">
        <f t="shared" si="0"/>
        <v>18.563776364245062</v>
      </c>
      <c r="G38" s="125">
        <v>602</v>
      </c>
      <c r="H38" s="228">
        <f t="shared" si="1"/>
        <v>54.283137962128045</v>
      </c>
      <c r="I38" s="125">
        <v>1109</v>
      </c>
      <c r="J38" s="228">
        <f t="shared" si="2"/>
        <v>18.563776364245062</v>
      </c>
      <c r="K38" s="125">
        <v>188</v>
      </c>
      <c r="L38" s="228">
        <f t="shared" si="3"/>
        <v>16.952209197475206</v>
      </c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9.5" customHeight="1">
      <c r="A39" s="240">
        <v>28</v>
      </c>
      <c r="B39" s="250" t="str">
        <f>'11'!B36</f>
        <v>Babadan</v>
      </c>
      <c r="C39" s="250" t="str">
        <f>'29'!C38</f>
        <v>Babadan</v>
      </c>
      <c r="D39" s="227">
        <f>'29'!D38</f>
        <v>6665</v>
      </c>
      <c r="E39" s="125">
        <v>1374</v>
      </c>
      <c r="F39" s="228">
        <f t="shared" si="0"/>
        <v>20.615153788447113</v>
      </c>
      <c r="G39" s="125">
        <v>1108</v>
      </c>
      <c r="H39" s="228">
        <f t="shared" si="1"/>
        <v>80.640465793304216</v>
      </c>
      <c r="I39" s="125">
        <v>1374</v>
      </c>
      <c r="J39" s="228">
        <f t="shared" si="2"/>
        <v>20.615153788447113</v>
      </c>
      <c r="K39" s="125">
        <v>92</v>
      </c>
      <c r="L39" s="228">
        <f t="shared" si="3"/>
        <v>6.6957787481804951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9.5" customHeight="1">
      <c r="A40" s="240">
        <v>29</v>
      </c>
      <c r="B40" s="250">
        <f>'11'!B37</f>
        <v>0</v>
      </c>
      <c r="C40" s="250" t="str">
        <f>'29'!C39</f>
        <v>Sukosari</v>
      </c>
      <c r="D40" s="227">
        <f>'29'!D39</f>
        <v>4888</v>
      </c>
      <c r="E40" s="125">
        <v>1000</v>
      </c>
      <c r="F40" s="228">
        <f t="shared" si="0"/>
        <v>20.458265139116204</v>
      </c>
      <c r="G40" s="125">
        <v>795</v>
      </c>
      <c r="H40" s="228">
        <f t="shared" si="1"/>
        <v>79.5</v>
      </c>
      <c r="I40" s="125">
        <v>1000</v>
      </c>
      <c r="J40" s="228">
        <f t="shared" si="2"/>
        <v>20.458265139116204</v>
      </c>
      <c r="K40" s="125">
        <v>25</v>
      </c>
      <c r="L40" s="228">
        <f t="shared" si="3"/>
        <v>2.5</v>
      </c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9.5" customHeight="1">
      <c r="A41" s="240">
        <v>30</v>
      </c>
      <c r="B41" s="250" t="str">
        <f>'11'!B38</f>
        <v>Jenangan</v>
      </c>
      <c r="C41" s="250" t="str">
        <f>'29'!C40</f>
        <v>Jenangan</v>
      </c>
      <c r="D41" s="227">
        <f>'29'!D40</f>
        <v>6334</v>
      </c>
      <c r="E41" s="125">
        <v>418</v>
      </c>
      <c r="F41" s="228">
        <f t="shared" si="0"/>
        <v>6.5993053362803922</v>
      </c>
      <c r="G41" s="125">
        <v>207</v>
      </c>
      <c r="H41" s="228">
        <f t="shared" si="1"/>
        <v>49.52153110047847</v>
      </c>
      <c r="I41" s="125">
        <v>326</v>
      </c>
      <c r="J41" s="228">
        <f t="shared" si="2"/>
        <v>5.146826649826334</v>
      </c>
      <c r="K41" s="125">
        <v>82</v>
      </c>
      <c r="L41" s="228">
        <f t="shared" si="3"/>
        <v>25.153374233128833</v>
      </c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9.5" customHeight="1">
      <c r="A42" s="240">
        <v>31</v>
      </c>
      <c r="B42" s="250">
        <f>'11'!B39</f>
        <v>0</v>
      </c>
      <c r="C42" s="250" t="str">
        <f>'29'!C41</f>
        <v>Setono</v>
      </c>
      <c r="D42" s="227">
        <f>'29'!D41</f>
        <v>3863</v>
      </c>
      <c r="E42" s="125">
        <v>790</v>
      </c>
      <c r="F42" s="228">
        <f t="shared" si="0"/>
        <v>20.450427129174216</v>
      </c>
      <c r="G42" s="125">
        <v>277</v>
      </c>
      <c r="H42" s="228">
        <f t="shared" si="1"/>
        <v>35.063291139240505</v>
      </c>
      <c r="I42" s="125">
        <v>790</v>
      </c>
      <c r="J42" s="228">
        <f t="shared" si="2"/>
        <v>20.450427129174216</v>
      </c>
      <c r="K42" s="125">
        <v>151</v>
      </c>
      <c r="L42" s="228">
        <f t="shared" si="3"/>
        <v>19.11392405063291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9.5" customHeight="1">
      <c r="A43" s="240">
        <v>32</v>
      </c>
      <c r="B43" s="250" t="str">
        <f>'11'!B40</f>
        <v>Ngebel</v>
      </c>
      <c r="C43" s="250" t="str">
        <f>'29'!C42</f>
        <v>Ngebel</v>
      </c>
      <c r="D43" s="227">
        <f>'29'!D42</f>
        <v>3553</v>
      </c>
      <c r="E43" s="125">
        <v>648</v>
      </c>
      <c r="F43" s="228">
        <f t="shared" si="0"/>
        <v>18.23810864058542</v>
      </c>
      <c r="G43" s="125">
        <v>357</v>
      </c>
      <c r="H43" s="228">
        <f t="shared" si="1"/>
        <v>55.092592592592595</v>
      </c>
      <c r="I43" s="125">
        <v>648</v>
      </c>
      <c r="J43" s="228">
        <f t="shared" si="2"/>
        <v>18.23810864058542</v>
      </c>
      <c r="K43" s="125">
        <v>354</v>
      </c>
      <c r="L43" s="228">
        <f t="shared" si="3"/>
        <v>54.629629629629626</v>
      </c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9.5" customHeight="1">
      <c r="A44" s="192" t="s">
        <v>1057</v>
      </c>
      <c r="B44" s="192"/>
      <c r="C44" s="192"/>
      <c r="D44" s="272">
        <f t="shared" ref="D44:E44" si="4">SUM(D12:D43)</f>
        <v>159347</v>
      </c>
      <c r="E44" s="272">
        <f t="shared" si="4"/>
        <v>31222</v>
      </c>
      <c r="F44" s="273">
        <f t="shared" si="0"/>
        <v>19.593716856922313</v>
      </c>
      <c r="G44" s="272">
        <f>SUM(G12:G43)</f>
        <v>21683</v>
      </c>
      <c r="H44" s="273">
        <f t="shared" si="1"/>
        <v>69.447825251425272</v>
      </c>
      <c r="I44" s="272">
        <f>SUM(I12:I43)</f>
        <v>29015</v>
      </c>
      <c r="J44" s="273">
        <f t="shared" si="2"/>
        <v>18.208689212849944</v>
      </c>
      <c r="K44" s="272">
        <f>SUM(K12:K43)</f>
        <v>4036</v>
      </c>
      <c r="L44" s="273">
        <f t="shared" si="3"/>
        <v>13.910046527658107</v>
      </c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1410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8" customHeight="1">
      <c r="A48" s="153" t="s">
        <v>1411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07" t="s">
        <v>1412</v>
      </c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 t="s">
        <v>1413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</row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L8:L10"/>
    <mergeCell ref="A3:L3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</mergeCells>
  <printOptions horizontalCentered="1"/>
  <pageMargins left="0.84" right="0.78" top="1.1417322834645669" bottom="0.9055118110236221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A1:AT1000"/>
  <sheetViews>
    <sheetView workbookViewId="0">
      <pane ySplit="1" topLeftCell="A2" activePane="bottomLeft" state="frozen"/>
      <selection pane="bottomLeft" activeCell="A3" sqref="A3:U3"/>
    </sheetView>
  </sheetViews>
  <sheetFormatPr defaultColWidth="14.42578125" defaultRowHeight="15" customHeight="1"/>
  <cols>
    <col min="1" max="1" width="5.85546875" customWidth="1"/>
    <col min="2" max="2" width="16.42578125" customWidth="1"/>
    <col min="3" max="3" width="16.7109375" customWidth="1"/>
    <col min="4" max="4" width="15.140625" customWidth="1"/>
    <col min="5" max="5" width="11.42578125" customWidth="1"/>
    <col min="6" max="29" width="10.85546875" customWidth="1"/>
    <col min="30" max="30" width="7.85546875" customWidth="1"/>
    <col min="31" max="31" width="8.85546875" customWidth="1"/>
    <col min="32" max="32" width="7.85546875" customWidth="1"/>
    <col min="33" max="33" width="8.85546875" customWidth="1"/>
    <col min="34" max="34" width="7.85546875" customWidth="1"/>
    <col min="35" max="35" width="8.85546875" customWidth="1"/>
    <col min="36" max="36" width="9" customWidth="1"/>
    <col min="37" max="37" width="8.85546875" customWidth="1"/>
    <col min="38" max="38" width="7" customWidth="1"/>
    <col min="39" max="42" width="8.85546875" customWidth="1"/>
    <col min="43" max="43" width="9.85546875" customWidth="1"/>
    <col min="44" max="46" width="8.85546875" customWidth="1"/>
  </cols>
  <sheetData>
    <row r="1" spans="1:46" ht="15.75">
      <c r="A1" s="168" t="s">
        <v>1414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</row>
    <row r="2" spans="1:46" ht="9" customHeight="1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</row>
    <row r="3" spans="1:46" ht="15.75">
      <c r="A3" s="743" t="s">
        <v>1415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ht="15.75">
      <c r="A4" s="171"/>
      <c r="B4" s="171"/>
      <c r="C4" s="171"/>
      <c r="D4" s="171"/>
      <c r="E4" s="171"/>
      <c r="F4" s="171"/>
      <c r="G4" s="171"/>
      <c r="H4" s="154" t="s">
        <v>284</v>
      </c>
      <c r="I4" s="155" t="str">
        <f>'1'!$F$5</f>
        <v>PONOROGO</v>
      </c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54" t="s">
        <v>1416</v>
      </c>
      <c r="AK4" s="155" t="s">
        <v>1416</v>
      </c>
      <c r="AL4" s="170"/>
      <c r="AM4" s="170"/>
      <c r="AN4" s="170"/>
      <c r="AO4" s="170"/>
      <c r="AP4" s="170"/>
      <c r="AQ4" s="170"/>
      <c r="AR4" s="170"/>
      <c r="AS4" s="170"/>
      <c r="AT4" s="170"/>
    </row>
    <row r="5" spans="1:46" ht="15.75">
      <c r="A5" s="171"/>
      <c r="B5" s="171"/>
      <c r="C5" s="171"/>
      <c r="D5" s="171"/>
      <c r="E5" s="171"/>
      <c r="F5" s="171"/>
      <c r="G5" s="171"/>
      <c r="H5" s="154" t="s">
        <v>3</v>
      </c>
      <c r="I5" s="155">
        <f>'1'!$F$6</f>
        <v>2025</v>
      </c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54" t="s">
        <v>1416</v>
      </c>
      <c r="AK5" s="155" t="s">
        <v>1416</v>
      </c>
      <c r="AL5" s="170"/>
      <c r="AM5" s="170"/>
      <c r="AN5" s="170"/>
      <c r="AO5" s="170"/>
      <c r="AP5" s="170"/>
      <c r="AQ5" s="170"/>
      <c r="AR5" s="170"/>
      <c r="AS5" s="170"/>
      <c r="AT5" s="170"/>
    </row>
    <row r="6" spans="1:46">
      <c r="A6" s="298"/>
      <c r="B6" s="298"/>
      <c r="C6" s="298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</row>
    <row r="7" spans="1:46">
      <c r="A7" s="729" t="s">
        <v>4</v>
      </c>
      <c r="B7" s="729" t="s">
        <v>247</v>
      </c>
      <c r="C7" s="729" t="s">
        <v>1156</v>
      </c>
      <c r="D7" s="751" t="s">
        <v>1417</v>
      </c>
      <c r="E7" s="778" t="s">
        <v>1418</v>
      </c>
      <c r="F7" s="758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8"/>
      <c r="S7" s="758"/>
      <c r="T7" s="758"/>
      <c r="U7" s="758"/>
      <c r="V7" s="759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</row>
    <row r="8" spans="1:46">
      <c r="A8" s="730"/>
      <c r="B8" s="730"/>
      <c r="C8" s="730"/>
      <c r="D8" s="730"/>
      <c r="E8" s="801"/>
      <c r="F8" s="718"/>
      <c r="G8" s="718"/>
      <c r="H8" s="718"/>
      <c r="I8" s="718"/>
      <c r="J8" s="718"/>
      <c r="K8" s="718"/>
      <c r="L8" s="718"/>
      <c r="M8" s="718"/>
      <c r="N8" s="718"/>
      <c r="O8" s="718"/>
      <c r="P8" s="718"/>
      <c r="Q8" s="718"/>
      <c r="R8" s="718"/>
      <c r="S8" s="718"/>
      <c r="T8" s="718"/>
      <c r="U8" s="718"/>
      <c r="V8" s="802"/>
      <c r="W8" s="172"/>
      <c r="X8" s="172"/>
      <c r="Y8" s="172"/>
      <c r="Z8" s="172"/>
      <c r="AA8" s="172"/>
      <c r="AB8" s="172"/>
      <c r="AC8" s="172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</row>
    <row r="9" spans="1:46" ht="31.5">
      <c r="A9" s="720"/>
      <c r="B9" s="720"/>
      <c r="C9" s="720"/>
      <c r="D9" s="720"/>
      <c r="E9" s="175" t="s">
        <v>1387</v>
      </c>
      <c r="F9" s="175" t="s">
        <v>29</v>
      </c>
      <c r="G9" s="175" t="s">
        <v>1388</v>
      </c>
      <c r="H9" s="175" t="s">
        <v>29</v>
      </c>
      <c r="I9" s="175" t="s">
        <v>1389</v>
      </c>
      <c r="J9" s="175" t="s">
        <v>29</v>
      </c>
      <c r="K9" s="174" t="s">
        <v>1390</v>
      </c>
      <c r="L9" s="174" t="s">
        <v>29</v>
      </c>
      <c r="M9" s="175" t="s">
        <v>1391</v>
      </c>
      <c r="N9" s="175" t="s">
        <v>29</v>
      </c>
      <c r="O9" s="175" t="s">
        <v>1392</v>
      </c>
      <c r="P9" s="175" t="s">
        <v>29</v>
      </c>
      <c r="Q9" s="175" t="s">
        <v>1393</v>
      </c>
      <c r="R9" s="175" t="s">
        <v>29</v>
      </c>
      <c r="S9" s="175" t="s">
        <v>1394</v>
      </c>
      <c r="T9" s="175" t="s">
        <v>29</v>
      </c>
      <c r="U9" s="175" t="s">
        <v>249</v>
      </c>
      <c r="V9" s="174" t="s">
        <v>29</v>
      </c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</row>
    <row r="10" spans="1:46" ht="21" customHeight="1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13</v>
      </c>
      <c r="N10" s="119">
        <v>14</v>
      </c>
      <c r="O10" s="119">
        <v>15</v>
      </c>
      <c r="P10" s="119">
        <v>16</v>
      </c>
      <c r="Q10" s="119">
        <v>17</v>
      </c>
      <c r="R10" s="119">
        <v>18</v>
      </c>
      <c r="S10" s="119">
        <v>19</v>
      </c>
      <c r="T10" s="119">
        <v>20</v>
      </c>
      <c r="U10" s="119">
        <v>21</v>
      </c>
      <c r="V10" s="119">
        <v>22</v>
      </c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</row>
    <row r="11" spans="1:46" ht="18" customHeight="1">
      <c r="A11" s="240">
        <v>1</v>
      </c>
      <c r="B11" s="250" t="str">
        <f>'11'!B9</f>
        <v>Ngrayun</v>
      </c>
      <c r="C11" s="250" t="str">
        <f>'11'!C9</f>
        <v>Ngrayun</v>
      </c>
      <c r="D11" s="227">
        <f>'26'!G11</f>
        <v>463</v>
      </c>
      <c r="E11" s="125">
        <v>70</v>
      </c>
      <c r="F11" s="228">
        <f t="shared" ref="F11:F43" si="0">E11/$U11*100</f>
        <v>33.980582524271846</v>
      </c>
      <c r="G11" s="125">
        <v>12</v>
      </c>
      <c r="H11" s="228">
        <f t="shared" ref="H11:H43" si="1">G11/$U11*100</f>
        <v>5.825242718446602</v>
      </c>
      <c r="I11" s="125">
        <v>2</v>
      </c>
      <c r="J11" s="228">
        <f t="shared" ref="J11:J43" si="2">I11/$U11*100</f>
        <v>0.97087378640776689</v>
      </c>
      <c r="K11" s="125">
        <v>4</v>
      </c>
      <c r="L11" s="228">
        <f t="shared" ref="L11:L43" si="3">K11/$U11*100</f>
        <v>1.9417475728155338</v>
      </c>
      <c r="M11" s="125">
        <v>6</v>
      </c>
      <c r="N11" s="228">
        <f t="shared" ref="N11:N43" si="4">M11/$U11*100</f>
        <v>2.912621359223301</v>
      </c>
      <c r="O11" s="125">
        <v>0</v>
      </c>
      <c r="P11" s="228">
        <f t="shared" ref="P11:P43" si="5">O11/$U11*100</f>
        <v>0</v>
      </c>
      <c r="Q11" s="125">
        <v>1</v>
      </c>
      <c r="R11" s="228">
        <f t="shared" ref="R11:R43" si="6">Q11/$U11*100</f>
        <v>0.48543689320388345</v>
      </c>
      <c r="S11" s="125">
        <v>111</v>
      </c>
      <c r="T11" s="228">
        <f t="shared" ref="T11:T43" si="7">S11/$U11*100</f>
        <v>53.883495145631066</v>
      </c>
      <c r="U11" s="227">
        <f t="shared" ref="U11:U43" si="8">SUM(E11,G11,I11,K11,M11,O11,Q11,S11)</f>
        <v>206</v>
      </c>
      <c r="V11" s="228">
        <f t="shared" ref="V11:V43" si="9">U11/D11*100</f>
        <v>44.492440604751621</v>
      </c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</row>
    <row r="12" spans="1:46" ht="18" customHeight="1">
      <c r="A12" s="240">
        <v>2</v>
      </c>
      <c r="B12" s="250">
        <f>'11'!B10</f>
        <v>0</v>
      </c>
      <c r="C12" s="250" t="str">
        <f>'11'!C10</f>
        <v>Selur</v>
      </c>
      <c r="D12" s="227">
        <f>'26'!G12</f>
        <v>312</v>
      </c>
      <c r="E12" s="125">
        <v>9</v>
      </c>
      <c r="F12" s="228">
        <f t="shared" si="0"/>
        <v>5.2631578947368416</v>
      </c>
      <c r="G12" s="125">
        <v>12</v>
      </c>
      <c r="H12" s="228">
        <f t="shared" si="1"/>
        <v>7.0175438596491224</v>
      </c>
      <c r="I12" s="125">
        <v>7</v>
      </c>
      <c r="J12" s="228">
        <f t="shared" si="2"/>
        <v>4.0935672514619883</v>
      </c>
      <c r="K12" s="125">
        <v>12</v>
      </c>
      <c r="L12" s="228">
        <f t="shared" si="3"/>
        <v>7.0175438596491224</v>
      </c>
      <c r="M12" s="125">
        <v>8</v>
      </c>
      <c r="N12" s="228">
        <f t="shared" si="4"/>
        <v>4.6783625730994149</v>
      </c>
      <c r="O12" s="125">
        <v>0</v>
      </c>
      <c r="P12" s="228">
        <f t="shared" si="5"/>
        <v>0</v>
      </c>
      <c r="Q12" s="125">
        <v>2</v>
      </c>
      <c r="R12" s="228">
        <f t="shared" si="6"/>
        <v>1.1695906432748537</v>
      </c>
      <c r="S12" s="125">
        <v>121</v>
      </c>
      <c r="T12" s="228">
        <f t="shared" si="7"/>
        <v>70.760233918128662</v>
      </c>
      <c r="U12" s="227">
        <f t="shared" si="8"/>
        <v>171</v>
      </c>
      <c r="V12" s="228">
        <f t="shared" si="9"/>
        <v>54.807692307692314</v>
      </c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</row>
    <row r="13" spans="1:46" ht="18" customHeight="1">
      <c r="A13" s="240">
        <v>3</v>
      </c>
      <c r="B13" s="250" t="str">
        <f>'11'!B11</f>
        <v>Slahung</v>
      </c>
      <c r="C13" s="250" t="str">
        <f>'11'!C11</f>
        <v>Slahung</v>
      </c>
      <c r="D13" s="227">
        <f>'26'!G13</f>
        <v>380</v>
      </c>
      <c r="E13" s="125">
        <v>1</v>
      </c>
      <c r="F13" s="228">
        <f t="shared" si="0"/>
        <v>0.89285714285714279</v>
      </c>
      <c r="G13" s="125">
        <v>11</v>
      </c>
      <c r="H13" s="228">
        <f t="shared" si="1"/>
        <v>9.8214285714285712</v>
      </c>
      <c r="I13" s="125">
        <v>0</v>
      </c>
      <c r="J13" s="228">
        <f t="shared" si="2"/>
        <v>0</v>
      </c>
      <c r="K13" s="125">
        <v>19</v>
      </c>
      <c r="L13" s="228">
        <f t="shared" si="3"/>
        <v>16.964285714285715</v>
      </c>
      <c r="M13" s="125">
        <v>18</v>
      </c>
      <c r="N13" s="228">
        <f t="shared" si="4"/>
        <v>16.071428571428573</v>
      </c>
      <c r="O13" s="125">
        <v>0</v>
      </c>
      <c r="P13" s="228">
        <f t="shared" si="5"/>
        <v>0</v>
      </c>
      <c r="Q13" s="125">
        <v>11</v>
      </c>
      <c r="R13" s="228">
        <f t="shared" si="6"/>
        <v>9.8214285714285712</v>
      </c>
      <c r="S13" s="125">
        <v>52</v>
      </c>
      <c r="T13" s="228">
        <f t="shared" si="7"/>
        <v>46.428571428571431</v>
      </c>
      <c r="U13" s="227">
        <f t="shared" si="8"/>
        <v>112</v>
      </c>
      <c r="V13" s="228">
        <f t="shared" si="9"/>
        <v>29.473684210526311</v>
      </c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</row>
    <row r="14" spans="1:46" ht="18" customHeight="1">
      <c r="A14" s="240">
        <v>4</v>
      </c>
      <c r="B14" s="250">
        <f>'11'!B12</f>
        <v>0</v>
      </c>
      <c r="C14" s="250" t="str">
        <f>'11'!C12</f>
        <v>Nailan</v>
      </c>
      <c r="D14" s="227">
        <f>'26'!G14</f>
        <v>313</v>
      </c>
      <c r="E14" s="125">
        <v>2</v>
      </c>
      <c r="F14" s="228">
        <f t="shared" si="0"/>
        <v>2.0618556701030926</v>
      </c>
      <c r="G14" s="125">
        <v>4</v>
      </c>
      <c r="H14" s="228">
        <f t="shared" si="1"/>
        <v>4.1237113402061851</v>
      </c>
      <c r="I14" s="125">
        <v>1</v>
      </c>
      <c r="J14" s="228">
        <f t="shared" si="2"/>
        <v>1.0309278350515463</v>
      </c>
      <c r="K14" s="125">
        <v>17</v>
      </c>
      <c r="L14" s="228">
        <f t="shared" si="3"/>
        <v>17.525773195876287</v>
      </c>
      <c r="M14" s="125">
        <v>10</v>
      </c>
      <c r="N14" s="228">
        <f t="shared" si="4"/>
        <v>10.309278350515463</v>
      </c>
      <c r="O14" s="125">
        <v>0</v>
      </c>
      <c r="P14" s="228">
        <f t="shared" si="5"/>
        <v>0</v>
      </c>
      <c r="Q14" s="125">
        <v>6</v>
      </c>
      <c r="R14" s="228">
        <f t="shared" si="6"/>
        <v>6.1855670103092786</v>
      </c>
      <c r="S14" s="125">
        <v>57</v>
      </c>
      <c r="T14" s="228">
        <f t="shared" si="7"/>
        <v>58.762886597938149</v>
      </c>
      <c r="U14" s="227">
        <f t="shared" si="8"/>
        <v>97</v>
      </c>
      <c r="V14" s="228">
        <f t="shared" si="9"/>
        <v>30.990415335463258</v>
      </c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</row>
    <row r="15" spans="1:46" ht="18" customHeight="1">
      <c r="A15" s="240">
        <v>5</v>
      </c>
      <c r="B15" s="250" t="str">
        <f>'11'!B13</f>
        <v>Bungkal</v>
      </c>
      <c r="C15" s="250" t="str">
        <f>'11'!C13</f>
        <v>Bungkal</v>
      </c>
      <c r="D15" s="227">
        <f>'26'!G15</f>
        <v>504</v>
      </c>
      <c r="E15" s="125">
        <v>0</v>
      </c>
      <c r="F15" s="228">
        <f t="shared" si="0"/>
        <v>0</v>
      </c>
      <c r="G15" s="125">
        <v>0</v>
      </c>
      <c r="H15" s="228">
        <f t="shared" si="1"/>
        <v>0</v>
      </c>
      <c r="I15" s="125">
        <v>0</v>
      </c>
      <c r="J15" s="228">
        <f t="shared" si="2"/>
        <v>0</v>
      </c>
      <c r="K15" s="125">
        <v>7</v>
      </c>
      <c r="L15" s="228">
        <f t="shared" si="3"/>
        <v>4.375</v>
      </c>
      <c r="M15" s="125">
        <v>1</v>
      </c>
      <c r="N15" s="228">
        <f t="shared" si="4"/>
        <v>0.625</v>
      </c>
      <c r="O15" s="125">
        <v>0</v>
      </c>
      <c r="P15" s="228">
        <f t="shared" si="5"/>
        <v>0</v>
      </c>
      <c r="Q15" s="125">
        <v>3</v>
      </c>
      <c r="R15" s="228">
        <f t="shared" si="6"/>
        <v>1.875</v>
      </c>
      <c r="S15" s="125">
        <v>149</v>
      </c>
      <c r="T15" s="228">
        <f t="shared" si="7"/>
        <v>93.125</v>
      </c>
      <c r="U15" s="227">
        <f t="shared" si="8"/>
        <v>160</v>
      </c>
      <c r="V15" s="228">
        <f t="shared" si="9"/>
        <v>31.746031746031743</v>
      </c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</row>
    <row r="16" spans="1:46" ht="18" customHeight="1">
      <c r="A16" s="240">
        <v>6</v>
      </c>
      <c r="B16" s="250" t="str">
        <f>'11'!B14</f>
        <v>Sambit</v>
      </c>
      <c r="C16" s="250" t="str">
        <f>'11'!C14</f>
        <v>Sambit</v>
      </c>
      <c r="D16" s="227">
        <f>'26'!G16</f>
        <v>235</v>
      </c>
      <c r="E16" s="125">
        <v>0</v>
      </c>
      <c r="F16" s="228">
        <f t="shared" si="0"/>
        <v>0</v>
      </c>
      <c r="G16" s="125">
        <v>1</v>
      </c>
      <c r="H16" s="228">
        <f t="shared" si="1"/>
        <v>1.1111111111111112</v>
      </c>
      <c r="I16" s="125">
        <v>0</v>
      </c>
      <c r="J16" s="228">
        <f t="shared" si="2"/>
        <v>0</v>
      </c>
      <c r="K16" s="125">
        <v>10</v>
      </c>
      <c r="L16" s="228">
        <f t="shared" si="3"/>
        <v>11.111111111111111</v>
      </c>
      <c r="M16" s="125">
        <v>1</v>
      </c>
      <c r="N16" s="228">
        <f t="shared" si="4"/>
        <v>1.1111111111111112</v>
      </c>
      <c r="O16" s="125">
        <v>0</v>
      </c>
      <c r="P16" s="228">
        <f t="shared" si="5"/>
        <v>0</v>
      </c>
      <c r="Q16" s="125">
        <v>4</v>
      </c>
      <c r="R16" s="228">
        <f t="shared" si="6"/>
        <v>4.4444444444444446</v>
      </c>
      <c r="S16" s="125">
        <v>74</v>
      </c>
      <c r="T16" s="228">
        <f t="shared" si="7"/>
        <v>82.222222222222214</v>
      </c>
      <c r="U16" s="227">
        <f t="shared" si="8"/>
        <v>90</v>
      </c>
      <c r="V16" s="228">
        <f t="shared" si="9"/>
        <v>38.297872340425535</v>
      </c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</row>
    <row r="17" spans="1:46" ht="18" customHeight="1">
      <c r="A17" s="240">
        <v>7</v>
      </c>
      <c r="B17" s="250">
        <f>'11'!B15</f>
        <v>0</v>
      </c>
      <c r="C17" s="250" t="str">
        <f>'11'!C15</f>
        <v>Wringinanom</v>
      </c>
      <c r="D17" s="227">
        <f>'26'!G17</f>
        <v>286</v>
      </c>
      <c r="E17" s="125">
        <v>0</v>
      </c>
      <c r="F17" s="228">
        <f t="shared" si="0"/>
        <v>0</v>
      </c>
      <c r="G17" s="125">
        <v>23</v>
      </c>
      <c r="H17" s="228">
        <f t="shared" si="1"/>
        <v>32.394366197183103</v>
      </c>
      <c r="I17" s="125">
        <v>0</v>
      </c>
      <c r="J17" s="228">
        <f t="shared" si="2"/>
        <v>0</v>
      </c>
      <c r="K17" s="125">
        <v>18</v>
      </c>
      <c r="L17" s="228">
        <f t="shared" si="3"/>
        <v>25.352112676056336</v>
      </c>
      <c r="M17" s="125">
        <v>13</v>
      </c>
      <c r="N17" s="228">
        <f t="shared" si="4"/>
        <v>18.30985915492958</v>
      </c>
      <c r="O17" s="125">
        <v>0</v>
      </c>
      <c r="P17" s="228">
        <f t="shared" si="5"/>
        <v>0</v>
      </c>
      <c r="Q17" s="125">
        <v>3</v>
      </c>
      <c r="R17" s="228">
        <f t="shared" si="6"/>
        <v>4.225352112676056</v>
      </c>
      <c r="S17" s="125">
        <v>14</v>
      </c>
      <c r="T17" s="228">
        <f t="shared" si="7"/>
        <v>19.718309859154928</v>
      </c>
      <c r="U17" s="227">
        <f t="shared" si="8"/>
        <v>71</v>
      </c>
      <c r="V17" s="228">
        <f t="shared" si="9"/>
        <v>24.825174825174827</v>
      </c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</row>
    <row r="18" spans="1:46" ht="18" customHeight="1">
      <c r="A18" s="240">
        <v>8</v>
      </c>
      <c r="B18" s="250" t="str">
        <f>'11'!B16</f>
        <v>Sawoo</v>
      </c>
      <c r="C18" s="250" t="str">
        <f>'11'!C16</f>
        <v>Sawoo</v>
      </c>
      <c r="D18" s="227">
        <f>'26'!G18</f>
        <v>685</v>
      </c>
      <c r="E18" s="125">
        <v>24</v>
      </c>
      <c r="F18" s="228">
        <f t="shared" si="0"/>
        <v>9.0909090909090917</v>
      </c>
      <c r="G18" s="125">
        <v>86</v>
      </c>
      <c r="H18" s="228">
        <f t="shared" si="1"/>
        <v>32.575757575757578</v>
      </c>
      <c r="I18" s="125">
        <v>84</v>
      </c>
      <c r="J18" s="228">
        <f t="shared" si="2"/>
        <v>31.818181818181817</v>
      </c>
      <c r="K18" s="125">
        <v>12</v>
      </c>
      <c r="L18" s="228">
        <f t="shared" si="3"/>
        <v>4.5454545454545459</v>
      </c>
      <c r="M18" s="125">
        <v>27</v>
      </c>
      <c r="N18" s="228">
        <f t="shared" si="4"/>
        <v>10.227272727272728</v>
      </c>
      <c r="O18" s="125">
        <v>0</v>
      </c>
      <c r="P18" s="228">
        <f t="shared" si="5"/>
        <v>0</v>
      </c>
      <c r="Q18" s="125">
        <v>7</v>
      </c>
      <c r="R18" s="228">
        <f t="shared" si="6"/>
        <v>2.6515151515151514</v>
      </c>
      <c r="S18" s="125">
        <v>24</v>
      </c>
      <c r="T18" s="228">
        <f t="shared" si="7"/>
        <v>9.0909090909090917</v>
      </c>
      <c r="U18" s="227">
        <f t="shared" si="8"/>
        <v>264</v>
      </c>
      <c r="V18" s="228">
        <f t="shared" si="9"/>
        <v>38.540145985401459</v>
      </c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</row>
    <row r="19" spans="1:46" ht="18" customHeight="1">
      <c r="A19" s="240">
        <v>9</v>
      </c>
      <c r="B19" s="250">
        <f>'11'!B17</f>
        <v>0</v>
      </c>
      <c r="C19" s="250" t="str">
        <f>'11'!C17</f>
        <v>Bondrang</v>
      </c>
      <c r="D19" s="227">
        <f>'26'!G19</f>
        <v>111</v>
      </c>
      <c r="E19" s="125">
        <v>0</v>
      </c>
      <c r="F19" s="228">
        <f t="shared" si="0"/>
        <v>0</v>
      </c>
      <c r="G19" s="125">
        <v>0</v>
      </c>
      <c r="H19" s="228">
        <f t="shared" si="1"/>
        <v>0</v>
      </c>
      <c r="I19" s="125">
        <v>0</v>
      </c>
      <c r="J19" s="228">
        <f t="shared" si="2"/>
        <v>0</v>
      </c>
      <c r="K19" s="125">
        <v>2</v>
      </c>
      <c r="L19" s="228">
        <f t="shared" si="3"/>
        <v>40</v>
      </c>
      <c r="M19" s="125">
        <v>0</v>
      </c>
      <c r="N19" s="228">
        <f t="shared" si="4"/>
        <v>0</v>
      </c>
      <c r="O19" s="125">
        <v>0</v>
      </c>
      <c r="P19" s="228">
        <f t="shared" si="5"/>
        <v>0</v>
      </c>
      <c r="Q19" s="125">
        <v>0</v>
      </c>
      <c r="R19" s="228">
        <f t="shared" si="6"/>
        <v>0</v>
      </c>
      <c r="S19" s="125">
        <v>3</v>
      </c>
      <c r="T19" s="228">
        <f t="shared" si="7"/>
        <v>60</v>
      </c>
      <c r="U19" s="227">
        <f t="shared" si="8"/>
        <v>5</v>
      </c>
      <c r="V19" s="228">
        <f t="shared" si="9"/>
        <v>4.5045045045045047</v>
      </c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</row>
    <row r="20" spans="1:46" ht="18" customHeight="1">
      <c r="A20" s="240">
        <v>10</v>
      </c>
      <c r="B20" s="250" t="str">
        <f>'11'!B18</f>
        <v>Sooko</v>
      </c>
      <c r="C20" s="250" t="str">
        <f>'11'!C18</f>
        <v>Sooko</v>
      </c>
      <c r="D20" s="227">
        <f>'26'!G20</f>
        <v>315</v>
      </c>
      <c r="E20" s="125">
        <v>1</v>
      </c>
      <c r="F20" s="228">
        <f t="shared" si="0"/>
        <v>0.57803468208092479</v>
      </c>
      <c r="G20" s="125">
        <v>7</v>
      </c>
      <c r="H20" s="228">
        <f t="shared" si="1"/>
        <v>4.0462427745664744</v>
      </c>
      <c r="I20" s="125">
        <v>0</v>
      </c>
      <c r="J20" s="228">
        <f t="shared" si="2"/>
        <v>0</v>
      </c>
      <c r="K20" s="125">
        <v>8</v>
      </c>
      <c r="L20" s="228">
        <f t="shared" si="3"/>
        <v>4.6242774566473983</v>
      </c>
      <c r="M20" s="125">
        <v>10</v>
      </c>
      <c r="N20" s="228">
        <f t="shared" si="4"/>
        <v>5.7803468208092488</v>
      </c>
      <c r="O20" s="125">
        <v>0</v>
      </c>
      <c r="P20" s="228">
        <f t="shared" si="5"/>
        <v>0</v>
      </c>
      <c r="Q20" s="125">
        <v>8</v>
      </c>
      <c r="R20" s="228">
        <f t="shared" si="6"/>
        <v>4.6242774566473983</v>
      </c>
      <c r="S20" s="125">
        <v>139</v>
      </c>
      <c r="T20" s="228">
        <f t="shared" si="7"/>
        <v>80.346820809248555</v>
      </c>
      <c r="U20" s="227">
        <f t="shared" si="8"/>
        <v>173</v>
      </c>
      <c r="V20" s="228">
        <f t="shared" si="9"/>
        <v>54.920634920634924</v>
      </c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</row>
    <row r="21" spans="1:46" ht="18" customHeight="1">
      <c r="A21" s="240">
        <v>11</v>
      </c>
      <c r="B21" s="250" t="str">
        <f>'11'!B19</f>
        <v>Pudak</v>
      </c>
      <c r="C21" s="250" t="str">
        <f>'11'!C19</f>
        <v>Pudak</v>
      </c>
      <c r="D21" s="227">
        <f>'26'!G21</f>
        <v>121</v>
      </c>
      <c r="E21" s="125">
        <v>0</v>
      </c>
      <c r="F21" s="228">
        <f t="shared" si="0"/>
        <v>0</v>
      </c>
      <c r="G21" s="125">
        <v>14</v>
      </c>
      <c r="H21" s="228">
        <f t="shared" si="1"/>
        <v>25.454545454545453</v>
      </c>
      <c r="I21" s="125">
        <v>0</v>
      </c>
      <c r="J21" s="228">
        <f t="shared" si="2"/>
        <v>0</v>
      </c>
      <c r="K21" s="125">
        <v>10</v>
      </c>
      <c r="L21" s="228">
        <f t="shared" si="3"/>
        <v>18.181818181818183</v>
      </c>
      <c r="M21" s="125">
        <v>26</v>
      </c>
      <c r="N21" s="228">
        <f t="shared" si="4"/>
        <v>47.272727272727273</v>
      </c>
      <c r="O21" s="125">
        <v>0</v>
      </c>
      <c r="P21" s="228">
        <f t="shared" si="5"/>
        <v>0</v>
      </c>
      <c r="Q21" s="125">
        <v>5</v>
      </c>
      <c r="R21" s="228">
        <f t="shared" si="6"/>
        <v>9.0909090909090917</v>
      </c>
      <c r="S21" s="125">
        <v>0</v>
      </c>
      <c r="T21" s="228">
        <f t="shared" si="7"/>
        <v>0</v>
      </c>
      <c r="U21" s="227">
        <f t="shared" si="8"/>
        <v>55</v>
      </c>
      <c r="V21" s="228">
        <f t="shared" si="9"/>
        <v>45.454545454545453</v>
      </c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</row>
    <row r="22" spans="1:46" ht="18" customHeight="1">
      <c r="A22" s="240">
        <v>12</v>
      </c>
      <c r="B22" s="250" t="str">
        <f>'11'!B20</f>
        <v>Pulung</v>
      </c>
      <c r="C22" s="250" t="str">
        <f>'11'!C20</f>
        <v>Pulung</v>
      </c>
      <c r="D22" s="227">
        <f>'26'!G22</f>
        <v>408</v>
      </c>
      <c r="E22" s="125">
        <v>0</v>
      </c>
      <c r="F22" s="228">
        <f t="shared" si="0"/>
        <v>0</v>
      </c>
      <c r="G22" s="125">
        <v>88</v>
      </c>
      <c r="H22" s="228">
        <f t="shared" si="1"/>
        <v>56.774193548387096</v>
      </c>
      <c r="I22" s="125">
        <v>0</v>
      </c>
      <c r="J22" s="228">
        <f t="shared" si="2"/>
        <v>0</v>
      </c>
      <c r="K22" s="125">
        <v>26</v>
      </c>
      <c r="L22" s="228">
        <f t="shared" si="3"/>
        <v>16.7741935483871</v>
      </c>
      <c r="M22" s="125">
        <v>17</v>
      </c>
      <c r="N22" s="228">
        <f t="shared" si="4"/>
        <v>10.967741935483872</v>
      </c>
      <c r="O22" s="125">
        <v>0</v>
      </c>
      <c r="P22" s="228">
        <f t="shared" si="5"/>
        <v>0</v>
      </c>
      <c r="Q22" s="125">
        <v>5</v>
      </c>
      <c r="R22" s="228">
        <f t="shared" si="6"/>
        <v>3.225806451612903</v>
      </c>
      <c r="S22" s="125">
        <v>19</v>
      </c>
      <c r="T22" s="228">
        <f t="shared" si="7"/>
        <v>12.258064516129032</v>
      </c>
      <c r="U22" s="227">
        <f t="shared" si="8"/>
        <v>155</v>
      </c>
      <c r="V22" s="228">
        <f t="shared" si="9"/>
        <v>37.990196078431367</v>
      </c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</row>
    <row r="23" spans="1:46" ht="18" customHeight="1">
      <c r="A23" s="240">
        <v>13</v>
      </c>
      <c r="B23" s="250">
        <f>'11'!B21</f>
        <v>0</v>
      </c>
      <c r="C23" s="250" t="str">
        <f>'11'!C21</f>
        <v>Kesugihan</v>
      </c>
      <c r="D23" s="227">
        <f>'26'!G23</f>
        <v>269</v>
      </c>
      <c r="E23" s="125">
        <v>0</v>
      </c>
      <c r="F23" s="228">
        <f t="shared" si="0"/>
        <v>0</v>
      </c>
      <c r="G23" s="125">
        <v>2</v>
      </c>
      <c r="H23" s="228">
        <f t="shared" si="1"/>
        <v>3.6363636363636362</v>
      </c>
      <c r="I23" s="125">
        <v>0</v>
      </c>
      <c r="J23" s="228">
        <f t="shared" si="2"/>
        <v>0</v>
      </c>
      <c r="K23" s="125">
        <v>13</v>
      </c>
      <c r="L23" s="228">
        <f t="shared" si="3"/>
        <v>23.636363636363637</v>
      </c>
      <c r="M23" s="125">
        <v>6</v>
      </c>
      <c r="N23" s="228">
        <f t="shared" si="4"/>
        <v>10.909090909090908</v>
      </c>
      <c r="O23" s="125">
        <v>0</v>
      </c>
      <c r="P23" s="228">
        <f t="shared" si="5"/>
        <v>0</v>
      </c>
      <c r="Q23" s="125">
        <v>14</v>
      </c>
      <c r="R23" s="228">
        <f t="shared" si="6"/>
        <v>25.454545454545453</v>
      </c>
      <c r="S23" s="125">
        <v>20</v>
      </c>
      <c r="T23" s="228">
        <f t="shared" si="7"/>
        <v>36.363636363636367</v>
      </c>
      <c r="U23" s="227">
        <f t="shared" si="8"/>
        <v>55</v>
      </c>
      <c r="V23" s="228">
        <f t="shared" si="9"/>
        <v>20.446096654275092</v>
      </c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</row>
    <row r="24" spans="1:46" ht="18" customHeight="1">
      <c r="A24" s="240">
        <v>14</v>
      </c>
      <c r="B24" s="250" t="str">
        <f>'11'!B22</f>
        <v>Mlarak</v>
      </c>
      <c r="C24" s="250" t="str">
        <f>'11'!C22</f>
        <v>Mlarak</v>
      </c>
      <c r="D24" s="227">
        <f>'26'!G24</f>
        <v>458</v>
      </c>
      <c r="E24" s="125">
        <v>0</v>
      </c>
      <c r="F24" s="228">
        <f t="shared" si="0"/>
        <v>0</v>
      </c>
      <c r="G24" s="125">
        <v>25</v>
      </c>
      <c r="H24" s="228">
        <f t="shared" si="1"/>
        <v>12.953367875647666</v>
      </c>
      <c r="I24" s="125">
        <v>0</v>
      </c>
      <c r="J24" s="228">
        <f t="shared" si="2"/>
        <v>0</v>
      </c>
      <c r="K24" s="125">
        <v>28</v>
      </c>
      <c r="L24" s="228">
        <f t="shared" si="3"/>
        <v>14.507772020725387</v>
      </c>
      <c r="M24" s="125">
        <v>30</v>
      </c>
      <c r="N24" s="228">
        <f t="shared" si="4"/>
        <v>15.544041450777202</v>
      </c>
      <c r="O24" s="125">
        <v>0</v>
      </c>
      <c r="P24" s="228">
        <f t="shared" si="5"/>
        <v>0</v>
      </c>
      <c r="Q24" s="125">
        <v>2</v>
      </c>
      <c r="R24" s="228">
        <f t="shared" si="6"/>
        <v>1.0362694300518136</v>
      </c>
      <c r="S24" s="125">
        <v>108</v>
      </c>
      <c r="T24" s="228">
        <f t="shared" si="7"/>
        <v>55.958549222797927</v>
      </c>
      <c r="U24" s="227">
        <f t="shared" si="8"/>
        <v>193</v>
      </c>
      <c r="V24" s="228">
        <f t="shared" si="9"/>
        <v>42.139737991266372</v>
      </c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</row>
    <row r="25" spans="1:46" ht="18" customHeight="1">
      <c r="A25" s="240">
        <v>15</v>
      </c>
      <c r="B25" s="250" t="str">
        <f>'11'!B23</f>
        <v>Siman</v>
      </c>
      <c r="C25" s="250" t="str">
        <f>'11'!C23</f>
        <v>Siman</v>
      </c>
      <c r="D25" s="227">
        <v>199</v>
      </c>
      <c r="E25" s="125">
        <v>6</v>
      </c>
      <c r="F25" s="228">
        <f t="shared" si="0"/>
        <v>4.2857142857142856</v>
      </c>
      <c r="G25" s="125">
        <v>8</v>
      </c>
      <c r="H25" s="228">
        <f t="shared" si="1"/>
        <v>5.7142857142857144</v>
      </c>
      <c r="I25" s="125">
        <v>0</v>
      </c>
      <c r="J25" s="228">
        <f t="shared" si="2"/>
        <v>0</v>
      </c>
      <c r="K25" s="125">
        <v>19</v>
      </c>
      <c r="L25" s="228">
        <f t="shared" si="3"/>
        <v>13.571428571428571</v>
      </c>
      <c r="M25" s="125">
        <v>7</v>
      </c>
      <c r="N25" s="228">
        <f t="shared" si="4"/>
        <v>5</v>
      </c>
      <c r="O25" s="125">
        <v>0</v>
      </c>
      <c r="P25" s="228">
        <f t="shared" si="5"/>
        <v>0</v>
      </c>
      <c r="Q25" s="125">
        <v>6</v>
      </c>
      <c r="R25" s="228">
        <f t="shared" si="6"/>
        <v>4.2857142857142856</v>
      </c>
      <c r="S25" s="125">
        <v>94</v>
      </c>
      <c r="T25" s="228">
        <f t="shared" si="7"/>
        <v>67.142857142857139</v>
      </c>
      <c r="U25" s="227">
        <f t="shared" si="8"/>
        <v>140</v>
      </c>
      <c r="V25" s="228">
        <f t="shared" si="9"/>
        <v>70.35175879396985</v>
      </c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</row>
    <row r="26" spans="1:46" ht="18" customHeight="1">
      <c r="A26" s="240">
        <v>16</v>
      </c>
      <c r="B26" s="250">
        <f>'11'!B24</f>
        <v>0</v>
      </c>
      <c r="C26" s="250" t="str">
        <f>'11'!C24</f>
        <v>Ronowijayan</v>
      </c>
      <c r="D26" s="227">
        <v>95</v>
      </c>
      <c r="E26" s="125">
        <v>24</v>
      </c>
      <c r="F26" s="228">
        <f t="shared" si="0"/>
        <v>36.923076923076927</v>
      </c>
      <c r="G26" s="125">
        <v>7</v>
      </c>
      <c r="H26" s="228">
        <f t="shared" si="1"/>
        <v>10.76923076923077</v>
      </c>
      <c r="I26" s="125">
        <v>6</v>
      </c>
      <c r="J26" s="228">
        <f t="shared" si="2"/>
        <v>9.2307692307692317</v>
      </c>
      <c r="K26" s="125">
        <v>0</v>
      </c>
      <c r="L26" s="228">
        <f t="shared" si="3"/>
        <v>0</v>
      </c>
      <c r="M26" s="125">
        <v>2</v>
      </c>
      <c r="N26" s="228">
        <f t="shared" si="4"/>
        <v>3.0769230769230771</v>
      </c>
      <c r="O26" s="125">
        <v>0</v>
      </c>
      <c r="P26" s="228">
        <f t="shared" si="5"/>
        <v>0</v>
      </c>
      <c r="Q26" s="125">
        <v>0</v>
      </c>
      <c r="R26" s="228">
        <f t="shared" si="6"/>
        <v>0</v>
      </c>
      <c r="S26" s="125">
        <v>26</v>
      </c>
      <c r="T26" s="228">
        <f t="shared" si="7"/>
        <v>40</v>
      </c>
      <c r="U26" s="227">
        <f t="shared" si="8"/>
        <v>65</v>
      </c>
      <c r="V26" s="228">
        <f t="shared" si="9"/>
        <v>68.421052631578945</v>
      </c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</row>
    <row r="27" spans="1:46" ht="18" customHeight="1">
      <c r="A27" s="240">
        <v>17</v>
      </c>
      <c r="B27" s="250" t="str">
        <f>'11'!B25</f>
        <v>Jetis</v>
      </c>
      <c r="C27" s="250" t="str">
        <f>'11'!C25</f>
        <v>Jetis</v>
      </c>
      <c r="D27" s="227">
        <f>'26'!G27</f>
        <v>406</v>
      </c>
      <c r="E27" s="125">
        <v>5</v>
      </c>
      <c r="F27" s="228">
        <f t="shared" si="0"/>
        <v>2.5773195876288657</v>
      </c>
      <c r="G27" s="125">
        <v>1</v>
      </c>
      <c r="H27" s="228">
        <f t="shared" si="1"/>
        <v>0.51546391752577314</v>
      </c>
      <c r="I27" s="125">
        <v>1</v>
      </c>
      <c r="J27" s="228">
        <f t="shared" si="2"/>
        <v>0.51546391752577314</v>
      </c>
      <c r="K27" s="125">
        <v>31</v>
      </c>
      <c r="L27" s="228">
        <f t="shared" si="3"/>
        <v>15.979381443298967</v>
      </c>
      <c r="M27" s="125">
        <v>4</v>
      </c>
      <c r="N27" s="228">
        <f t="shared" si="4"/>
        <v>2.0618556701030926</v>
      </c>
      <c r="O27" s="125">
        <v>0</v>
      </c>
      <c r="P27" s="228">
        <f t="shared" si="5"/>
        <v>0</v>
      </c>
      <c r="Q27" s="125">
        <v>8</v>
      </c>
      <c r="R27" s="228">
        <f t="shared" si="6"/>
        <v>4.1237113402061851</v>
      </c>
      <c r="S27" s="125">
        <v>144</v>
      </c>
      <c r="T27" s="228">
        <f t="shared" si="7"/>
        <v>74.226804123711347</v>
      </c>
      <c r="U27" s="227">
        <f t="shared" si="8"/>
        <v>194</v>
      </c>
      <c r="V27" s="228">
        <f t="shared" si="9"/>
        <v>47.783251231527096</v>
      </c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</row>
    <row r="28" spans="1:46" ht="18" customHeight="1">
      <c r="A28" s="240">
        <v>18</v>
      </c>
      <c r="B28" s="250" t="str">
        <f>'11'!B26</f>
        <v>Balong</v>
      </c>
      <c r="C28" s="250" t="str">
        <f>'11'!C26</f>
        <v>Balong</v>
      </c>
      <c r="D28" s="227">
        <f>'26'!G28</f>
        <v>621</v>
      </c>
      <c r="E28" s="125">
        <v>1</v>
      </c>
      <c r="F28" s="228">
        <f t="shared" si="0"/>
        <v>0.46948356807511737</v>
      </c>
      <c r="G28" s="125">
        <v>1</v>
      </c>
      <c r="H28" s="228">
        <f t="shared" si="1"/>
        <v>0.46948356807511737</v>
      </c>
      <c r="I28" s="125">
        <v>1</v>
      </c>
      <c r="J28" s="228">
        <f t="shared" si="2"/>
        <v>0.46948356807511737</v>
      </c>
      <c r="K28" s="125">
        <v>17</v>
      </c>
      <c r="L28" s="228">
        <f t="shared" si="3"/>
        <v>7.981220657276995</v>
      </c>
      <c r="M28" s="125">
        <v>10</v>
      </c>
      <c r="N28" s="228">
        <f t="shared" si="4"/>
        <v>4.6948356807511731</v>
      </c>
      <c r="O28" s="125">
        <v>0</v>
      </c>
      <c r="P28" s="228">
        <f t="shared" si="5"/>
        <v>0</v>
      </c>
      <c r="Q28" s="125">
        <v>4</v>
      </c>
      <c r="R28" s="228">
        <f t="shared" si="6"/>
        <v>1.8779342723004695</v>
      </c>
      <c r="S28" s="125">
        <v>179</v>
      </c>
      <c r="T28" s="228">
        <f t="shared" si="7"/>
        <v>84.037558685446015</v>
      </c>
      <c r="U28" s="227">
        <f t="shared" si="8"/>
        <v>213</v>
      </c>
      <c r="V28" s="228">
        <f t="shared" si="9"/>
        <v>34.29951690821256</v>
      </c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</row>
    <row r="29" spans="1:46" ht="18" customHeight="1">
      <c r="A29" s="240">
        <v>19</v>
      </c>
      <c r="B29" s="250" t="str">
        <f>'11'!B27</f>
        <v>Kauman</v>
      </c>
      <c r="C29" s="250" t="str">
        <f>'11'!C27</f>
        <v>Kauman</v>
      </c>
      <c r="D29" s="227">
        <f>'26'!G29</f>
        <v>451</v>
      </c>
      <c r="E29" s="125">
        <v>10</v>
      </c>
      <c r="F29" s="228">
        <f t="shared" si="0"/>
        <v>12.048192771084338</v>
      </c>
      <c r="G29" s="125">
        <v>0</v>
      </c>
      <c r="H29" s="228">
        <f t="shared" si="1"/>
        <v>0</v>
      </c>
      <c r="I29" s="125">
        <v>0</v>
      </c>
      <c r="J29" s="228">
        <f t="shared" si="2"/>
        <v>0</v>
      </c>
      <c r="K29" s="125">
        <v>30</v>
      </c>
      <c r="L29" s="228">
        <f t="shared" si="3"/>
        <v>36.144578313253014</v>
      </c>
      <c r="M29" s="125">
        <v>2</v>
      </c>
      <c r="N29" s="228">
        <f t="shared" si="4"/>
        <v>2.4096385542168677</v>
      </c>
      <c r="O29" s="125">
        <v>0</v>
      </c>
      <c r="P29" s="228">
        <f t="shared" si="5"/>
        <v>0</v>
      </c>
      <c r="Q29" s="125">
        <v>11</v>
      </c>
      <c r="R29" s="228">
        <f t="shared" si="6"/>
        <v>13.253012048192772</v>
      </c>
      <c r="S29" s="125">
        <v>30</v>
      </c>
      <c r="T29" s="228">
        <f t="shared" si="7"/>
        <v>36.144578313253014</v>
      </c>
      <c r="U29" s="227">
        <f t="shared" si="8"/>
        <v>83</v>
      </c>
      <c r="V29" s="228">
        <f t="shared" si="9"/>
        <v>18.403547671840354</v>
      </c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</row>
    <row r="30" spans="1:46" ht="18" customHeight="1">
      <c r="A30" s="240">
        <v>20</v>
      </c>
      <c r="B30" s="250">
        <f>'11'!B28</f>
        <v>0</v>
      </c>
      <c r="C30" s="250" t="str">
        <f>'11'!C28</f>
        <v>Ngrandu</v>
      </c>
      <c r="D30" s="227">
        <f>'26'!G30</f>
        <v>151</v>
      </c>
      <c r="E30" s="125">
        <v>0</v>
      </c>
      <c r="F30" s="228">
        <f t="shared" si="0"/>
        <v>0</v>
      </c>
      <c r="G30" s="125">
        <v>0</v>
      </c>
      <c r="H30" s="228">
        <f t="shared" si="1"/>
        <v>0</v>
      </c>
      <c r="I30" s="125">
        <v>0</v>
      </c>
      <c r="J30" s="228">
        <f t="shared" si="2"/>
        <v>0</v>
      </c>
      <c r="K30" s="125">
        <v>2</v>
      </c>
      <c r="L30" s="228">
        <f t="shared" si="3"/>
        <v>3.4482758620689653</v>
      </c>
      <c r="M30" s="125">
        <v>1</v>
      </c>
      <c r="N30" s="228">
        <f t="shared" si="4"/>
        <v>1.7241379310344827</v>
      </c>
      <c r="O30" s="125">
        <v>0</v>
      </c>
      <c r="P30" s="228">
        <f t="shared" si="5"/>
        <v>0</v>
      </c>
      <c r="Q30" s="125">
        <v>1</v>
      </c>
      <c r="R30" s="228">
        <f t="shared" si="6"/>
        <v>1.7241379310344827</v>
      </c>
      <c r="S30" s="125">
        <v>54</v>
      </c>
      <c r="T30" s="228">
        <f t="shared" si="7"/>
        <v>93.103448275862064</v>
      </c>
      <c r="U30" s="227">
        <f t="shared" si="8"/>
        <v>58</v>
      </c>
      <c r="V30" s="228">
        <f t="shared" si="9"/>
        <v>38.410596026490069</v>
      </c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</row>
    <row r="31" spans="1:46" ht="18" customHeight="1">
      <c r="A31" s="240">
        <v>21</v>
      </c>
      <c r="B31" s="250" t="str">
        <f>'11'!B29</f>
        <v>Jambon</v>
      </c>
      <c r="C31" s="250" t="str">
        <f>'11'!C29</f>
        <v>Jambon</v>
      </c>
      <c r="D31" s="227">
        <f>'26'!G31</f>
        <v>606</v>
      </c>
      <c r="E31" s="125">
        <v>0</v>
      </c>
      <c r="F31" s="228">
        <f t="shared" si="0"/>
        <v>0</v>
      </c>
      <c r="G31" s="125">
        <v>8</v>
      </c>
      <c r="H31" s="228">
        <f t="shared" si="1"/>
        <v>2.2988505747126435</v>
      </c>
      <c r="I31" s="125">
        <v>0</v>
      </c>
      <c r="J31" s="228">
        <f t="shared" si="2"/>
        <v>0</v>
      </c>
      <c r="K31" s="125">
        <v>137</v>
      </c>
      <c r="L31" s="228">
        <f t="shared" si="3"/>
        <v>39.367816091954019</v>
      </c>
      <c r="M31" s="125">
        <v>0</v>
      </c>
      <c r="N31" s="228">
        <f t="shared" si="4"/>
        <v>0</v>
      </c>
      <c r="O31" s="125">
        <v>0</v>
      </c>
      <c r="P31" s="228">
        <f t="shared" si="5"/>
        <v>0</v>
      </c>
      <c r="Q31" s="125">
        <v>3</v>
      </c>
      <c r="R31" s="228">
        <f t="shared" si="6"/>
        <v>0.86206896551724133</v>
      </c>
      <c r="S31" s="125">
        <v>200</v>
      </c>
      <c r="T31" s="228">
        <f t="shared" si="7"/>
        <v>57.47126436781609</v>
      </c>
      <c r="U31" s="227">
        <f t="shared" si="8"/>
        <v>348</v>
      </c>
      <c r="V31" s="228">
        <f t="shared" si="9"/>
        <v>57.42574257425742</v>
      </c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</row>
    <row r="32" spans="1:46" ht="18" customHeight="1">
      <c r="A32" s="240">
        <v>22</v>
      </c>
      <c r="B32" s="250" t="str">
        <f>'11'!B30</f>
        <v>Badegan</v>
      </c>
      <c r="C32" s="250" t="str">
        <f>'11'!C30</f>
        <v>Badegan</v>
      </c>
      <c r="D32" s="227">
        <f>'26'!G32</f>
        <v>433</v>
      </c>
      <c r="E32" s="125">
        <v>36</v>
      </c>
      <c r="F32" s="228">
        <f t="shared" si="0"/>
        <v>21.176470588235293</v>
      </c>
      <c r="G32" s="125">
        <v>48</v>
      </c>
      <c r="H32" s="228">
        <f t="shared" si="1"/>
        <v>28.235294117647058</v>
      </c>
      <c r="I32" s="125">
        <v>28</v>
      </c>
      <c r="J32" s="228">
        <f t="shared" si="2"/>
        <v>16.470588235294116</v>
      </c>
      <c r="K32" s="125">
        <v>8</v>
      </c>
      <c r="L32" s="228">
        <f t="shared" si="3"/>
        <v>4.7058823529411766</v>
      </c>
      <c r="M32" s="125">
        <v>17</v>
      </c>
      <c r="N32" s="228">
        <f t="shared" si="4"/>
        <v>10</v>
      </c>
      <c r="O32" s="125">
        <v>0</v>
      </c>
      <c r="P32" s="228">
        <f t="shared" si="5"/>
        <v>0</v>
      </c>
      <c r="Q32" s="125">
        <v>0</v>
      </c>
      <c r="R32" s="228">
        <f t="shared" si="6"/>
        <v>0</v>
      </c>
      <c r="S32" s="125">
        <v>33</v>
      </c>
      <c r="T32" s="228">
        <f t="shared" si="7"/>
        <v>19.411764705882355</v>
      </c>
      <c r="U32" s="227">
        <f t="shared" si="8"/>
        <v>170</v>
      </c>
      <c r="V32" s="228">
        <f t="shared" si="9"/>
        <v>39.260969976905315</v>
      </c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</row>
    <row r="33" spans="1:46" ht="18" customHeight="1">
      <c r="A33" s="240">
        <v>23</v>
      </c>
      <c r="B33" s="250" t="str">
        <f>'11'!B31</f>
        <v>Sampung</v>
      </c>
      <c r="C33" s="250" t="str">
        <f>'11'!C31</f>
        <v>Sampung</v>
      </c>
      <c r="D33" s="227">
        <v>200</v>
      </c>
      <c r="E33" s="125">
        <v>0</v>
      </c>
      <c r="F33" s="228">
        <f t="shared" si="0"/>
        <v>0</v>
      </c>
      <c r="G33" s="125">
        <v>9</v>
      </c>
      <c r="H33" s="228">
        <f t="shared" si="1"/>
        <v>64.285714285714292</v>
      </c>
      <c r="I33" s="125">
        <v>0</v>
      </c>
      <c r="J33" s="228">
        <f t="shared" si="2"/>
        <v>0</v>
      </c>
      <c r="K33" s="125">
        <v>2</v>
      </c>
      <c r="L33" s="228">
        <f t="shared" si="3"/>
        <v>14.285714285714285</v>
      </c>
      <c r="M33" s="125">
        <v>3</v>
      </c>
      <c r="N33" s="228">
        <f t="shared" si="4"/>
        <v>21.428571428571427</v>
      </c>
      <c r="O33" s="125">
        <v>0</v>
      </c>
      <c r="P33" s="228">
        <f t="shared" si="5"/>
        <v>0</v>
      </c>
      <c r="Q33" s="125">
        <v>0</v>
      </c>
      <c r="R33" s="228">
        <f t="shared" si="6"/>
        <v>0</v>
      </c>
      <c r="S33" s="125">
        <v>0</v>
      </c>
      <c r="T33" s="228">
        <f t="shared" si="7"/>
        <v>0</v>
      </c>
      <c r="U33" s="227">
        <f t="shared" si="8"/>
        <v>14</v>
      </c>
      <c r="V33" s="228">
        <f t="shared" si="9"/>
        <v>7.0000000000000009</v>
      </c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</row>
    <row r="34" spans="1:46" ht="18" customHeight="1">
      <c r="A34" s="240">
        <v>24</v>
      </c>
      <c r="B34" s="250">
        <f>'11'!B32</f>
        <v>0</v>
      </c>
      <c r="C34" s="250" t="str">
        <f>'11'!C32</f>
        <v>Kunti</v>
      </c>
      <c r="D34" s="227">
        <f>'26'!G34</f>
        <v>180</v>
      </c>
      <c r="E34" s="125">
        <v>5</v>
      </c>
      <c r="F34" s="228">
        <f t="shared" si="0"/>
        <v>21.739130434782609</v>
      </c>
      <c r="G34" s="125">
        <v>3</v>
      </c>
      <c r="H34" s="228">
        <f t="shared" si="1"/>
        <v>13.043478260869565</v>
      </c>
      <c r="I34" s="125">
        <v>7</v>
      </c>
      <c r="J34" s="228">
        <f t="shared" si="2"/>
        <v>30.434782608695656</v>
      </c>
      <c r="K34" s="125">
        <v>1</v>
      </c>
      <c r="L34" s="228">
        <f t="shared" si="3"/>
        <v>4.3478260869565215</v>
      </c>
      <c r="M34" s="125">
        <v>2</v>
      </c>
      <c r="N34" s="228">
        <f t="shared" si="4"/>
        <v>8.695652173913043</v>
      </c>
      <c r="O34" s="125">
        <v>0</v>
      </c>
      <c r="P34" s="228">
        <f t="shared" si="5"/>
        <v>0</v>
      </c>
      <c r="Q34" s="125">
        <v>0</v>
      </c>
      <c r="R34" s="228">
        <f t="shared" si="6"/>
        <v>0</v>
      </c>
      <c r="S34" s="125">
        <v>5</v>
      </c>
      <c r="T34" s="228">
        <f t="shared" si="7"/>
        <v>21.739130434782609</v>
      </c>
      <c r="U34" s="227">
        <f t="shared" si="8"/>
        <v>23</v>
      </c>
      <c r="V34" s="228">
        <f t="shared" si="9"/>
        <v>12.777777777777777</v>
      </c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</row>
    <row r="35" spans="1:46" ht="18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227">
        <f>'26'!G35</f>
        <v>755</v>
      </c>
      <c r="E35" s="125">
        <v>0</v>
      </c>
      <c r="F35" s="228">
        <f t="shared" si="0"/>
        <v>0</v>
      </c>
      <c r="G35" s="125">
        <v>0</v>
      </c>
      <c r="H35" s="228">
        <f t="shared" si="1"/>
        <v>0</v>
      </c>
      <c r="I35" s="125">
        <v>0</v>
      </c>
      <c r="J35" s="228">
        <f t="shared" si="2"/>
        <v>0</v>
      </c>
      <c r="K35" s="125">
        <v>53</v>
      </c>
      <c r="L35" s="228">
        <f t="shared" si="3"/>
        <v>12.740384615384615</v>
      </c>
      <c r="M35" s="125">
        <v>0</v>
      </c>
      <c r="N35" s="228">
        <f t="shared" si="4"/>
        <v>0</v>
      </c>
      <c r="O35" s="125">
        <v>0</v>
      </c>
      <c r="P35" s="228">
        <f t="shared" si="5"/>
        <v>0</v>
      </c>
      <c r="Q35" s="125">
        <v>13</v>
      </c>
      <c r="R35" s="228">
        <f t="shared" si="6"/>
        <v>3.125</v>
      </c>
      <c r="S35" s="125">
        <v>350</v>
      </c>
      <c r="T35" s="228">
        <f t="shared" si="7"/>
        <v>84.134615384615387</v>
      </c>
      <c r="U35" s="227">
        <f t="shared" si="8"/>
        <v>416</v>
      </c>
      <c r="V35" s="228">
        <f t="shared" si="9"/>
        <v>55.099337748344368</v>
      </c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  <c r="AP35" s="345"/>
      <c r="AQ35" s="345"/>
      <c r="AR35" s="345"/>
      <c r="AS35" s="345"/>
      <c r="AT35" s="345"/>
    </row>
    <row r="36" spans="1:46" ht="18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227">
        <f>'26'!G36</f>
        <v>513</v>
      </c>
      <c r="E36" s="125">
        <v>12</v>
      </c>
      <c r="F36" s="228">
        <f t="shared" si="0"/>
        <v>4.4444444444444446</v>
      </c>
      <c r="G36" s="125">
        <v>1</v>
      </c>
      <c r="H36" s="228">
        <f t="shared" si="1"/>
        <v>0.37037037037037041</v>
      </c>
      <c r="I36" s="125">
        <v>0</v>
      </c>
      <c r="J36" s="228">
        <f t="shared" si="2"/>
        <v>0</v>
      </c>
      <c r="K36" s="125">
        <v>37</v>
      </c>
      <c r="L36" s="228">
        <f t="shared" si="3"/>
        <v>13.703703703703704</v>
      </c>
      <c r="M36" s="125">
        <v>0</v>
      </c>
      <c r="N36" s="228">
        <f t="shared" si="4"/>
        <v>0</v>
      </c>
      <c r="O36" s="125">
        <v>0</v>
      </c>
      <c r="P36" s="228">
        <f t="shared" si="5"/>
        <v>0</v>
      </c>
      <c r="Q36" s="125">
        <v>13</v>
      </c>
      <c r="R36" s="228">
        <f t="shared" si="6"/>
        <v>4.8148148148148149</v>
      </c>
      <c r="S36" s="125">
        <v>207</v>
      </c>
      <c r="T36" s="228">
        <f t="shared" si="7"/>
        <v>76.666666666666671</v>
      </c>
      <c r="U36" s="227">
        <f t="shared" si="8"/>
        <v>270</v>
      </c>
      <c r="V36" s="228">
        <f t="shared" si="9"/>
        <v>52.631578947368418</v>
      </c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</row>
    <row r="37" spans="1:46" ht="18" customHeight="1">
      <c r="A37" s="240">
        <v>27</v>
      </c>
      <c r="B37" s="250">
        <f>'11'!B35</f>
        <v>0</v>
      </c>
      <c r="C37" s="250" t="str">
        <f>'11'!C35</f>
        <v>Po. Selatan</v>
      </c>
      <c r="D37" s="227">
        <f>'26'!G37</f>
        <v>463</v>
      </c>
      <c r="E37" s="125">
        <v>0</v>
      </c>
      <c r="F37" s="228">
        <f t="shared" si="0"/>
        <v>0</v>
      </c>
      <c r="G37" s="125">
        <v>2</v>
      </c>
      <c r="H37" s="228">
        <f t="shared" si="1"/>
        <v>0.83333333333333337</v>
      </c>
      <c r="I37" s="125">
        <v>0</v>
      </c>
      <c r="J37" s="228">
        <f t="shared" si="2"/>
        <v>0</v>
      </c>
      <c r="K37" s="125">
        <v>39</v>
      </c>
      <c r="L37" s="228">
        <f t="shared" si="3"/>
        <v>16.25</v>
      </c>
      <c r="M37" s="125">
        <v>0</v>
      </c>
      <c r="N37" s="228">
        <f t="shared" si="4"/>
        <v>0</v>
      </c>
      <c r="O37" s="125">
        <v>0</v>
      </c>
      <c r="P37" s="228">
        <f t="shared" si="5"/>
        <v>0</v>
      </c>
      <c r="Q37" s="125">
        <v>6</v>
      </c>
      <c r="R37" s="228">
        <f t="shared" si="6"/>
        <v>2.5</v>
      </c>
      <c r="S37" s="125">
        <v>193</v>
      </c>
      <c r="T37" s="228">
        <f t="shared" si="7"/>
        <v>80.416666666666671</v>
      </c>
      <c r="U37" s="227">
        <f t="shared" si="8"/>
        <v>240</v>
      </c>
      <c r="V37" s="228">
        <f t="shared" si="9"/>
        <v>51.835853131749467</v>
      </c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</row>
    <row r="38" spans="1:46" ht="18" customHeight="1">
      <c r="A38" s="240">
        <v>28</v>
      </c>
      <c r="B38" s="250" t="str">
        <f>'11'!B36</f>
        <v>Babadan</v>
      </c>
      <c r="C38" s="250" t="str">
        <f>'11'!C36</f>
        <v>Babadan</v>
      </c>
      <c r="D38" s="227">
        <v>514</v>
      </c>
      <c r="E38" s="125">
        <v>63</v>
      </c>
      <c r="F38" s="228">
        <f t="shared" si="0"/>
        <v>38.414634146341463</v>
      </c>
      <c r="G38" s="125">
        <v>3</v>
      </c>
      <c r="H38" s="228">
        <f t="shared" si="1"/>
        <v>1.8292682926829267</v>
      </c>
      <c r="I38" s="125">
        <v>0</v>
      </c>
      <c r="J38" s="228">
        <f t="shared" si="2"/>
        <v>0</v>
      </c>
      <c r="K38" s="125">
        <v>39</v>
      </c>
      <c r="L38" s="228">
        <f t="shared" si="3"/>
        <v>23.780487804878049</v>
      </c>
      <c r="M38" s="125">
        <v>0</v>
      </c>
      <c r="N38" s="228">
        <f t="shared" si="4"/>
        <v>0</v>
      </c>
      <c r="O38" s="125">
        <v>0</v>
      </c>
      <c r="P38" s="228">
        <f t="shared" si="5"/>
        <v>0</v>
      </c>
      <c r="Q38" s="125">
        <v>9</v>
      </c>
      <c r="R38" s="228">
        <f t="shared" si="6"/>
        <v>5.4878048780487809</v>
      </c>
      <c r="S38" s="125">
        <v>50</v>
      </c>
      <c r="T38" s="228">
        <f t="shared" si="7"/>
        <v>30.487804878048781</v>
      </c>
      <c r="U38" s="227">
        <f t="shared" si="8"/>
        <v>164</v>
      </c>
      <c r="V38" s="228">
        <f t="shared" si="9"/>
        <v>31.906614785992215</v>
      </c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</row>
    <row r="39" spans="1:46" ht="18" customHeight="1">
      <c r="A39" s="240">
        <v>29</v>
      </c>
      <c r="B39" s="250">
        <f>'11'!B37</f>
        <v>0</v>
      </c>
      <c r="C39" s="250" t="str">
        <f>'11'!C37</f>
        <v>Sukosari</v>
      </c>
      <c r="D39" s="227">
        <f>'26'!G39</f>
        <v>379</v>
      </c>
      <c r="E39" s="125">
        <v>0</v>
      </c>
      <c r="F39" s="228">
        <f t="shared" si="0"/>
        <v>0</v>
      </c>
      <c r="G39" s="125">
        <v>0</v>
      </c>
      <c r="H39" s="228">
        <f t="shared" si="1"/>
        <v>0</v>
      </c>
      <c r="I39" s="125">
        <v>0</v>
      </c>
      <c r="J39" s="228">
        <f t="shared" si="2"/>
        <v>0</v>
      </c>
      <c r="K39" s="125">
        <v>32</v>
      </c>
      <c r="L39" s="228">
        <f t="shared" si="3"/>
        <v>15.763546798029557</v>
      </c>
      <c r="M39" s="125">
        <v>1</v>
      </c>
      <c r="N39" s="228">
        <f t="shared" si="4"/>
        <v>0.49261083743842365</v>
      </c>
      <c r="O39" s="125">
        <v>0</v>
      </c>
      <c r="P39" s="228">
        <f t="shared" si="5"/>
        <v>0</v>
      </c>
      <c r="Q39" s="125">
        <v>12</v>
      </c>
      <c r="R39" s="228">
        <f t="shared" si="6"/>
        <v>5.9113300492610836</v>
      </c>
      <c r="S39" s="125">
        <v>158</v>
      </c>
      <c r="T39" s="228">
        <f t="shared" si="7"/>
        <v>77.832512315270947</v>
      </c>
      <c r="U39" s="227">
        <f t="shared" si="8"/>
        <v>203</v>
      </c>
      <c r="V39" s="228">
        <f t="shared" si="9"/>
        <v>53.562005277044854</v>
      </c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</row>
    <row r="40" spans="1:46" ht="18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227">
        <f>'26'!G40</f>
        <v>491</v>
      </c>
      <c r="E40" s="125">
        <v>0</v>
      </c>
      <c r="F40" s="228">
        <f t="shared" si="0"/>
        <v>0</v>
      </c>
      <c r="G40" s="125">
        <v>4</v>
      </c>
      <c r="H40" s="228">
        <f t="shared" si="1"/>
        <v>2.9629629629629632</v>
      </c>
      <c r="I40" s="125">
        <v>2</v>
      </c>
      <c r="J40" s="228">
        <f t="shared" si="2"/>
        <v>1.4814814814814816</v>
      </c>
      <c r="K40" s="125">
        <v>32</v>
      </c>
      <c r="L40" s="228">
        <f t="shared" si="3"/>
        <v>23.703703703703706</v>
      </c>
      <c r="M40" s="125">
        <v>2</v>
      </c>
      <c r="N40" s="228">
        <f t="shared" si="4"/>
        <v>1.4814814814814816</v>
      </c>
      <c r="O40" s="125">
        <v>0</v>
      </c>
      <c r="P40" s="228">
        <f t="shared" si="5"/>
        <v>0</v>
      </c>
      <c r="Q40" s="125">
        <v>11</v>
      </c>
      <c r="R40" s="228">
        <f t="shared" si="6"/>
        <v>8.1481481481481488</v>
      </c>
      <c r="S40" s="125">
        <v>84</v>
      </c>
      <c r="T40" s="228">
        <f t="shared" si="7"/>
        <v>62.222222222222221</v>
      </c>
      <c r="U40" s="227">
        <f t="shared" si="8"/>
        <v>135</v>
      </c>
      <c r="V40" s="228">
        <f t="shared" si="9"/>
        <v>27.494908350305497</v>
      </c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</row>
    <row r="41" spans="1:46" ht="18" customHeight="1">
      <c r="A41" s="240">
        <v>31</v>
      </c>
      <c r="B41" s="250">
        <f>'11'!B39</f>
        <v>0</v>
      </c>
      <c r="C41" s="250" t="str">
        <f>'11'!C39</f>
        <v>Setono</v>
      </c>
      <c r="D41" s="227">
        <f>'26'!G41</f>
        <v>301</v>
      </c>
      <c r="E41" s="125">
        <v>7</v>
      </c>
      <c r="F41" s="228">
        <f t="shared" si="0"/>
        <v>4.5161290322580641</v>
      </c>
      <c r="G41" s="125">
        <v>7</v>
      </c>
      <c r="H41" s="228">
        <f t="shared" si="1"/>
        <v>4.5161290322580641</v>
      </c>
      <c r="I41" s="125">
        <v>1</v>
      </c>
      <c r="J41" s="228">
        <f t="shared" si="2"/>
        <v>0.64516129032258063</v>
      </c>
      <c r="K41" s="125">
        <v>23</v>
      </c>
      <c r="L41" s="228">
        <f t="shared" si="3"/>
        <v>14.838709677419354</v>
      </c>
      <c r="M41" s="125">
        <v>3</v>
      </c>
      <c r="N41" s="228">
        <f t="shared" si="4"/>
        <v>1.935483870967742</v>
      </c>
      <c r="O41" s="125">
        <v>0</v>
      </c>
      <c r="P41" s="228">
        <f t="shared" si="5"/>
        <v>0</v>
      </c>
      <c r="Q41" s="125">
        <v>6</v>
      </c>
      <c r="R41" s="228">
        <f t="shared" si="6"/>
        <v>3.870967741935484</v>
      </c>
      <c r="S41" s="125">
        <v>108</v>
      </c>
      <c r="T41" s="228">
        <f t="shared" si="7"/>
        <v>69.677419354838705</v>
      </c>
      <c r="U41" s="227">
        <f t="shared" si="8"/>
        <v>155</v>
      </c>
      <c r="V41" s="228">
        <f t="shared" si="9"/>
        <v>51.495016611295682</v>
      </c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</row>
    <row r="42" spans="1:46" ht="18" customHeight="1">
      <c r="A42" s="240">
        <v>32</v>
      </c>
      <c r="B42" s="250" t="str">
        <f>'11'!B40</f>
        <v>Ngebel</v>
      </c>
      <c r="C42" s="250" t="str">
        <f>'11'!C40</f>
        <v>Ngebel</v>
      </c>
      <c r="D42" s="227">
        <f>'26'!G42</f>
        <v>274</v>
      </c>
      <c r="E42" s="125">
        <v>0</v>
      </c>
      <c r="F42" s="228">
        <f t="shared" si="0"/>
        <v>0</v>
      </c>
      <c r="G42" s="125">
        <v>5</v>
      </c>
      <c r="H42" s="228">
        <f t="shared" si="1"/>
        <v>6.024096385542169</v>
      </c>
      <c r="I42" s="125">
        <v>0</v>
      </c>
      <c r="J42" s="228">
        <f t="shared" si="2"/>
        <v>0</v>
      </c>
      <c r="K42" s="125">
        <v>16</v>
      </c>
      <c r="L42" s="228">
        <f t="shared" si="3"/>
        <v>19.277108433734941</v>
      </c>
      <c r="M42" s="125">
        <v>11</v>
      </c>
      <c r="N42" s="228">
        <f t="shared" si="4"/>
        <v>13.253012048192772</v>
      </c>
      <c r="O42" s="125">
        <v>0</v>
      </c>
      <c r="P42" s="228">
        <f t="shared" si="5"/>
        <v>0</v>
      </c>
      <c r="Q42" s="125">
        <v>3</v>
      </c>
      <c r="R42" s="228">
        <f t="shared" si="6"/>
        <v>3.6144578313253009</v>
      </c>
      <c r="S42" s="125">
        <v>48</v>
      </c>
      <c r="T42" s="228">
        <f t="shared" si="7"/>
        <v>57.831325301204814</v>
      </c>
      <c r="U42" s="227">
        <f t="shared" si="8"/>
        <v>83</v>
      </c>
      <c r="V42" s="228">
        <f t="shared" si="9"/>
        <v>30.29197080291971</v>
      </c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</row>
    <row r="43" spans="1:46" ht="18" customHeight="1">
      <c r="A43" s="351" t="s">
        <v>1057</v>
      </c>
      <c r="B43" s="372"/>
      <c r="C43" s="372"/>
      <c r="D43" s="232">
        <f t="shared" ref="D43:E43" si="10">SUM(D11:D42)</f>
        <v>11892</v>
      </c>
      <c r="E43" s="232">
        <f t="shared" si="10"/>
        <v>276</v>
      </c>
      <c r="F43" s="296">
        <f t="shared" si="0"/>
        <v>5.7728508680192432</v>
      </c>
      <c r="G43" s="232">
        <f>SUM(G11:G42)</f>
        <v>392</v>
      </c>
      <c r="H43" s="296">
        <f t="shared" si="1"/>
        <v>8.1991215226939964</v>
      </c>
      <c r="I43" s="232">
        <f>SUM(I11:I42)</f>
        <v>140</v>
      </c>
      <c r="J43" s="296">
        <f t="shared" si="2"/>
        <v>2.9282576866764276</v>
      </c>
      <c r="K43" s="232">
        <f>SUM(K11:K42)</f>
        <v>704</v>
      </c>
      <c r="L43" s="296">
        <f t="shared" si="3"/>
        <v>14.724952938715749</v>
      </c>
      <c r="M43" s="232">
        <f>SUM(M11:M42)</f>
        <v>238</v>
      </c>
      <c r="N43" s="296">
        <f t="shared" si="4"/>
        <v>4.9780380673499272</v>
      </c>
      <c r="O43" s="232">
        <f>SUM(O11:O42)</f>
        <v>0</v>
      </c>
      <c r="P43" s="296">
        <f t="shared" si="5"/>
        <v>0</v>
      </c>
      <c r="Q43" s="232">
        <f>SUM(Q11:Q42)</f>
        <v>177</v>
      </c>
      <c r="R43" s="296">
        <f t="shared" si="6"/>
        <v>3.7021543610123406</v>
      </c>
      <c r="S43" s="232">
        <f>SUM(S11:S42)</f>
        <v>2854</v>
      </c>
      <c r="T43" s="296">
        <f t="shared" si="7"/>
        <v>59.694624555532315</v>
      </c>
      <c r="U43" s="232">
        <f t="shared" si="8"/>
        <v>4781</v>
      </c>
      <c r="V43" s="373">
        <f t="shared" si="9"/>
        <v>40.20349815001682</v>
      </c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</row>
    <row r="44" spans="1:46" ht="15.75" customHeight="1">
      <c r="A44" s="185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374"/>
      <c r="O44" s="185"/>
      <c r="P44" s="185"/>
      <c r="Q44" s="185"/>
      <c r="R44" s="185"/>
      <c r="S44" s="185"/>
      <c r="T44" s="185"/>
      <c r="U44" s="185"/>
      <c r="V44" s="153"/>
      <c r="W44" s="153"/>
      <c r="X44" s="153"/>
      <c r="Y44" s="153"/>
      <c r="Z44" s="153"/>
      <c r="AA44" s="153"/>
      <c r="AB44" s="153"/>
      <c r="AC44" s="153"/>
      <c r="AD44" s="153"/>
      <c r="AE44" s="255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</row>
    <row r="45" spans="1:46" ht="15.75" customHeight="1">
      <c r="A45" s="153" t="s">
        <v>1320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</row>
    <row r="46" spans="1:4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</row>
    <row r="47" spans="1:4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</row>
    <row r="48" spans="1:4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</row>
    <row r="49" spans="1:4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</row>
    <row r="50" spans="1:4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</row>
    <row r="51" spans="1:4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</row>
    <row r="52" spans="1:4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</row>
    <row r="53" spans="1:4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</row>
    <row r="54" spans="1:4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</row>
    <row r="55" spans="1:4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</row>
    <row r="56" spans="1:4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</row>
    <row r="57" spans="1:4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</row>
    <row r="58" spans="1:4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</row>
    <row r="59" spans="1:4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</row>
    <row r="60" spans="1:4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</row>
    <row r="61" spans="1:4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</row>
    <row r="62" spans="1:4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</row>
    <row r="63" spans="1:4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</row>
    <row r="64" spans="1:4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</row>
    <row r="65" spans="1:4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</row>
    <row r="66" spans="1:4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</row>
    <row r="67" spans="1:4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</row>
    <row r="68" spans="1:4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</row>
    <row r="69" spans="1:4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</row>
    <row r="70" spans="1:4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</row>
    <row r="71" spans="1:4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</row>
    <row r="72" spans="1:4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</row>
    <row r="73" spans="1:4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</row>
    <row r="74" spans="1:4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</row>
    <row r="75" spans="1:4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</row>
    <row r="76" spans="1:4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</row>
    <row r="77" spans="1:4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</row>
    <row r="78" spans="1:4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</row>
    <row r="79" spans="1:4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</row>
    <row r="80" spans="1:4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</row>
    <row r="81" spans="1:4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</row>
    <row r="82" spans="1:4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</row>
    <row r="83" spans="1:4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</row>
    <row r="84" spans="1:4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</row>
    <row r="85" spans="1:4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</row>
    <row r="86" spans="1:4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</row>
    <row r="87" spans="1:4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</row>
    <row r="88" spans="1:4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</row>
    <row r="89" spans="1:4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</row>
    <row r="90" spans="1:4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</row>
    <row r="91" spans="1:4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</row>
    <row r="92" spans="1:4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</row>
    <row r="93" spans="1:4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</row>
    <row r="94" spans="1:4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</row>
    <row r="95" spans="1:4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</row>
    <row r="96" spans="1:4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</row>
    <row r="97" spans="1:4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</row>
    <row r="98" spans="1:4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</row>
    <row r="99" spans="1:4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</row>
    <row r="100" spans="1:4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</row>
    <row r="101" spans="1:4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</row>
    <row r="102" spans="1:4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</row>
    <row r="103" spans="1:4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</row>
    <row r="104" spans="1:4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</row>
    <row r="105" spans="1:4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</row>
    <row r="106" spans="1:4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</row>
    <row r="107" spans="1:4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</row>
    <row r="108" spans="1:4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</row>
    <row r="109" spans="1:4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</row>
    <row r="110" spans="1:4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</row>
    <row r="111" spans="1:4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</row>
    <row r="112" spans="1:4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</row>
    <row r="113" spans="1:4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</row>
    <row r="114" spans="1:4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</row>
    <row r="115" spans="1:4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</row>
    <row r="116" spans="1:4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</row>
    <row r="117" spans="1:4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</row>
    <row r="118" spans="1:4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</row>
    <row r="119" spans="1:4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</row>
    <row r="120" spans="1:4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</row>
    <row r="121" spans="1:4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</row>
    <row r="122" spans="1:4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</row>
    <row r="123" spans="1:4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</row>
    <row r="124" spans="1:4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</row>
    <row r="125" spans="1:4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</row>
    <row r="126" spans="1:4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</row>
    <row r="127" spans="1:4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</row>
    <row r="128" spans="1:4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</row>
    <row r="129" spans="1:4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</row>
    <row r="130" spans="1:4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</row>
    <row r="131" spans="1:4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</row>
    <row r="132" spans="1:4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</row>
    <row r="133" spans="1:4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</row>
    <row r="134" spans="1:4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</row>
    <row r="135" spans="1:4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</row>
    <row r="136" spans="1:4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</row>
    <row r="137" spans="1:4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</row>
    <row r="138" spans="1:4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</row>
    <row r="139" spans="1:4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</row>
    <row r="140" spans="1:4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</row>
    <row r="141" spans="1:4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</row>
    <row r="142" spans="1:4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</row>
    <row r="143" spans="1:4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</row>
    <row r="144" spans="1:4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</row>
    <row r="145" spans="1:4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</row>
    <row r="146" spans="1:4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</row>
    <row r="147" spans="1:4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</row>
    <row r="148" spans="1:4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</row>
    <row r="149" spans="1:4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</row>
    <row r="150" spans="1:4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</row>
    <row r="151" spans="1:4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</row>
    <row r="152" spans="1:4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</row>
    <row r="153" spans="1:4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</row>
    <row r="154" spans="1:4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</row>
    <row r="155" spans="1:4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</row>
    <row r="156" spans="1:4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</row>
    <row r="157" spans="1:4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</row>
    <row r="158" spans="1:4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</row>
    <row r="159" spans="1:4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</row>
    <row r="160" spans="1:4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</row>
    <row r="161" spans="1:4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</row>
    <row r="162" spans="1:4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</row>
    <row r="164" spans="1:4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</row>
    <row r="167" spans="1:4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</row>
    <row r="168" spans="1:4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</row>
    <row r="169" spans="1:4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</row>
    <row r="170" spans="1:4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</row>
    <row r="171" spans="1:4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</row>
    <row r="172" spans="1:4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</row>
    <row r="173" spans="1:4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</row>
    <row r="174" spans="1:4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</row>
    <row r="175" spans="1:4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</row>
    <row r="176" spans="1:4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</row>
    <row r="177" spans="1:4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</row>
    <row r="178" spans="1:4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</row>
    <row r="179" spans="1:4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</row>
    <row r="180" spans="1:4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</row>
    <row r="181" spans="1:4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</row>
    <row r="182" spans="1:4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</row>
    <row r="183" spans="1:4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</row>
    <row r="184" spans="1:4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</row>
    <row r="185" spans="1:4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</row>
    <row r="186" spans="1:4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</row>
    <row r="187" spans="1:4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</row>
    <row r="188" spans="1:4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</row>
    <row r="189" spans="1:4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</row>
    <row r="190" spans="1:4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</row>
    <row r="191" spans="1:4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</row>
    <row r="192" spans="1:4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</row>
    <row r="193" spans="1:4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</row>
    <row r="194" spans="1:4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</row>
    <row r="195" spans="1:4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</row>
    <row r="196" spans="1:4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</row>
    <row r="197" spans="1:4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</row>
    <row r="198" spans="1:4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</row>
    <row r="199" spans="1:4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</row>
    <row r="200" spans="1:4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</row>
    <row r="201" spans="1:4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</row>
    <row r="202" spans="1:4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</row>
    <row r="203" spans="1:4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</row>
    <row r="204" spans="1:4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</row>
    <row r="205" spans="1:4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</row>
    <row r="206" spans="1:4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</row>
    <row r="207" spans="1:4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</row>
    <row r="208" spans="1:4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</row>
    <row r="209" spans="1:4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</row>
    <row r="210" spans="1:4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</row>
    <row r="211" spans="1:4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</row>
    <row r="212" spans="1:4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</row>
    <row r="213" spans="1:4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</row>
    <row r="214" spans="1:4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</row>
    <row r="215" spans="1:4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</row>
    <row r="216" spans="1:4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</row>
    <row r="217" spans="1:4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</row>
    <row r="218" spans="1:4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</row>
    <row r="219" spans="1:4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</row>
    <row r="220" spans="1:4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</row>
    <row r="221" spans="1:4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</row>
    <row r="222" spans="1:4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</row>
    <row r="223" spans="1:4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</row>
    <row r="224" spans="1:4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</row>
    <row r="225" spans="1:4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</row>
    <row r="226" spans="1:4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</row>
    <row r="227" spans="1:4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</row>
    <row r="228" spans="1:4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</row>
    <row r="229" spans="1:4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</row>
    <row r="230" spans="1:4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</row>
    <row r="231" spans="1:4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</row>
    <row r="232" spans="1:4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</row>
    <row r="233" spans="1:4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</row>
    <row r="234" spans="1:4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</row>
    <row r="235" spans="1:4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</row>
    <row r="236" spans="1:4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</row>
    <row r="237" spans="1:4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</row>
    <row r="238" spans="1:4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</row>
    <row r="239" spans="1:4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</row>
    <row r="240" spans="1:4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</row>
    <row r="241" spans="1:4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</row>
    <row r="242" spans="1:4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</row>
    <row r="243" spans="1:4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</row>
    <row r="244" spans="1:4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</row>
    <row r="245" spans="1:4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</row>
    <row r="246" spans="1:46" ht="15.75" customHeight="1"/>
    <row r="247" spans="1:46" ht="15.75" customHeight="1"/>
    <row r="248" spans="1:46" ht="15.75" customHeight="1"/>
    <row r="249" spans="1:46" ht="15.75" customHeight="1"/>
    <row r="250" spans="1:46" ht="15.75" customHeight="1"/>
    <row r="251" spans="1:46" ht="15.75" customHeight="1"/>
    <row r="252" spans="1:46" ht="15.75" customHeight="1"/>
    <row r="253" spans="1:46" ht="15.75" customHeight="1"/>
    <row r="254" spans="1:46" ht="15.75" customHeight="1"/>
    <row r="255" spans="1:46" ht="15.75" customHeight="1"/>
    <row r="256" spans="1:4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3:U3"/>
    <mergeCell ref="A7:A9"/>
    <mergeCell ref="B7:B9"/>
    <mergeCell ref="C7:C9"/>
    <mergeCell ref="D7:D9"/>
    <mergeCell ref="E7:V8"/>
  </mergeCells>
  <pageMargins left="0.7" right="0.7" top="0.75" bottom="0.75" header="0" footer="0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A1:Z1000"/>
  <sheetViews>
    <sheetView topLeftCell="I1" workbookViewId="0">
      <selection activeCell="N9" sqref="N9:N10"/>
    </sheetView>
  </sheetViews>
  <sheetFormatPr defaultColWidth="14.42578125" defaultRowHeight="15" customHeight="1"/>
  <cols>
    <col min="1" max="1" width="5.42578125" customWidth="1"/>
    <col min="2" max="2" width="18.140625" customWidth="1"/>
    <col min="3" max="3" width="17.42578125" customWidth="1"/>
    <col min="4" max="4" width="11.42578125" customWidth="1"/>
    <col min="5" max="5" width="15.85546875" customWidth="1"/>
    <col min="6" max="6" width="13.42578125" customWidth="1"/>
    <col min="7" max="7" width="14.85546875" customWidth="1"/>
    <col min="8" max="8" width="13.7109375" customWidth="1"/>
    <col min="9" max="9" width="14.28515625" customWidth="1"/>
    <col min="10" max="10" width="16.42578125" customWidth="1"/>
    <col min="11" max="11" width="18.42578125" customWidth="1"/>
    <col min="12" max="12" width="17.85546875" customWidth="1"/>
    <col min="13" max="13" width="13.85546875" customWidth="1"/>
    <col min="14" max="14" width="16.85546875" customWidth="1"/>
    <col min="15" max="15" width="13.85546875" customWidth="1"/>
    <col min="16" max="16" width="17" customWidth="1"/>
    <col min="17" max="17" width="17.85546875" customWidth="1"/>
    <col min="18" max="19" width="16.140625" customWidth="1"/>
    <col min="20" max="20" width="17.140625" customWidth="1"/>
    <col min="21" max="21" width="14" customWidth="1"/>
    <col min="22" max="22" width="14.140625" customWidth="1"/>
    <col min="23" max="25" width="9.140625" customWidth="1"/>
    <col min="26" max="26" width="14" customWidth="1"/>
  </cols>
  <sheetData>
    <row r="1" spans="1:26" ht="15.75">
      <c r="A1" s="168" t="s">
        <v>1419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07"/>
    </row>
    <row r="3" spans="1:26" ht="15.75">
      <c r="A3" s="805" t="s">
        <v>1420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153"/>
      <c r="V3" s="153"/>
      <c r="W3" s="153"/>
      <c r="X3" s="153"/>
      <c r="Y3" s="153"/>
      <c r="Z3" s="107"/>
    </row>
    <row r="4" spans="1:26" ht="15.75">
      <c r="A4" s="743" t="s">
        <v>1421</v>
      </c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153"/>
      <c r="V4" s="153"/>
      <c r="W4" s="153"/>
      <c r="X4" s="153"/>
      <c r="Y4" s="153"/>
      <c r="Z4" s="107"/>
    </row>
    <row r="5" spans="1:26" ht="15.75">
      <c r="A5" s="171"/>
      <c r="B5" s="154"/>
      <c r="C5" s="155"/>
      <c r="D5" s="171"/>
      <c r="E5" s="171"/>
      <c r="F5" s="171"/>
      <c r="G5" s="171"/>
      <c r="H5" s="171"/>
      <c r="I5" s="171"/>
      <c r="J5" s="171"/>
      <c r="K5" s="154" t="s">
        <v>284</v>
      </c>
      <c r="L5" s="155" t="str">
        <f>'1'!$F$5</f>
        <v>PONOROGO</v>
      </c>
      <c r="M5" s="171"/>
      <c r="N5" s="171"/>
      <c r="O5" s="171"/>
      <c r="P5" s="171"/>
      <c r="Q5" s="171"/>
      <c r="R5" s="171"/>
      <c r="S5" s="171"/>
      <c r="T5" s="171"/>
      <c r="U5" s="153"/>
      <c r="V5" s="153"/>
      <c r="W5" s="153"/>
      <c r="X5" s="153"/>
      <c r="Y5" s="153"/>
      <c r="Z5" s="107"/>
    </row>
    <row r="6" spans="1:26" ht="15.75">
      <c r="A6" s="154"/>
      <c r="B6" s="154"/>
      <c r="C6" s="155"/>
      <c r="D6" s="171"/>
      <c r="E6" s="171"/>
      <c r="F6" s="171"/>
      <c r="G6" s="171"/>
      <c r="H6" s="171"/>
      <c r="I6" s="171"/>
      <c r="J6" s="171"/>
      <c r="K6" s="154" t="s">
        <v>3</v>
      </c>
      <c r="L6" s="155">
        <f>'1'!$F$6</f>
        <v>2025</v>
      </c>
      <c r="M6" s="171"/>
      <c r="N6" s="171"/>
      <c r="O6" s="171"/>
      <c r="P6" s="171"/>
      <c r="Q6" s="171"/>
      <c r="R6" s="171"/>
      <c r="S6" s="171"/>
      <c r="T6" s="171"/>
      <c r="U6" s="153"/>
      <c r="V6" s="153"/>
      <c r="W6" s="153"/>
      <c r="X6" s="153"/>
      <c r="Y6" s="153"/>
      <c r="Z6" s="107"/>
    </row>
    <row r="7" spans="1:26">
      <c r="A7" s="156"/>
      <c r="B7" s="156"/>
      <c r="C7" s="156"/>
      <c r="D7" s="156"/>
      <c r="E7" s="156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6"/>
      <c r="S7" s="156"/>
      <c r="T7" s="156"/>
      <c r="U7" s="153"/>
      <c r="V7" s="153"/>
      <c r="W7" s="153"/>
      <c r="X7" s="153"/>
      <c r="Y7" s="153"/>
      <c r="Z7" s="107"/>
    </row>
    <row r="8" spans="1:26" ht="28.5" customHeight="1">
      <c r="A8" s="750" t="s">
        <v>4</v>
      </c>
      <c r="B8" s="750" t="s">
        <v>247</v>
      </c>
      <c r="C8" s="750" t="s">
        <v>1156</v>
      </c>
      <c r="D8" s="751" t="s">
        <v>1422</v>
      </c>
      <c r="E8" s="751" t="s">
        <v>1423</v>
      </c>
      <c r="F8" s="756" t="s">
        <v>1424</v>
      </c>
      <c r="G8" s="753"/>
      <c r="H8" s="753"/>
      <c r="I8" s="753"/>
      <c r="J8" s="753"/>
      <c r="K8" s="753"/>
      <c r="L8" s="753"/>
      <c r="M8" s="753"/>
      <c r="N8" s="753"/>
      <c r="O8" s="753"/>
      <c r="P8" s="803" t="s">
        <v>1425</v>
      </c>
      <c r="Q8" s="803" t="s">
        <v>1426</v>
      </c>
      <c r="R8" s="803" t="s">
        <v>1427</v>
      </c>
      <c r="S8" s="766" t="s">
        <v>1428</v>
      </c>
      <c r="T8" s="759"/>
      <c r="U8" s="107"/>
      <c r="V8" s="107"/>
      <c r="W8" s="153"/>
      <c r="X8" s="153"/>
      <c r="Y8" s="153"/>
      <c r="Z8" s="107"/>
    </row>
    <row r="9" spans="1:26" ht="28.5" customHeight="1">
      <c r="A9" s="730"/>
      <c r="B9" s="730"/>
      <c r="C9" s="730"/>
      <c r="D9" s="730"/>
      <c r="E9" s="730"/>
      <c r="F9" s="804" t="s">
        <v>1429</v>
      </c>
      <c r="G9" s="804" t="s">
        <v>1430</v>
      </c>
      <c r="H9" s="804" t="s">
        <v>1431</v>
      </c>
      <c r="I9" s="804" t="s">
        <v>1432</v>
      </c>
      <c r="J9" s="804" t="s">
        <v>1433</v>
      </c>
      <c r="K9" s="804" t="s">
        <v>1434</v>
      </c>
      <c r="L9" s="804" t="s">
        <v>1435</v>
      </c>
      <c r="M9" s="804" t="s">
        <v>1436</v>
      </c>
      <c r="N9" s="804" t="s">
        <v>1437</v>
      </c>
      <c r="O9" s="804" t="s">
        <v>1438</v>
      </c>
      <c r="P9" s="730"/>
      <c r="Q9" s="730"/>
      <c r="R9" s="730"/>
      <c r="S9" s="737"/>
      <c r="T9" s="733"/>
      <c r="U9" s="107"/>
      <c r="V9" s="107"/>
      <c r="W9" s="153"/>
      <c r="X9" s="153"/>
      <c r="Y9" s="153"/>
      <c r="Z9" s="107"/>
    </row>
    <row r="10" spans="1:26" ht="37.5" customHeight="1">
      <c r="A10" s="720"/>
      <c r="B10" s="720"/>
      <c r="C10" s="720"/>
      <c r="D10" s="720"/>
      <c r="E10" s="720"/>
      <c r="F10" s="720"/>
      <c r="G10" s="720"/>
      <c r="H10" s="720"/>
      <c r="I10" s="720"/>
      <c r="J10" s="720"/>
      <c r="K10" s="720"/>
      <c r="L10" s="720"/>
      <c r="M10" s="720"/>
      <c r="N10" s="720"/>
      <c r="O10" s="720"/>
      <c r="P10" s="720"/>
      <c r="Q10" s="720"/>
      <c r="R10" s="720"/>
      <c r="S10" s="175" t="s">
        <v>249</v>
      </c>
      <c r="T10" s="175" t="s">
        <v>29</v>
      </c>
      <c r="U10" s="107"/>
      <c r="V10" s="107"/>
      <c r="W10" s="153"/>
      <c r="X10" s="153"/>
      <c r="Y10" s="153"/>
      <c r="Z10" s="107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f t="shared" ref="K11:T11" si="0">J11+1</f>
        <v>11</v>
      </c>
      <c r="L11" s="119">
        <f t="shared" si="0"/>
        <v>12</v>
      </c>
      <c r="M11" s="119">
        <f t="shared" si="0"/>
        <v>13</v>
      </c>
      <c r="N11" s="119">
        <f t="shared" si="0"/>
        <v>14</v>
      </c>
      <c r="O11" s="119">
        <f t="shared" si="0"/>
        <v>15</v>
      </c>
      <c r="P11" s="119">
        <f t="shared" si="0"/>
        <v>16</v>
      </c>
      <c r="Q11" s="119">
        <f t="shared" si="0"/>
        <v>17</v>
      </c>
      <c r="R11" s="119">
        <f t="shared" si="0"/>
        <v>18</v>
      </c>
      <c r="S11" s="119">
        <f t="shared" si="0"/>
        <v>19</v>
      </c>
      <c r="T11" s="119">
        <f t="shared" si="0"/>
        <v>20</v>
      </c>
      <c r="U11" s="107"/>
      <c r="V11" s="107"/>
      <c r="W11" s="153"/>
      <c r="X11" s="153"/>
      <c r="Y11" s="153"/>
      <c r="Z11" s="107"/>
    </row>
    <row r="12" spans="1:26" ht="16.5" customHeight="1">
      <c r="A12" s="240">
        <v>1</v>
      </c>
      <c r="B12" s="250" t="str">
        <f>'11'!B9</f>
        <v>Ngrayun</v>
      </c>
      <c r="C12" s="250" t="str">
        <f>'11'!C9</f>
        <v>Ngrayun</v>
      </c>
      <c r="D12" s="227">
        <f>'26'!D11</f>
        <v>463</v>
      </c>
      <c r="E12" s="227">
        <f t="shared" ref="E12:E43" si="1">D12*20%</f>
        <v>92.600000000000009</v>
      </c>
      <c r="F12" s="125">
        <v>9</v>
      </c>
      <c r="G12" s="125">
        <v>46</v>
      </c>
      <c r="H12" s="125">
        <v>2</v>
      </c>
      <c r="I12" s="125">
        <v>0</v>
      </c>
      <c r="J12" s="125">
        <v>0</v>
      </c>
      <c r="K12" s="125">
        <v>0</v>
      </c>
      <c r="L12" s="125">
        <v>13</v>
      </c>
      <c r="M12" s="125">
        <v>0</v>
      </c>
      <c r="N12" s="125">
        <v>0</v>
      </c>
      <c r="O12" s="125">
        <v>28</v>
      </c>
      <c r="P12" s="125">
        <v>57</v>
      </c>
      <c r="Q12" s="125">
        <v>1</v>
      </c>
      <c r="R12" s="125">
        <v>0</v>
      </c>
      <c r="S12" s="125">
        <v>47</v>
      </c>
      <c r="T12" s="227">
        <f t="shared" ref="T12:T43" si="2">S12/E12*100</f>
        <v>50.755939524838013</v>
      </c>
      <c r="U12" s="107"/>
      <c r="V12" s="107"/>
      <c r="W12" s="153"/>
      <c r="X12" s="153"/>
      <c r="Y12" s="153"/>
      <c r="Z12" s="107"/>
    </row>
    <row r="13" spans="1:26" ht="16.5" customHeight="1">
      <c r="A13" s="240">
        <v>2</v>
      </c>
      <c r="B13" s="250">
        <f>'11'!B10</f>
        <v>0</v>
      </c>
      <c r="C13" s="250" t="str">
        <f>'11'!C10</f>
        <v>Selur</v>
      </c>
      <c r="D13" s="227">
        <f>'26'!D12</f>
        <v>312</v>
      </c>
      <c r="E13" s="227">
        <f t="shared" si="1"/>
        <v>62.400000000000006</v>
      </c>
      <c r="F13" s="125">
        <v>68</v>
      </c>
      <c r="G13" s="125">
        <v>37</v>
      </c>
      <c r="H13" s="125">
        <v>0</v>
      </c>
      <c r="I13" s="125">
        <v>0</v>
      </c>
      <c r="J13" s="125">
        <v>0</v>
      </c>
      <c r="K13" s="125">
        <v>1</v>
      </c>
      <c r="L13" s="125">
        <v>2</v>
      </c>
      <c r="M13" s="125">
        <v>0</v>
      </c>
      <c r="N13" s="125">
        <v>0</v>
      </c>
      <c r="O13" s="125">
        <v>23</v>
      </c>
      <c r="P13" s="125">
        <v>37</v>
      </c>
      <c r="Q13" s="125">
        <v>0</v>
      </c>
      <c r="R13" s="125">
        <v>0</v>
      </c>
      <c r="S13" s="125">
        <v>40</v>
      </c>
      <c r="T13" s="227">
        <f t="shared" si="2"/>
        <v>64.102564102564102</v>
      </c>
      <c r="U13" s="107"/>
      <c r="V13" s="107"/>
      <c r="W13" s="153"/>
      <c r="X13" s="153"/>
      <c r="Y13" s="153"/>
      <c r="Z13" s="107"/>
    </row>
    <row r="14" spans="1:26" ht="16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227">
        <f>'26'!D13</f>
        <v>380</v>
      </c>
      <c r="E14" s="227">
        <f t="shared" si="1"/>
        <v>76</v>
      </c>
      <c r="F14" s="125">
        <v>73</v>
      </c>
      <c r="G14" s="125">
        <v>12</v>
      </c>
      <c r="H14" s="125">
        <v>0</v>
      </c>
      <c r="I14" s="125">
        <v>0</v>
      </c>
      <c r="J14" s="125">
        <v>0</v>
      </c>
      <c r="K14" s="125">
        <v>0</v>
      </c>
      <c r="L14" s="125">
        <v>16</v>
      </c>
      <c r="M14" s="125">
        <v>0</v>
      </c>
      <c r="N14" s="125">
        <v>0</v>
      </c>
      <c r="O14" s="125">
        <v>13</v>
      </c>
      <c r="P14" s="125">
        <v>64</v>
      </c>
      <c r="Q14" s="125">
        <v>4</v>
      </c>
      <c r="R14" s="125">
        <v>0</v>
      </c>
      <c r="S14" s="125">
        <v>64</v>
      </c>
      <c r="T14" s="227">
        <f t="shared" si="2"/>
        <v>84.210526315789465</v>
      </c>
      <c r="U14" s="107"/>
      <c r="V14" s="107"/>
      <c r="W14" s="153"/>
      <c r="X14" s="153"/>
      <c r="Y14" s="153"/>
      <c r="Z14" s="107"/>
    </row>
    <row r="15" spans="1:26" ht="16.5" customHeight="1">
      <c r="A15" s="240">
        <v>4</v>
      </c>
      <c r="B15" s="250">
        <f>'11'!B12</f>
        <v>0</v>
      </c>
      <c r="C15" s="250" t="str">
        <f>'11'!C12</f>
        <v>Nailan</v>
      </c>
      <c r="D15" s="227">
        <f>'26'!D14</f>
        <v>313</v>
      </c>
      <c r="E15" s="227">
        <f t="shared" si="1"/>
        <v>62.6</v>
      </c>
      <c r="F15" s="125">
        <v>44</v>
      </c>
      <c r="G15" s="125">
        <v>22</v>
      </c>
      <c r="H15" s="125">
        <v>0</v>
      </c>
      <c r="I15" s="125">
        <v>0</v>
      </c>
      <c r="J15" s="125">
        <v>0</v>
      </c>
      <c r="K15" s="125">
        <v>1</v>
      </c>
      <c r="L15" s="125">
        <v>15</v>
      </c>
      <c r="M15" s="125">
        <v>0</v>
      </c>
      <c r="N15" s="125">
        <v>0</v>
      </c>
      <c r="O15" s="125">
        <v>16</v>
      </c>
      <c r="P15" s="125">
        <v>60</v>
      </c>
      <c r="Q15" s="125">
        <v>3</v>
      </c>
      <c r="R15" s="125">
        <v>0</v>
      </c>
      <c r="S15" s="125">
        <v>60</v>
      </c>
      <c r="T15" s="227">
        <f t="shared" si="2"/>
        <v>95.846645367412137</v>
      </c>
      <c r="U15" s="107"/>
      <c r="V15" s="107"/>
      <c r="W15" s="153"/>
      <c r="X15" s="153"/>
      <c r="Y15" s="153"/>
      <c r="Z15" s="107"/>
    </row>
    <row r="16" spans="1:26" ht="16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227">
        <f>'26'!D15</f>
        <v>504</v>
      </c>
      <c r="E16" s="227">
        <f t="shared" si="1"/>
        <v>100.80000000000001</v>
      </c>
      <c r="F16" s="125">
        <v>44</v>
      </c>
      <c r="G16" s="125">
        <v>14</v>
      </c>
      <c r="H16" s="125">
        <v>0</v>
      </c>
      <c r="I16" s="125">
        <v>0</v>
      </c>
      <c r="J16" s="125">
        <v>0</v>
      </c>
      <c r="K16" s="125">
        <v>0</v>
      </c>
      <c r="L16" s="125">
        <v>8</v>
      </c>
      <c r="M16" s="125">
        <v>0</v>
      </c>
      <c r="N16" s="125">
        <v>0</v>
      </c>
      <c r="O16" s="125">
        <v>34</v>
      </c>
      <c r="P16" s="125">
        <v>79</v>
      </c>
      <c r="Q16" s="125">
        <v>0</v>
      </c>
      <c r="R16" s="125">
        <v>0</v>
      </c>
      <c r="S16" s="125">
        <v>84</v>
      </c>
      <c r="T16" s="227">
        <f t="shared" si="2"/>
        <v>83.333333333333329</v>
      </c>
      <c r="U16" s="107"/>
      <c r="V16" s="107"/>
      <c r="W16" s="153"/>
      <c r="X16" s="153"/>
      <c r="Y16" s="153"/>
      <c r="Z16" s="107"/>
    </row>
    <row r="17" spans="1:26" ht="16.5" customHeight="1">
      <c r="A17" s="240">
        <v>6</v>
      </c>
      <c r="B17" s="250" t="str">
        <f>'11'!B14</f>
        <v>Sambit</v>
      </c>
      <c r="C17" s="250" t="str">
        <f>'11'!C14</f>
        <v>Sambit</v>
      </c>
      <c r="D17" s="227">
        <f>'26'!D16</f>
        <v>235</v>
      </c>
      <c r="E17" s="227">
        <f t="shared" si="1"/>
        <v>47</v>
      </c>
      <c r="F17" s="125">
        <v>12</v>
      </c>
      <c r="G17" s="125">
        <v>9</v>
      </c>
      <c r="H17" s="125">
        <v>0</v>
      </c>
      <c r="I17" s="125">
        <v>0</v>
      </c>
      <c r="J17" s="125">
        <v>1</v>
      </c>
      <c r="K17" s="125">
        <v>1</v>
      </c>
      <c r="L17" s="125">
        <v>9</v>
      </c>
      <c r="M17" s="125">
        <v>0</v>
      </c>
      <c r="N17" s="125">
        <v>1</v>
      </c>
      <c r="O17" s="125">
        <v>22</v>
      </c>
      <c r="P17" s="125">
        <v>37</v>
      </c>
      <c r="Q17" s="125">
        <v>1</v>
      </c>
      <c r="R17" s="125">
        <v>1</v>
      </c>
      <c r="S17" s="125">
        <v>49</v>
      </c>
      <c r="T17" s="227">
        <f t="shared" si="2"/>
        <v>104.25531914893618</v>
      </c>
      <c r="U17" s="107"/>
      <c r="V17" s="107"/>
      <c r="W17" s="153"/>
      <c r="X17" s="153"/>
      <c r="Y17" s="153"/>
      <c r="Z17" s="107"/>
    </row>
    <row r="18" spans="1:26" ht="16.5" customHeight="1">
      <c r="A18" s="240">
        <v>7</v>
      </c>
      <c r="B18" s="250">
        <f>'11'!B15</f>
        <v>0</v>
      </c>
      <c r="C18" s="250" t="str">
        <f>'11'!C15</f>
        <v>Wringinanom</v>
      </c>
      <c r="D18" s="227">
        <f>'26'!D17</f>
        <v>286</v>
      </c>
      <c r="E18" s="227">
        <f t="shared" si="1"/>
        <v>57.2</v>
      </c>
      <c r="F18" s="125">
        <v>35</v>
      </c>
      <c r="G18" s="125">
        <v>27</v>
      </c>
      <c r="H18" s="125">
        <v>0</v>
      </c>
      <c r="I18" s="125">
        <v>0</v>
      </c>
      <c r="J18" s="125">
        <v>0</v>
      </c>
      <c r="K18" s="125">
        <v>2</v>
      </c>
      <c r="L18" s="125">
        <v>7</v>
      </c>
      <c r="M18" s="125">
        <v>0</v>
      </c>
      <c r="N18" s="125">
        <v>0</v>
      </c>
      <c r="O18" s="125">
        <v>25</v>
      </c>
      <c r="P18" s="125">
        <v>49</v>
      </c>
      <c r="Q18" s="125">
        <v>0</v>
      </c>
      <c r="R18" s="125">
        <v>0</v>
      </c>
      <c r="S18" s="125">
        <v>51</v>
      </c>
      <c r="T18" s="227">
        <f t="shared" si="2"/>
        <v>89.16083916083916</v>
      </c>
      <c r="U18" s="107"/>
      <c r="V18" s="107"/>
      <c r="W18" s="153"/>
      <c r="X18" s="153"/>
      <c r="Y18" s="153"/>
      <c r="Z18" s="107"/>
    </row>
    <row r="19" spans="1:26" ht="16.5" customHeight="1">
      <c r="A19" s="240">
        <v>8</v>
      </c>
      <c r="B19" s="250" t="str">
        <f>'11'!B16</f>
        <v>Sawoo</v>
      </c>
      <c r="C19" s="250" t="str">
        <f>'11'!C16</f>
        <v>Sawoo</v>
      </c>
      <c r="D19" s="227">
        <f>'26'!D18</f>
        <v>685</v>
      </c>
      <c r="E19" s="227">
        <f t="shared" si="1"/>
        <v>137</v>
      </c>
      <c r="F19" s="125">
        <v>61</v>
      </c>
      <c r="G19" s="125">
        <v>44</v>
      </c>
      <c r="H19" s="125">
        <v>0</v>
      </c>
      <c r="I19" s="125">
        <v>0</v>
      </c>
      <c r="J19" s="125">
        <v>2</v>
      </c>
      <c r="K19" s="125">
        <v>0</v>
      </c>
      <c r="L19" s="125">
        <v>25</v>
      </c>
      <c r="M19" s="125">
        <v>0</v>
      </c>
      <c r="N19" s="125">
        <v>0</v>
      </c>
      <c r="O19" s="125">
        <v>36</v>
      </c>
      <c r="P19" s="125">
        <v>90</v>
      </c>
      <c r="Q19" s="125">
        <v>3</v>
      </c>
      <c r="R19" s="125">
        <v>2</v>
      </c>
      <c r="S19" s="125">
        <v>98</v>
      </c>
      <c r="T19" s="227">
        <f t="shared" si="2"/>
        <v>71.532846715328475</v>
      </c>
      <c r="U19" s="107"/>
      <c r="V19" s="107"/>
      <c r="W19" s="153"/>
      <c r="X19" s="153"/>
      <c r="Y19" s="153"/>
      <c r="Z19" s="107"/>
    </row>
    <row r="20" spans="1:26" ht="16.5" customHeight="1">
      <c r="A20" s="240">
        <v>9</v>
      </c>
      <c r="B20" s="250">
        <f>'11'!B17</f>
        <v>0</v>
      </c>
      <c r="C20" s="250" t="str">
        <f>'11'!C17</f>
        <v>Bondrang</v>
      </c>
      <c r="D20" s="227">
        <f>'26'!D19</f>
        <v>111</v>
      </c>
      <c r="E20" s="227">
        <f t="shared" si="1"/>
        <v>22.200000000000003</v>
      </c>
      <c r="F20" s="125">
        <v>13</v>
      </c>
      <c r="G20" s="125">
        <v>12</v>
      </c>
      <c r="H20" s="125">
        <v>0</v>
      </c>
      <c r="I20" s="125">
        <v>0</v>
      </c>
      <c r="J20" s="125">
        <v>0</v>
      </c>
      <c r="K20" s="125">
        <v>1</v>
      </c>
      <c r="L20" s="125">
        <v>4</v>
      </c>
      <c r="M20" s="125">
        <v>0</v>
      </c>
      <c r="N20" s="125">
        <v>0</v>
      </c>
      <c r="O20" s="125">
        <v>3</v>
      </c>
      <c r="P20" s="125">
        <v>11</v>
      </c>
      <c r="Q20" s="125">
        <v>0</v>
      </c>
      <c r="R20" s="125">
        <v>0</v>
      </c>
      <c r="S20" s="125">
        <v>14</v>
      </c>
      <c r="T20" s="227">
        <f t="shared" si="2"/>
        <v>63.063063063063055</v>
      </c>
      <c r="U20" s="107"/>
      <c r="V20" s="107"/>
      <c r="W20" s="153"/>
      <c r="X20" s="153"/>
      <c r="Y20" s="153"/>
      <c r="Z20" s="107"/>
    </row>
    <row r="21" spans="1:26" ht="16.5" customHeight="1">
      <c r="A21" s="240">
        <v>10</v>
      </c>
      <c r="B21" s="250" t="str">
        <f>'11'!B18</f>
        <v>Sooko</v>
      </c>
      <c r="C21" s="250" t="str">
        <f>'11'!C18</f>
        <v>Sooko</v>
      </c>
      <c r="D21" s="227">
        <f>'26'!D20</f>
        <v>315</v>
      </c>
      <c r="E21" s="227">
        <f t="shared" si="1"/>
        <v>63</v>
      </c>
      <c r="F21" s="125">
        <v>35</v>
      </c>
      <c r="G21" s="125">
        <v>24</v>
      </c>
      <c r="H21" s="125">
        <v>0</v>
      </c>
      <c r="I21" s="125">
        <v>0</v>
      </c>
      <c r="J21" s="125">
        <v>1</v>
      </c>
      <c r="K21" s="125">
        <v>0</v>
      </c>
      <c r="L21" s="125">
        <v>24</v>
      </c>
      <c r="M21" s="125">
        <v>0</v>
      </c>
      <c r="N21" s="125">
        <v>0</v>
      </c>
      <c r="O21" s="125">
        <v>13</v>
      </c>
      <c r="P21" s="125">
        <v>49</v>
      </c>
      <c r="Q21" s="125">
        <v>0</v>
      </c>
      <c r="R21" s="125">
        <v>1</v>
      </c>
      <c r="S21" s="125">
        <v>56</v>
      </c>
      <c r="T21" s="227">
        <f t="shared" si="2"/>
        <v>88.888888888888886</v>
      </c>
      <c r="U21" s="107"/>
      <c r="V21" s="107"/>
      <c r="W21" s="153"/>
      <c r="X21" s="153"/>
      <c r="Y21" s="153"/>
      <c r="Z21" s="107"/>
    </row>
    <row r="22" spans="1:26" ht="16.5" customHeight="1">
      <c r="A22" s="240">
        <v>11</v>
      </c>
      <c r="B22" s="250" t="str">
        <f>'11'!B19</f>
        <v>Pudak</v>
      </c>
      <c r="C22" s="250" t="str">
        <f>'11'!C19</f>
        <v>Pudak</v>
      </c>
      <c r="D22" s="227">
        <f>'26'!D21</f>
        <v>121</v>
      </c>
      <c r="E22" s="227">
        <f t="shared" si="1"/>
        <v>24.200000000000003</v>
      </c>
      <c r="F22" s="125">
        <v>35</v>
      </c>
      <c r="G22" s="125">
        <v>11</v>
      </c>
      <c r="H22" s="125">
        <v>0</v>
      </c>
      <c r="I22" s="125">
        <v>0</v>
      </c>
      <c r="J22" s="125">
        <v>0</v>
      </c>
      <c r="K22" s="125">
        <v>0</v>
      </c>
      <c r="L22" s="125">
        <v>6</v>
      </c>
      <c r="M22" s="125">
        <v>0</v>
      </c>
      <c r="N22" s="125">
        <v>0</v>
      </c>
      <c r="O22" s="125">
        <v>10</v>
      </c>
      <c r="P22" s="125">
        <v>23</v>
      </c>
      <c r="Q22" s="125">
        <v>0</v>
      </c>
      <c r="R22" s="125">
        <v>0</v>
      </c>
      <c r="S22" s="125">
        <v>23</v>
      </c>
      <c r="T22" s="227">
        <f t="shared" si="2"/>
        <v>95.04132231404958</v>
      </c>
      <c r="U22" s="107"/>
      <c r="V22" s="107"/>
      <c r="W22" s="153"/>
      <c r="X22" s="153"/>
      <c r="Y22" s="153"/>
      <c r="Z22" s="107"/>
    </row>
    <row r="23" spans="1:26" ht="16.5" customHeight="1">
      <c r="A23" s="240">
        <v>12</v>
      </c>
      <c r="B23" s="250" t="str">
        <f>'11'!B20</f>
        <v>Pulung</v>
      </c>
      <c r="C23" s="250" t="str">
        <f>'11'!C20</f>
        <v>Pulung</v>
      </c>
      <c r="D23" s="227">
        <f>'26'!D22</f>
        <v>408</v>
      </c>
      <c r="E23" s="227">
        <f t="shared" si="1"/>
        <v>81.600000000000009</v>
      </c>
      <c r="F23" s="125">
        <v>38</v>
      </c>
      <c r="G23" s="125">
        <v>23</v>
      </c>
      <c r="H23" s="125">
        <v>0</v>
      </c>
      <c r="I23" s="125">
        <v>1</v>
      </c>
      <c r="J23" s="125">
        <v>0</v>
      </c>
      <c r="K23" s="125">
        <v>1</v>
      </c>
      <c r="L23" s="125">
        <v>15</v>
      </c>
      <c r="M23" s="125">
        <v>0</v>
      </c>
      <c r="N23" s="125">
        <v>1</v>
      </c>
      <c r="O23" s="125">
        <v>23</v>
      </c>
      <c r="P23" s="125">
        <v>71</v>
      </c>
      <c r="Q23" s="125">
        <v>4</v>
      </c>
      <c r="R23" s="125">
        <v>0</v>
      </c>
      <c r="S23" s="125">
        <v>72</v>
      </c>
      <c r="T23" s="227">
        <f t="shared" si="2"/>
        <v>88.235294117647044</v>
      </c>
      <c r="U23" s="107"/>
      <c r="V23" s="107"/>
      <c r="W23" s="153"/>
      <c r="X23" s="153"/>
      <c r="Y23" s="153"/>
      <c r="Z23" s="107"/>
    </row>
    <row r="24" spans="1:26" ht="16.5" customHeight="1">
      <c r="A24" s="240">
        <v>13</v>
      </c>
      <c r="B24" s="250">
        <f>'11'!B21</f>
        <v>0</v>
      </c>
      <c r="C24" s="250" t="str">
        <f>'11'!C21</f>
        <v>Kesugihan</v>
      </c>
      <c r="D24" s="227">
        <f>'26'!D23</f>
        <v>269</v>
      </c>
      <c r="E24" s="227">
        <f t="shared" si="1"/>
        <v>53.800000000000004</v>
      </c>
      <c r="F24" s="375">
        <v>30</v>
      </c>
      <c r="G24" s="376">
        <v>19</v>
      </c>
      <c r="H24" s="376">
        <v>0</v>
      </c>
      <c r="I24" s="376">
        <v>0</v>
      </c>
      <c r="J24" s="376">
        <v>0</v>
      </c>
      <c r="K24" s="376">
        <v>4</v>
      </c>
      <c r="L24" s="376">
        <v>12</v>
      </c>
      <c r="M24" s="376">
        <v>0</v>
      </c>
      <c r="N24" s="376">
        <v>0</v>
      </c>
      <c r="O24" s="376">
        <v>31</v>
      </c>
      <c r="P24" s="375">
        <v>65</v>
      </c>
      <c r="Q24" s="376">
        <v>1</v>
      </c>
      <c r="R24" s="376">
        <v>1</v>
      </c>
      <c r="S24" s="125">
        <v>61</v>
      </c>
      <c r="T24" s="227">
        <f t="shared" si="2"/>
        <v>113.38289962825279</v>
      </c>
      <c r="U24" s="107"/>
      <c r="V24" s="107"/>
      <c r="W24" s="153"/>
      <c r="X24" s="153"/>
      <c r="Y24" s="153"/>
      <c r="Z24" s="107"/>
    </row>
    <row r="25" spans="1:26" ht="16.5" customHeight="1">
      <c r="A25" s="240">
        <v>14</v>
      </c>
      <c r="B25" s="250" t="str">
        <f>'11'!B22</f>
        <v>Mlarak</v>
      </c>
      <c r="C25" s="250" t="str">
        <f>'11'!C22</f>
        <v>Mlarak</v>
      </c>
      <c r="D25" s="227">
        <f>'26'!D24</f>
        <v>458</v>
      </c>
      <c r="E25" s="227">
        <f t="shared" si="1"/>
        <v>91.600000000000009</v>
      </c>
      <c r="F25" s="125">
        <v>27</v>
      </c>
      <c r="G25" s="125">
        <v>31</v>
      </c>
      <c r="H25" s="125">
        <v>0</v>
      </c>
      <c r="I25" s="125">
        <v>0</v>
      </c>
      <c r="J25" s="125">
        <v>0</v>
      </c>
      <c r="K25" s="125">
        <v>3</v>
      </c>
      <c r="L25" s="125">
        <v>25</v>
      </c>
      <c r="M25" s="125">
        <v>0</v>
      </c>
      <c r="N25" s="125">
        <v>0</v>
      </c>
      <c r="O25" s="125">
        <v>37</v>
      </c>
      <c r="P25" s="125">
        <v>104</v>
      </c>
      <c r="Q25" s="125">
        <v>0</v>
      </c>
      <c r="R25" s="125">
        <v>0</v>
      </c>
      <c r="S25" s="125">
        <v>100</v>
      </c>
      <c r="T25" s="227">
        <f t="shared" si="2"/>
        <v>109.17030567685589</v>
      </c>
      <c r="U25" s="107"/>
      <c r="V25" s="107"/>
      <c r="W25" s="153"/>
      <c r="X25" s="153"/>
      <c r="Y25" s="153"/>
      <c r="Z25" s="107"/>
    </row>
    <row r="26" spans="1:26" ht="16.5" customHeight="1">
      <c r="A26" s="240">
        <v>15</v>
      </c>
      <c r="B26" s="250" t="str">
        <f>'11'!B23</f>
        <v>Siman</v>
      </c>
      <c r="C26" s="250" t="str">
        <f>'11'!C23</f>
        <v>Siman</v>
      </c>
      <c r="D26" s="227">
        <f>'26'!D25</f>
        <v>304</v>
      </c>
      <c r="E26" s="227">
        <f t="shared" si="1"/>
        <v>60.800000000000004</v>
      </c>
      <c r="F26" s="125">
        <v>116</v>
      </c>
      <c r="G26" s="125">
        <v>25</v>
      </c>
      <c r="H26" s="125">
        <v>0</v>
      </c>
      <c r="I26" s="125">
        <v>0</v>
      </c>
      <c r="J26" s="125">
        <v>0</v>
      </c>
      <c r="K26" s="125">
        <v>0</v>
      </c>
      <c r="L26" s="125">
        <v>4</v>
      </c>
      <c r="M26" s="125">
        <v>0</v>
      </c>
      <c r="N26" s="349"/>
      <c r="O26" s="125">
        <v>17</v>
      </c>
      <c r="P26" s="125">
        <v>43</v>
      </c>
      <c r="Q26" s="125">
        <v>1</v>
      </c>
      <c r="R26" s="125">
        <v>0</v>
      </c>
      <c r="S26" s="125">
        <v>45</v>
      </c>
      <c r="T26" s="227">
        <f t="shared" si="2"/>
        <v>74.013157894736835</v>
      </c>
      <c r="U26" s="107"/>
      <c r="V26" s="107"/>
      <c r="W26" s="153"/>
      <c r="X26" s="153"/>
      <c r="Y26" s="153"/>
      <c r="Z26" s="107"/>
    </row>
    <row r="27" spans="1:26" ht="16.5" customHeight="1">
      <c r="A27" s="240">
        <v>16</v>
      </c>
      <c r="B27" s="250">
        <f>'11'!B24</f>
        <v>0</v>
      </c>
      <c r="C27" s="250" t="str">
        <f>'11'!C24</f>
        <v>Ronowijayan</v>
      </c>
      <c r="D27" s="227">
        <f>'26'!D26</f>
        <v>307</v>
      </c>
      <c r="E27" s="227">
        <f t="shared" si="1"/>
        <v>61.400000000000006</v>
      </c>
      <c r="F27" s="125">
        <v>11</v>
      </c>
      <c r="G27" s="125">
        <v>11</v>
      </c>
      <c r="H27" s="125">
        <v>0</v>
      </c>
      <c r="I27" s="125">
        <v>1</v>
      </c>
      <c r="J27" s="125">
        <v>0</v>
      </c>
      <c r="K27" s="125">
        <v>0</v>
      </c>
      <c r="L27" s="125">
        <v>9</v>
      </c>
      <c r="M27" s="125">
        <v>0</v>
      </c>
      <c r="N27" s="125">
        <v>0</v>
      </c>
      <c r="O27" s="125">
        <v>28</v>
      </c>
      <c r="P27" s="125">
        <v>55</v>
      </c>
      <c r="Q27" s="125">
        <v>0</v>
      </c>
      <c r="R27" s="125">
        <v>2</v>
      </c>
      <c r="S27" s="125">
        <v>58</v>
      </c>
      <c r="T27" s="227">
        <f t="shared" si="2"/>
        <v>94.462540716612367</v>
      </c>
      <c r="U27" s="107"/>
      <c r="V27" s="107"/>
      <c r="W27" s="153"/>
      <c r="X27" s="153"/>
      <c r="Y27" s="153"/>
      <c r="Z27" s="107"/>
    </row>
    <row r="28" spans="1:26" ht="16.5" customHeight="1">
      <c r="A28" s="240">
        <v>17</v>
      </c>
      <c r="B28" s="250" t="str">
        <f>'11'!B25</f>
        <v>Jetis</v>
      </c>
      <c r="C28" s="250" t="str">
        <f>'11'!C25</f>
        <v>Jetis</v>
      </c>
      <c r="D28" s="227">
        <f>'26'!D27</f>
        <v>406</v>
      </c>
      <c r="E28" s="227">
        <f t="shared" si="1"/>
        <v>81.2</v>
      </c>
      <c r="F28" s="125">
        <v>22</v>
      </c>
      <c r="G28" s="125">
        <v>24</v>
      </c>
      <c r="H28" s="125">
        <v>0</v>
      </c>
      <c r="I28" s="125">
        <v>0</v>
      </c>
      <c r="J28" s="125">
        <v>0</v>
      </c>
      <c r="K28" s="125">
        <v>0</v>
      </c>
      <c r="L28" s="125">
        <v>16</v>
      </c>
      <c r="M28" s="125">
        <v>0</v>
      </c>
      <c r="N28" s="125">
        <v>0</v>
      </c>
      <c r="O28" s="125">
        <v>17</v>
      </c>
      <c r="P28" s="125">
        <v>41</v>
      </c>
      <c r="Q28" s="125">
        <v>0</v>
      </c>
      <c r="R28" s="125">
        <v>0</v>
      </c>
      <c r="S28" s="125">
        <v>42</v>
      </c>
      <c r="T28" s="227">
        <f t="shared" si="2"/>
        <v>51.724137931034484</v>
      </c>
      <c r="U28" s="107"/>
      <c r="V28" s="107"/>
      <c r="W28" s="153"/>
      <c r="X28" s="153"/>
      <c r="Y28" s="153"/>
      <c r="Z28" s="107"/>
    </row>
    <row r="29" spans="1:26" ht="16.5" customHeight="1">
      <c r="A29" s="240">
        <v>18</v>
      </c>
      <c r="B29" s="250" t="str">
        <f>'11'!B26</f>
        <v>Balong</v>
      </c>
      <c r="C29" s="250" t="str">
        <f>'11'!C26</f>
        <v>Balong</v>
      </c>
      <c r="D29" s="227">
        <f>'26'!D28</f>
        <v>621</v>
      </c>
      <c r="E29" s="227">
        <f t="shared" si="1"/>
        <v>124.2</v>
      </c>
      <c r="F29" s="125">
        <v>57</v>
      </c>
      <c r="G29" s="125">
        <v>37</v>
      </c>
      <c r="H29" s="125">
        <v>0</v>
      </c>
      <c r="I29" s="125">
        <v>1</v>
      </c>
      <c r="J29" s="125">
        <v>0</v>
      </c>
      <c r="K29" s="125">
        <v>7</v>
      </c>
      <c r="L29" s="125">
        <v>18</v>
      </c>
      <c r="M29" s="125">
        <v>0</v>
      </c>
      <c r="N29" s="125">
        <v>2</v>
      </c>
      <c r="O29" s="125">
        <v>25</v>
      </c>
      <c r="P29" s="125">
        <v>81</v>
      </c>
      <c r="Q29" s="125">
        <v>1</v>
      </c>
      <c r="R29" s="125">
        <v>0</v>
      </c>
      <c r="S29" s="125">
        <v>81</v>
      </c>
      <c r="T29" s="227">
        <f t="shared" si="2"/>
        <v>65.217391304347828</v>
      </c>
      <c r="U29" s="107"/>
      <c r="V29" s="107"/>
      <c r="W29" s="153"/>
      <c r="X29" s="153"/>
      <c r="Y29" s="153"/>
      <c r="Z29" s="107"/>
    </row>
    <row r="30" spans="1:26" ht="16.5" customHeight="1">
      <c r="A30" s="240">
        <v>19</v>
      </c>
      <c r="B30" s="250" t="str">
        <f>'11'!B27</f>
        <v>Kauman</v>
      </c>
      <c r="C30" s="250" t="str">
        <f>'11'!C27</f>
        <v>Kauman</v>
      </c>
      <c r="D30" s="227">
        <f>'26'!D29</f>
        <v>451</v>
      </c>
      <c r="E30" s="227">
        <f t="shared" si="1"/>
        <v>90.2</v>
      </c>
      <c r="F30" s="125">
        <v>6</v>
      </c>
      <c r="G30" s="125">
        <v>15</v>
      </c>
      <c r="H30" s="125">
        <v>0</v>
      </c>
      <c r="I30" s="125">
        <v>0</v>
      </c>
      <c r="J30" s="125">
        <v>0</v>
      </c>
      <c r="K30" s="125">
        <v>2</v>
      </c>
      <c r="L30" s="125">
        <v>19</v>
      </c>
      <c r="M30" s="125">
        <v>0</v>
      </c>
      <c r="N30" s="125">
        <v>0</v>
      </c>
      <c r="O30" s="125">
        <v>29</v>
      </c>
      <c r="P30" s="125">
        <v>57</v>
      </c>
      <c r="Q30" s="125">
        <v>2</v>
      </c>
      <c r="R30" s="125">
        <v>1</v>
      </c>
      <c r="S30" s="125">
        <v>59</v>
      </c>
      <c r="T30" s="227">
        <f t="shared" si="2"/>
        <v>65.410199556541016</v>
      </c>
      <c r="U30" s="107"/>
      <c r="V30" s="107"/>
      <c r="W30" s="153"/>
      <c r="X30" s="153"/>
      <c r="Y30" s="153"/>
      <c r="Z30" s="107"/>
    </row>
    <row r="31" spans="1:26" ht="16.5" customHeight="1">
      <c r="A31" s="240">
        <v>20</v>
      </c>
      <c r="B31" s="250">
        <f>'11'!B28</f>
        <v>0</v>
      </c>
      <c r="C31" s="250" t="str">
        <f>'11'!C28</f>
        <v>Ngrandu</v>
      </c>
      <c r="D31" s="227">
        <f>'26'!D30</f>
        <v>151</v>
      </c>
      <c r="E31" s="227">
        <f t="shared" si="1"/>
        <v>30.200000000000003</v>
      </c>
      <c r="F31" s="125">
        <v>19</v>
      </c>
      <c r="G31" s="125">
        <v>6</v>
      </c>
      <c r="H31" s="125">
        <v>0</v>
      </c>
      <c r="I31" s="125">
        <v>0</v>
      </c>
      <c r="J31" s="125">
        <v>0</v>
      </c>
      <c r="K31" s="125">
        <v>2</v>
      </c>
      <c r="L31" s="125">
        <v>9</v>
      </c>
      <c r="M31" s="125">
        <v>0</v>
      </c>
      <c r="N31" s="125">
        <v>0</v>
      </c>
      <c r="O31" s="125">
        <v>1</v>
      </c>
      <c r="P31" s="125">
        <v>4</v>
      </c>
      <c r="Q31" s="125">
        <v>0</v>
      </c>
      <c r="R31" s="125">
        <v>1</v>
      </c>
      <c r="S31" s="125">
        <v>21</v>
      </c>
      <c r="T31" s="227">
        <f t="shared" si="2"/>
        <v>69.536423841059587</v>
      </c>
      <c r="U31" s="107"/>
      <c r="V31" s="107"/>
      <c r="W31" s="153"/>
      <c r="X31" s="153"/>
      <c r="Y31" s="153"/>
      <c r="Z31" s="107"/>
    </row>
    <row r="32" spans="1:26" ht="16.5" customHeight="1">
      <c r="A32" s="240">
        <v>21</v>
      </c>
      <c r="B32" s="250" t="str">
        <f>'11'!B29</f>
        <v>Jambon</v>
      </c>
      <c r="C32" s="250" t="str">
        <f>'11'!C29</f>
        <v>Jambon</v>
      </c>
      <c r="D32" s="227">
        <f>'26'!D31</f>
        <v>606</v>
      </c>
      <c r="E32" s="227">
        <f t="shared" si="1"/>
        <v>121.2</v>
      </c>
      <c r="F32" s="125">
        <v>141</v>
      </c>
      <c r="G32" s="125">
        <v>40</v>
      </c>
      <c r="H32" s="125">
        <v>0</v>
      </c>
      <c r="I32" s="125">
        <v>0</v>
      </c>
      <c r="J32" s="125">
        <v>0</v>
      </c>
      <c r="K32" s="125">
        <v>0</v>
      </c>
      <c r="L32" s="125">
        <v>18</v>
      </c>
      <c r="M32" s="125">
        <v>0</v>
      </c>
      <c r="N32" s="125">
        <v>0</v>
      </c>
      <c r="O32" s="125">
        <v>0</v>
      </c>
      <c r="P32" s="125">
        <v>0</v>
      </c>
      <c r="Q32" s="125">
        <v>4</v>
      </c>
      <c r="R32" s="125">
        <v>0</v>
      </c>
      <c r="S32" s="125">
        <v>60</v>
      </c>
      <c r="T32" s="227">
        <f t="shared" si="2"/>
        <v>49.504950495049506</v>
      </c>
      <c r="U32" s="107"/>
      <c r="V32" s="107"/>
      <c r="W32" s="153"/>
      <c r="X32" s="153"/>
      <c r="Y32" s="153"/>
      <c r="Z32" s="107"/>
    </row>
    <row r="33" spans="1:26" ht="16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227">
        <f>'26'!D32</f>
        <v>433</v>
      </c>
      <c r="E33" s="227">
        <f t="shared" si="1"/>
        <v>86.600000000000009</v>
      </c>
      <c r="F33" s="125">
        <v>20</v>
      </c>
      <c r="G33" s="125">
        <v>47</v>
      </c>
      <c r="H33" s="125">
        <v>0</v>
      </c>
      <c r="I33" s="125">
        <v>0</v>
      </c>
      <c r="J33" s="125">
        <v>1</v>
      </c>
      <c r="K33" s="125">
        <v>3</v>
      </c>
      <c r="L33" s="125">
        <v>8</v>
      </c>
      <c r="M33" s="125">
        <v>0</v>
      </c>
      <c r="N33" s="125">
        <v>0</v>
      </c>
      <c r="O33" s="125">
        <v>16</v>
      </c>
      <c r="P33" s="125">
        <v>0</v>
      </c>
      <c r="Q33" s="125">
        <v>0</v>
      </c>
      <c r="R33" s="125">
        <v>0</v>
      </c>
      <c r="S33" s="125">
        <v>48</v>
      </c>
      <c r="T33" s="227">
        <f t="shared" si="2"/>
        <v>55.42725173210161</v>
      </c>
      <c r="U33" s="107"/>
      <c r="V33" s="107"/>
      <c r="W33" s="153"/>
      <c r="X33" s="153"/>
      <c r="Y33" s="153"/>
      <c r="Z33" s="107"/>
    </row>
    <row r="34" spans="1:26" ht="16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227">
        <f>'26'!D33</f>
        <v>337</v>
      </c>
      <c r="E34" s="227">
        <f t="shared" si="1"/>
        <v>67.400000000000006</v>
      </c>
      <c r="F34" s="125">
        <v>11</v>
      </c>
      <c r="G34" s="125">
        <v>9</v>
      </c>
      <c r="H34" s="125">
        <v>0</v>
      </c>
      <c r="I34" s="125">
        <v>0</v>
      </c>
      <c r="J34" s="125">
        <v>1</v>
      </c>
      <c r="K34" s="125">
        <v>1</v>
      </c>
      <c r="L34" s="125">
        <v>12</v>
      </c>
      <c r="M34" s="125">
        <v>0</v>
      </c>
      <c r="N34" s="125">
        <v>0</v>
      </c>
      <c r="O34" s="125">
        <v>27</v>
      </c>
      <c r="P34" s="125">
        <v>1</v>
      </c>
      <c r="Q34" s="125">
        <v>0</v>
      </c>
      <c r="R34" s="125">
        <v>0</v>
      </c>
      <c r="S34" s="125">
        <v>57</v>
      </c>
      <c r="T34" s="227">
        <f t="shared" si="2"/>
        <v>84.569732937685444</v>
      </c>
      <c r="U34" s="107"/>
      <c r="V34" s="107"/>
      <c r="W34" s="153"/>
      <c r="X34" s="153"/>
      <c r="Y34" s="153"/>
      <c r="Z34" s="107"/>
    </row>
    <row r="35" spans="1:26" ht="16.5" customHeight="1">
      <c r="A35" s="240">
        <v>24</v>
      </c>
      <c r="B35" s="250">
        <f>'11'!B32</f>
        <v>0</v>
      </c>
      <c r="C35" s="250" t="str">
        <f>'11'!C32</f>
        <v>Kunti</v>
      </c>
      <c r="D35" s="227">
        <f>'26'!D34</f>
        <v>180</v>
      </c>
      <c r="E35" s="227">
        <f t="shared" si="1"/>
        <v>36</v>
      </c>
      <c r="F35" s="125">
        <v>41</v>
      </c>
      <c r="G35" s="125">
        <v>21</v>
      </c>
      <c r="H35" s="125">
        <v>0</v>
      </c>
      <c r="I35" s="125">
        <v>0</v>
      </c>
      <c r="J35" s="125">
        <v>1</v>
      </c>
      <c r="K35" s="125">
        <v>1</v>
      </c>
      <c r="L35" s="125">
        <v>7</v>
      </c>
      <c r="M35" s="125">
        <v>0</v>
      </c>
      <c r="N35" s="125">
        <v>0</v>
      </c>
      <c r="O35" s="125">
        <v>1</v>
      </c>
      <c r="P35" s="125">
        <v>2</v>
      </c>
      <c r="Q35" s="125">
        <v>1</v>
      </c>
      <c r="R35" s="125">
        <v>0</v>
      </c>
      <c r="S35" s="125">
        <v>18</v>
      </c>
      <c r="T35" s="227">
        <f t="shared" si="2"/>
        <v>50</v>
      </c>
      <c r="U35" s="107"/>
      <c r="V35" s="107"/>
      <c r="W35" s="153"/>
      <c r="X35" s="153"/>
      <c r="Y35" s="153"/>
      <c r="Z35" s="107"/>
    </row>
    <row r="36" spans="1:26" ht="16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227">
        <f>'26'!D35</f>
        <v>755</v>
      </c>
      <c r="E36" s="227">
        <f t="shared" si="1"/>
        <v>151</v>
      </c>
      <c r="F36" s="125">
        <v>124</v>
      </c>
      <c r="G36" s="125">
        <v>59</v>
      </c>
      <c r="H36" s="125">
        <v>0</v>
      </c>
      <c r="I36" s="125">
        <v>0</v>
      </c>
      <c r="J36" s="125">
        <v>1</v>
      </c>
      <c r="K36" s="125">
        <v>3</v>
      </c>
      <c r="L36" s="125">
        <v>9</v>
      </c>
      <c r="M36" s="125">
        <v>0</v>
      </c>
      <c r="N36" s="125">
        <v>0</v>
      </c>
      <c r="O36" s="125">
        <v>66</v>
      </c>
      <c r="P36" s="125">
        <v>2</v>
      </c>
      <c r="Q36" s="125">
        <v>2</v>
      </c>
      <c r="R36" s="125">
        <v>1</v>
      </c>
      <c r="S36" s="125">
        <v>98</v>
      </c>
      <c r="T36" s="227">
        <f t="shared" si="2"/>
        <v>64.900662251655632</v>
      </c>
      <c r="U36" s="107"/>
      <c r="V36" s="107"/>
      <c r="W36" s="153"/>
      <c r="X36" s="153"/>
      <c r="Y36" s="153"/>
      <c r="Z36" s="107"/>
    </row>
    <row r="37" spans="1:26" ht="16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227">
        <f>'26'!D36</f>
        <v>513</v>
      </c>
      <c r="E37" s="227">
        <f t="shared" si="1"/>
        <v>102.60000000000001</v>
      </c>
      <c r="F37" s="125">
        <v>43</v>
      </c>
      <c r="G37" s="125">
        <v>39</v>
      </c>
      <c r="H37" s="125">
        <v>0</v>
      </c>
      <c r="I37" s="125">
        <v>0</v>
      </c>
      <c r="J37" s="125">
        <v>4</v>
      </c>
      <c r="K37" s="125">
        <v>6</v>
      </c>
      <c r="L37" s="125">
        <v>31</v>
      </c>
      <c r="M37" s="125">
        <v>0</v>
      </c>
      <c r="N37" s="125">
        <v>0</v>
      </c>
      <c r="O37" s="125">
        <v>23</v>
      </c>
      <c r="P37" s="125">
        <v>0</v>
      </c>
      <c r="Q37" s="125">
        <v>2</v>
      </c>
      <c r="R37" s="125">
        <v>0</v>
      </c>
      <c r="S37" s="125">
        <v>105</v>
      </c>
      <c r="T37" s="227">
        <f t="shared" si="2"/>
        <v>102.3391812865497</v>
      </c>
      <c r="U37" s="107"/>
      <c r="V37" s="107"/>
      <c r="W37" s="153"/>
      <c r="X37" s="153"/>
      <c r="Y37" s="153"/>
      <c r="Z37" s="107"/>
    </row>
    <row r="38" spans="1:26" ht="16.5" customHeight="1">
      <c r="A38" s="240">
        <v>27</v>
      </c>
      <c r="B38" s="250">
        <f>'11'!B35</f>
        <v>0</v>
      </c>
      <c r="C38" s="250" t="str">
        <f>'11'!C35</f>
        <v>Po. Selatan</v>
      </c>
      <c r="D38" s="227">
        <f>'26'!D37</f>
        <v>463</v>
      </c>
      <c r="E38" s="227">
        <f t="shared" si="1"/>
        <v>92.600000000000009</v>
      </c>
      <c r="F38" s="125">
        <v>47</v>
      </c>
      <c r="G38" s="125">
        <v>29</v>
      </c>
      <c r="H38" s="125">
        <v>0</v>
      </c>
      <c r="I38" s="125">
        <v>0</v>
      </c>
      <c r="J38" s="125">
        <v>1</v>
      </c>
      <c r="K38" s="125">
        <v>0</v>
      </c>
      <c r="L38" s="125">
        <v>23</v>
      </c>
      <c r="M38" s="125">
        <v>0</v>
      </c>
      <c r="N38" s="125">
        <v>0</v>
      </c>
      <c r="O38" s="125">
        <v>38</v>
      </c>
      <c r="P38" s="125">
        <v>1</v>
      </c>
      <c r="Q38" s="125">
        <v>0</v>
      </c>
      <c r="R38" s="125">
        <v>0</v>
      </c>
      <c r="S38" s="125">
        <v>82</v>
      </c>
      <c r="T38" s="227">
        <f t="shared" si="2"/>
        <v>88.55291576673865</v>
      </c>
      <c r="U38" s="107"/>
      <c r="V38" s="107"/>
      <c r="W38" s="153"/>
      <c r="X38" s="153"/>
      <c r="Y38" s="153"/>
      <c r="Z38" s="107"/>
    </row>
    <row r="39" spans="1:26" ht="16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227">
        <f>'26'!D38</f>
        <v>516</v>
      </c>
      <c r="E39" s="227">
        <f t="shared" si="1"/>
        <v>103.2</v>
      </c>
      <c r="F39" s="125">
        <v>62</v>
      </c>
      <c r="G39" s="125">
        <v>13</v>
      </c>
      <c r="H39" s="125">
        <v>1</v>
      </c>
      <c r="I39" s="125">
        <v>0</v>
      </c>
      <c r="J39" s="125">
        <v>0</v>
      </c>
      <c r="K39" s="125">
        <v>3</v>
      </c>
      <c r="L39" s="125">
        <v>18</v>
      </c>
      <c r="M39" s="125">
        <v>0</v>
      </c>
      <c r="N39" s="125">
        <v>0</v>
      </c>
      <c r="O39" s="125">
        <v>50</v>
      </c>
      <c r="P39" s="125">
        <v>0</v>
      </c>
      <c r="Q39" s="125">
        <v>1</v>
      </c>
      <c r="R39" s="125">
        <v>0</v>
      </c>
      <c r="S39" s="125">
        <v>109</v>
      </c>
      <c r="T39" s="227">
        <f t="shared" si="2"/>
        <v>105.62015503875968</v>
      </c>
      <c r="U39" s="107"/>
      <c r="V39" s="107"/>
      <c r="W39" s="153"/>
      <c r="X39" s="153"/>
      <c r="Y39" s="153"/>
      <c r="Z39" s="107"/>
    </row>
    <row r="40" spans="1:26" ht="16.5" customHeight="1">
      <c r="A40" s="240">
        <v>29</v>
      </c>
      <c r="B40" s="250">
        <f>'11'!B37</f>
        <v>0</v>
      </c>
      <c r="C40" s="250" t="str">
        <f>'11'!C37</f>
        <v>Sukosari</v>
      </c>
      <c r="D40" s="227">
        <f>'26'!D39</f>
        <v>379</v>
      </c>
      <c r="E40" s="227">
        <f t="shared" si="1"/>
        <v>75.8</v>
      </c>
      <c r="F40" s="125">
        <v>56</v>
      </c>
      <c r="G40" s="125">
        <v>35</v>
      </c>
      <c r="H40" s="125">
        <v>0</v>
      </c>
      <c r="I40" s="125">
        <v>0</v>
      </c>
      <c r="J40" s="125">
        <v>0</v>
      </c>
      <c r="K40" s="125">
        <v>3</v>
      </c>
      <c r="L40" s="125">
        <v>18</v>
      </c>
      <c r="M40" s="125">
        <v>0</v>
      </c>
      <c r="N40" s="125">
        <v>0</v>
      </c>
      <c r="O40" s="125">
        <v>33</v>
      </c>
      <c r="P40" s="125">
        <v>2</v>
      </c>
      <c r="Q40" s="125">
        <v>0</v>
      </c>
      <c r="R40" s="125">
        <v>0</v>
      </c>
      <c r="S40" s="125">
        <v>75</v>
      </c>
      <c r="T40" s="227">
        <f t="shared" si="2"/>
        <v>98.944591029023755</v>
      </c>
      <c r="U40" s="107"/>
      <c r="V40" s="107"/>
      <c r="W40" s="153"/>
      <c r="X40" s="153"/>
      <c r="Y40" s="153"/>
      <c r="Z40" s="107"/>
    </row>
    <row r="41" spans="1:26" ht="16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227">
        <f>'26'!D40</f>
        <v>491</v>
      </c>
      <c r="E41" s="227">
        <f t="shared" si="1"/>
        <v>98.2</v>
      </c>
      <c r="F41" s="125">
        <v>77</v>
      </c>
      <c r="G41" s="125">
        <v>34</v>
      </c>
      <c r="H41" s="125">
        <v>6</v>
      </c>
      <c r="I41" s="125">
        <v>0</v>
      </c>
      <c r="J41" s="125">
        <v>1</v>
      </c>
      <c r="K41" s="125">
        <v>4</v>
      </c>
      <c r="L41" s="125">
        <v>11</v>
      </c>
      <c r="M41" s="125">
        <v>0</v>
      </c>
      <c r="N41" s="125">
        <v>0</v>
      </c>
      <c r="O41" s="125">
        <v>3</v>
      </c>
      <c r="P41" s="125">
        <v>0</v>
      </c>
      <c r="Q41" s="125">
        <v>2</v>
      </c>
      <c r="R41" s="125">
        <v>0</v>
      </c>
      <c r="S41" s="125">
        <v>46</v>
      </c>
      <c r="T41" s="227">
        <f t="shared" si="2"/>
        <v>46.843177189409367</v>
      </c>
      <c r="U41" s="107"/>
      <c r="V41" s="107"/>
      <c r="W41" s="153"/>
      <c r="X41" s="153"/>
      <c r="Y41" s="153"/>
      <c r="Z41" s="107"/>
    </row>
    <row r="42" spans="1:26" ht="16.5" customHeight="1">
      <c r="A42" s="240">
        <v>31</v>
      </c>
      <c r="B42" s="250">
        <f>'11'!B39</f>
        <v>0</v>
      </c>
      <c r="C42" s="250" t="str">
        <f>'11'!C39</f>
        <v>Setono</v>
      </c>
      <c r="D42" s="227">
        <f>'26'!D41</f>
        <v>301</v>
      </c>
      <c r="E42" s="227">
        <f t="shared" si="1"/>
        <v>60.2</v>
      </c>
      <c r="F42" s="125">
        <v>79</v>
      </c>
      <c r="G42" s="125">
        <v>9</v>
      </c>
      <c r="H42" s="125">
        <v>0</v>
      </c>
      <c r="I42" s="125">
        <v>0</v>
      </c>
      <c r="J42" s="125">
        <v>0</v>
      </c>
      <c r="K42" s="125">
        <v>0</v>
      </c>
      <c r="L42" s="125">
        <v>6</v>
      </c>
      <c r="M42" s="125">
        <v>0</v>
      </c>
      <c r="N42" s="125">
        <v>0</v>
      </c>
      <c r="O42" s="125">
        <v>28</v>
      </c>
      <c r="P42" s="125">
        <v>0</v>
      </c>
      <c r="Q42" s="125">
        <v>0</v>
      </c>
      <c r="R42" s="125">
        <v>1</v>
      </c>
      <c r="S42" s="125">
        <v>46</v>
      </c>
      <c r="T42" s="227">
        <f t="shared" si="2"/>
        <v>76.411960132890371</v>
      </c>
      <c r="U42" s="107"/>
      <c r="V42" s="107"/>
      <c r="W42" s="153"/>
      <c r="X42" s="153"/>
      <c r="Y42" s="153"/>
      <c r="Z42" s="107"/>
    </row>
    <row r="43" spans="1:26" ht="16.5" customHeight="1">
      <c r="A43" s="240">
        <v>32</v>
      </c>
      <c r="B43" s="250" t="str">
        <f>'11'!B40</f>
        <v>Ngebel</v>
      </c>
      <c r="C43" s="250" t="str">
        <f>'11'!C40</f>
        <v>Ngebel</v>
      </c>
      <c r="D43" s="227">
        <f>'26'!D42</f>
        <v>274</v>
      </c>
      <c r="E43" s="227">
        <f t="shared" si="1"/>
        <v>54.800000000000004</v>
      </c>
      <c r="F43" s="125">
        <v>12</v>
      </c>
      <c r="G43" s="125">
        <v>12</v>
      </c>
      <c r="H43" s="125">
        <v>0</v>
      </c>
      <c r="I43" s="125">
        <v>1</v>
      </c>
      <c r="J43" s="125">
        <v>1</v>
      </c>
      <c r="K43" s="125">
        <v>1</v>
      </c>
      <c r="L43" s="125">
        <v>3</v>
      </c>
      <c r="M43" s="125">
        <v>0</v>
      </c>
      <c r="N43" s="125">
        <v>0</v>
      </c>
      <c r="O43" s="125">
        <v>3</v>
      </c>
      <c r="P43" s="125">
        <v>0</v>
      </c>
      <c r="Q43" s="125">
        <v>0</v>
      </c>
      <c r="R43" s="125">
        <v>0</v>
      </c>
      <c r="S43" s="125">
        <v>13</v>
      </c>
      <c r="T43" s="227">
        <f t="shared" si="2"/>
        <v>23.722627737226276</v>
      </c>
      <c r="U43" s="107"/>
      <c r="V43" s="107"/>
      <c r="W43" s="153"/>
      <c r="X43" s="153"/>
      <c r="Y43" s="153"/>
      <c r="Z43" s="107"/>
    </row>
    <row r="44" spans="1:26" ht="16.5" customHeight="1">
      <c r="A44" s="295" t="s">
        <v>1057</v>
      </c>
      <c r="B44" s="351"/>
      <c r="C44" s="352"/>
      <c r="D44" s="232">
        <f t="shared" ref="D44:R44" si="3">SUM(D12:D43)</f>
        <v>12348</v>
      </c>
      <c r="E44" s="232">
        <f t="shared" si="3"/>
        <v>2469.6000000000004</v>
      </c>
      <c r="F44" s="232">
        <f t="shared" si="3"/>
        <v>1468</v>
      </c>
      <c r="G44" s="232">
        <f t="shared" si="3"/>
        <v>796</v>
      </c>
      <c r="H44" s="232">
        <f t="shared" si="3"/>
        <v>9</v>
      </c>
      <c r="I44" s="232">
        <f t="shared" si="3"/>
        <v>4</v>
      </c>
      <c r="J44" s="232">
        <f t="shared" si="3"/>
        <v>15</v>
      </c>
      <c r="K44" s="232">
        <f t="shared" si="3"/>
        <v>50</v>
      </c>
      <c r="L44" s="232">
        <f t="shared" si="3"/>
        <v>420</v>
      </c>
      <c r="M44" s="232">
        <f t="shared" si="3"/>
        <v>0</v>
      </c>
      <c r="N44" s="232">
        <f t="shared" si="3"/>
        <v>4</v>
      </c>
      <c r="O44" s="232">
        <f t="shared" si="3"/>
        <v>719</v>
      </c>
      <c r="P44" s="232">
        <f t="shared" si="3"/>
        <v>1085</v>
      </c>
      <c r="Q44" s="232">
        <f t="shared" si="3"/>
        <v>33</v>
      </c>
      <c r="R44" s="232">
        <f t="shared" si="3"/>
        <v>11</v>
      </c>
      <c r="S44" s="232">
        <f>SUM(S12:S31)</f>
        <v>1125</v>
      </c>
      <c r="T44" s="232">
        <f>SUM(T12:T43)</f>
        <v>2468.1808441992198</v>
      </c>
      <c r="U44" s="107"/>
      <c r="V44" s="107"/>
      <c r="W44" s="153"/>
      <c r="X44" s="153"/>
      <c r="Y44" s="153"/>
      <c r="Z44" s="107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07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A3:T3"/>
    <mergeCell ref="A4:T4"/>
    <mergeCell ref="A8:A10"/>
    <mergeCell ref="B8:B10"/>
    <mergeCell ref="C8:C10"/>
    <mergeCell ref="D8:D10"/>
    <mergeCell ref="E8:E10"/>
    <mergeCell ref="N9:N10"/>
    <mergeCell ref="O9:O10"/>
    <mergeCell ref="F8:O8"/>
    <mergeCell ref="P8:P10"/>
    <mergeCell ref="F9:F10"/>
    <mergeCell ref="G9:G10"/>
    <mergeCell ref="H9:H10"/>
    <mergeCell ref="I9:I10"/>
    <mergeCell ref="J9:J10"/>
    <mergeCell ref="Q8:Q10"/>
    <mergeCell ref="R8:R10"/>
    <mergeCell ref="K9:K10"/>
    <mergeCell ref="L9:L10"/>
    <mergeCell ref="S8:T9"/>
    <mergeCell ref="M9:M10"/>
  </mergeCells>
  <printOptions horizontalCentered="1"/>
  <pageMargins left="1.1100000000000001" right="0.9" top="1.1499999999999999" bottom="0.9" header="0" footer="0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A1:W1000"/>
  <sheetViews>
    <sheetView workbookViewId="0">
      <selection activeCell="G9" sqref="G9:H9"/>
    </sheetView>
  </sheetViews>
  <sheetFormatPr defaultColWidth="14.42578125" defaultRowHeight="15" customHeight="1"/>
  <cols>
    <col min="1" max="1" width="5.42578125" customWidth="1"/>
    <col min="2" max="3" width="19.42578125" customWidth="1"/>
    <col min="4" max="6" width="8.42578125" customWidth="1"/>
    <col min="7" max="7" width="12.85546875" customWidth="1"/>
    <col min="8" max="8" width="14.28515625" customWidth="1"/>
    <col min="9" max="9" width="12.85546875" customWidth="1"/>
    <col min="10" max="10" width="8.42578125" customWidth="1"/>
    <col min="11" max="11" width="12" customWidth="1"/>
    <col min="12" max="12" width="8.42578125" customWidth="1"/>
    <col min="13" max="13" width="10.85546875" customWidth="1"/>
    <col min="14" max="14" width="8.42578125" customWidth="1"/>
    <col min="15" max="15" width="12" customWidth="1"/>
    <col min="16" max="16" width="8.42578125" customWidth="1"/>
    <col min="17" max="17" width="9.140625" customWidth="1"/>
    <col min="18" max="26" width="14" customWidth="1"/>
  </cols>
  <sheetData>
    <row r="1" spans="1:23" ht="15.75">
      <c r="A1" s="168" t="s">
        <v>1439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07"/>
      <c r="S1" s="107"/>
      <c r="T1" s="107"/>
      <c r="U1" s="107"/>
      <c r="V1" s="107"/>
      <c r="W1" s="107"/>
    </row>
    <row r="2" spans="1:23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07"/>
      <c r="S2" s="107"/>
      <c r="T2" s="107"/>
      <c r="U2" s="107"/>
      <c r="V2" s="107"/>
      <c r="W2" s="107"/>
    </row>
    <row r="3" spans="1:23" ht="15.75">
      <c r="A3" s="805" t="s">
        <v>1440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153"/>
      <c r="R3" s="107"/>
      <c r="S3" s="107"/>
      <c r="T3" s="107"/>
      <c r="U3" s="107"/>
      <c r="V3" s="107"/>
      <c r="W3" s="107"/>
    </row>
    <row r="4" spans="1:23" ht="15.75">
      <c r="A4" s="743" t="s">
        <v>1441</v>
      </c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153"/>
      <c r="R4" s="107"/>
      <c r="S4" s="107"/>
      <c r="T4" s="107"/>
      <c r="U4" s="107"/>
      <c r="V4" s="107"/>
      <c r="W4" s="107"/>
    </row>
    <row r="5" spans="1:23" ht="15.75">
      <c r="A5" s="171"/>
      <c r="B5" s="171"/>
      <c r="C5" s="171"/>
      <c r="D5" s="171"/>
      <c r="E5" s="171"/>
      <c r="F5" s="171"/>
      <c r="G5" s="154" t="s">
        <v>284</v>
      </c>
      <c r="H5" s="155" t="str">
        <f>'1'!$F$5</f>
        <v>PONOROGO</v>
      </c>
      <c r="I5" s="107"/>
      <c r="J5" s="171"/>
      <c r="K5" s="171"/>
      <c r="L5" s="171"/>
      <c r="M5" s="171"/>
      <c r="N5" s="171"/>
      <c r="O5" s="171"/>
      <c r="P5" s="171"/>
      <c r="Q5" s="153"/>
      <c r="R5" s="107"/>
      <c r="S5" s="107"/>
      <c r="T5" s="107"/>
      <c r="U5" s="107"/>
      <c r="V5" s="107"/>
      <c r="W5" s="107"/>
    </row>
    <row r="6" spans="1:23" ht="15.75">
      <c r="A6" s="171"/>
      <c r="B6" s="171"/>
      <c r="C6" s="171"/>
      <c r="D6" s="171"/>
      <c r="E6" s="171"/>
      <c r="F6" s="171"/>
      <c r="G6" s="154" t="s">
        <v>3</v>
      </c>
      <c r="H6" s="155">
        <f>'1'!$F$6</f>
        <v>2025</v>
      </c>
      <c r="I6" s="107"/>
      <c r="J6" s="171"/>
      <c r="K6" s="171"/>
      <c r="L6" s="171"/>
      <c r="M6" s="171"/>
      <c r="N6" s="171"/>
      <c r="O6" s="171"/>
      <c r="P6" s="171"/>
      <c r="Q6" s="153"/>
      <c r="R6" s="107"/>
      <c r="S6" s="107"/>
      <c r="T6" s="107"/>
      <c r="U6" s="107"/>
      <c r="V6" s="107"/>
      <c r="W6" s="107"/>
    </row>
    <row r="7" spans="1:23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3"/>
      <c r="R7" s="107"/>
      <c r="S7" s="107"/>
      <c r="T7" s="107"/>
      <c r="U7" s="107"/>
      <c r="V7" s="107"/>
      <c r="W7" s="107"/>
    </row>
    <row r="8" spans="1:23" ht="28.5" customHeight="1">
      <c r="A8" s="750" t="s">
        <v>4</v>
      </c>
      <c r="B8" s="750" t="s">
        <v>247</v>
      </c>
      <c r="C8" s="750" t="s">
        <v>1156</v>
      </c>
      <c r="D8" s="766" t="s">
        <v>1342</v>
      </c>
      <c r="E8" s="758"/>
      <c r="F8" s="759"/>
      <c r="G8" s="756" t="s">
        <v>1442</v>
      </c>
      <c r="H8" s="753"/>
      <c r="I8" s="753"/>
      <c r="J8" s="753"/>
      <c r="K8" s="753"/>
      <c r="L8" s="753"/>
      <c r="M8" s="753"/>
      <c r="N8" s="753"/>
      <c r="O8" s="753"/>
      <c r="P8" s="754"/>
      <c r="Q8" s="153"/>
      <c r="R8" s="107"/>
      <c r="S8" s="107"/>
      <c r="T8" s="107"/>
      <c r="U8" s="107"/>
      <c r="V8" s="107"/>
      <c r="W8" s="107"/>
    </row>
    <row r="9" spans="1:23" ht="38.25" customHeight="1">
      <c r="A9" s="730"/>
      <c r="B9" s="730"/>
      <c r="C9" s="730"/>
      <c r="D9" s="737"/>
      <c r="E9" s="732"/>
      <c r="F9" s="733"/>
      <c r="G9" s="779" t="s">
        <v>1443</v>
      </c>
      <c r="H9" s="724"/>
      <c r="I9" s="779" t="s">
        <v>1444</v>
      </c>
      <c r="J9" s="724"/>
      <c r="K9" s="779" t="s">
        <v>1431</v>
      </c>
      <c r="L9" s="724"/>
      <c r="M9" s="779" t="s">
        <v>1445</v>
      </c>
      <c r="N9" s="724"/>
      <c r="O9" s="779" t="s">
        <v>1057</v>
      </c>
      <c r="P9" s="724"/>
      <c r="Q9" s="153"/>
      <c r="R9" s="107"/>
      <c r="S9" s="107"/>
      <c r="T9" s="107"/>
      <c r="U9" s="107"/>
      <c r="V9" s="107"/>
      <c r="W9" s="107"/>
    </row>
    <row r="10" spans="1:23" ht="37.5" customHeight="1">
      <c r="A10" s="720"/>
      <c r="B10" s="720"/>
      <c r="C10" s="720"/>
      <c r="D10" s="175" t="s">
        <v>8</v>
      </c>
      <c r="E10" s="175" t="s">
        <v>9</v>
      </c>
      <c r="F10" s="175" t="s">
        <v>10</v>
      </c>
      <c r="G10" s="175" t="s">
        <v>1446</v>
      </c>
      <c r="H10" s="175" t="s">
        <v>29</v>
      </c>
      <c r="I10" s="175" t="s">
        <v>1446</v>
      </c>
      <c r="J10" s="175" t="s">
        <v>29</v>
      </c>
      <c r="K10" s="175" t="s">
        <v>1446</v>
      </c>
      <c r="L10" s="175" t="s">
        <v>29</v>
      </c>
      <c r="M10" s="175" t="s">
        <v>1446</v>
      </c>
      <c r="N10" s="175" t="s">
        <v>29</v>
      </c>
      <c r="O10" s="175" t="s">
        <v>1446</v>
      </c>
      <c r="P10" s="175" t="s">
        <v>29</v>
      </c>
      <c r="Q10" s="153"/>
      <c r="R10" s="107"/>
      <c r="S10" s="107"/>
      <c r="T10" s="107"/>
      <c r="U10" s="107"/>
      <c r="V10" s="107"/>
      <c r="W10" s="107"/>
    </row>
    <row r="11" spans="1:23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10</v>
      </c>
      <c r="H11" s="119">
        <v>11</v>
      </c>
      <c r="I11" s="119">
        <v>12</v>
      </c>
      <c r="J11" s="119">
        <v>13</v>
      </c>
      <c r="K11" s="119">
        <v>14</v>
      </c>
      <c r="L11" s="119">
        <v>15</v>
      </c>
      <c r="M11" s="119">
        <v>22</v>
      </c>
      <c r="N11" s="119">
        <v>23</v>
      </c>
      <c r="O11" s="119">
        <v>24</v>
      </c>
      <c r="P11" s="119">
        <v>25</v>
      </c>
      <c r="Q11" s="153"/>
      <c r="R11" s="107"/>
      <c r="S11" s="107"/>
      <c r="T11" s="107"/>
      <c r="U11" s="107"/>
      <c r="V11" s="107"/>
      <c r="W11" s="107"/>
    </row>
    <row r="12" spans="1:23" ht="16.5" customHeight="1">
      <c r="A12" s="240">
        <v>1</v>
      </c>
      <c r="B12" s="250" t="str">
        <f>'11'!B9</f>
        <v>Ngrayun</v>
      </c>
      <c r="C12" s="250" t="str">
        <f>'11'!C9</f>
        <v>Ngrayun</v>
      </c>
      <c r="D12" s="227">
        <f>'21'!D12</f>
        <v>226</v>
      </c>
      <c r="E12" s="227">
        <f>'21'!E12</f>
        <v>1</v>
      </c>
      <c r="F12" s="227">
        <f t="shared" ref="F12:F43" si="0">SUM(D12:E12)</f>
        <v>227</v>
      </c>
      <c r="G12" s="125">
        <v>13</v>
      </c>
      <c r="H12" s="228">
        <f t="shared" ref="H12:H44" si="1">G12/F12*100</f>
        <v>5.7268722466960353</v>
      </c>
      <c r="I12" s="350">
        <v>11</v>
      </c>
      <c r="J12" s="228">
        <f t="shared" ref="J12:J44" si="2">I12/F12*100</f>
        <v>4.8458149779735686</v>
      </c>
      <c r="K12" s="350">
        <v>0</v>
      </c>
      <c r="L12" s="228">
        <f t="shared" ref="L12:L44" si="3">K12/F12*100</f>
        <v>0</v>
      </c>
      <c r="M12" s="350">
        <v>0</v>
      </c>
      <c r="N12" s="228">
        <f t="shared" ref="N12:N44" si="4">M12/F12*100</f>
        <v>0</v>
      </c>
      <c r="O12" s="227">
        <f t="shared" ref="O12:O44" si="5">M12+K12+I12+G12</f>
        <v>24</v>
      </c>
      <c r="P12" s="228">
        <f t="shared" ref="P12:P44" si="6">O12/F12*100</f>
        <v>10.572687224669604</v>
      </c>
      <c r="Q12" s="153"/>
      <c r="R12" s="107"/>
      <c r="S12" s="107"/>
      <c r="T12" s="107"/>
      <c r="U12" s="107"/>
      <c r="V12" s="107"/>
      <c r="W12" s="107"/>
    </row>
    <row r="13" spans="1:23" ht="16.5" customHeight="1">
      <c r="A13" s="240">
        <v>2</v>
      </c>
      <c r="B13" s="250">
        <f>'11'!B10</f>
        <v>0</v>
      </c>
      <c r="C13" s="250" t="str">
        <f>'11'!C10</f>
        <v>Selur</v>
      </c>
      <c r="D13" s="227">
        <f>'21'!D13</f>
        <v>152</v>
      </c>
      <c r="E13" s="227">
        <f>'21'!E13</f>
        <v>2</v>
      </c>
      <c r="F13" s="227">
        <f t="shared" si="0"/>
        <v>154</v>
      </c>
      <c r="G13" s="125">
        <v>17</v>
      </c>
      <c r="H13" s="228">
        <f t="shared" si="1"/>
        <v>11.038961038961039</v>
      </c>
      <c r="I13" s="350">
        <v>1</v>
      </c>
      <c r="J13" s="228">
        <f t="shared" si="2"/>
        <v>0.64935064935064934</v>
      </c>
      <c r="K13" s="350">
        <v>1</v>
      </c>
      <c r="L13" s="228">
        <f t="shared" si="3"/>
        <v>0.64935064935064934</v>
      </c>
      <c r="M13" s="350">
        <v>3</v>
      </c>
      <c r="N13" s="228">
        <f t="shared" si="4"/>
        <v>1.948051948051948</v>
      </c>
      <c r="O13" s="227">
        <f t="shared" si="5"/>
        <v>22</v>
      </c>
      <c r="P13" s="228">
        <f t="shared" si="6"/>
        <v>14.285714285714285</v>
      </c>
      <c r="Q13" s="153"/>
      <c r="R13" s="107"/>
      <c r="S13" s="107"/>
      <c r="T13" s="107"/>
      <c r="U13" s="107"/>
      <c r="V13" s="107"/>
      <c r="W13" s="107"/>
    </row>
    <row r="14" spans="1:23" ht="16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227">
        <f>'21'!D14</f>
        <v>181</v>
      </c>
      <c r="E14" s="227">
        <f>'21'!E14</f>
        <v>0</v>
      </c>
      <c r="F14" s="227">
        <f t="shared" si="0"/>
        <v>181</v>
      </c>
      <c r="G14" s="125">
        <v>8</v>
      </c>
      <c r="H14" s="228">
        <f t="shared" si="1"/>
        <v>4.4198895027624303</v>
      </c>
      <c r="I14" s="350">
        <v>2</v>
      </c>
      <c r="J14" s="228">
        <f t="shared" si="2"/>
        <v>1.1049723756906076</v>
      </c>
      <c r="K14" s="350">
        <v>0</v>
      </c>
      <c r="L14" s="228">
        <f t="shared" si="3"/>
        <v>0</v>
      </c>
      <c r="M14" s="350">
        <v>2</v>
      </c>
      <c r="N14" s="228">
        <f t="shared" si="4"/>
        <v>1.1049723756906076</v>
      </c>
      <c r="O14" s="227">
        <f t="shared" si="5"/>
        <v>12</v>
      </c>
      <c r="P14" s="228">
        <f t="shared" si="6"/>
        <v>6.6298342541436464</v>
      </c>
      <c r="Q14" s="153"/>
      <c r="R14" s="107"/>
      <c r="S14" s="107"/>
      <c r="T14" s="107"/>
      <c r="U14" s="107"/>
      <c r="V14" s="107"/>
      <c r="W14" s="107"/>
    </row>
    <row r="15" spans="1:23" ht="16.5" customHeight="1">
      <c r="A15" s="240">
        <v>4</v>
      </c>
      <c r="B15" s="250">
        <f>'11'!B12</f>
        <v>0</v>
      </c>
      <c r="C15" s="250" t="str">
        <f>'11'!C12</f>
        <v>Nailan</v>
      </c>
      <c r="D15" s="227">
        <f>'21'!D15</f>
        <v>146</v>
      </c>
      <c r="E15" s="227">
        <f>'21'!E15</f>
        <v>0</v>
      </c>
      <c r="F15" s="227">
        <f t="shared" si="0"/>
        <v>146</v>
      </c>
      <c r="G15" s="125">
        <v>13</v>
      </c>
      <c r="H15" s="228">
        <f t="shared" si="1"/>
        <v>8.9041095890410951</v>
      </c>
      <c r="I15" s="350">
        <v>4</v>
      </c>
      <c r="J15" s="228">
        <f t="shared" si="2"/>
        <v>2.7397260273972601</v>
      </c>
      <c r="K15" s="350">
        <v>0</v>
      </c>
      <c r="L15" s="228">
        <f t="shared" si="3"/>
        <v>0</v>
      </c>
      <c r="M15" s="350">
        <v>1</v>
      </c>
      <c r="N15" s="228">
        <f t="shared" si="4"/>
        <v>0.68493150684931503</v>
      </c>
      <c r="O15" s="227">
        <f t="shared" si="5"/>
        <v>18</v>
      </c>
      <c r="P15" s="228">
        <f t="shared" si="6"/>
        <v>12.328767123287671</v>
      </c>
      <c r="Q15" s="153"/>
      <c r="R15" s="107"/>
      <c r="S15" s="107"/>
      <c r="T15" s="107"/>
      <c r="U15" s="107"/>
      <c r="V15" s="107"/>
      <c r="W15" s="107"/>
    </row>
    <row r="16" spans="1:23" ht="16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227">
        <f>'21'!D16</f>
        <v>233</v>
      </c>
      <c r="E16" s="227">
        <f>'21'!E16</f>
        <v>1</v>
      </c>
      <c r="F16" s="227">
        <f t="shared" si="0"/>
        <v>234</v>
      </c>
      <c r="G16" s="125">
        <v>13</v>
      </c>
      <c r="H16" s="228">
        <f t="shared" si="1"/>
        <v>5.5555555555555554</v>
      </c>
      <c r="I16" s="350">
        <v>4</v>
      </c>
      <c r="J16" s="228">
        <f t="shared" si="2"/>
        <v>1.7094017094017095</v>
      </c>
      <c r="K16" s="350">
        <v>0</v>
      </c>
      <c r="L16" s="228">
        <f t="shared" si="3"/>
        <v>0</v>
      </c>
      <c r="M16" s="350">
        <v>41</v>
      </c>
      <c r="N16" s="228">
        <f t="shared" si="4"/>
        <v>17.52136752136752</v>
      </c>
      <c r="O16" s="227">
        <f t="shared" si="5"/>
        <v>58</v>
      </c>
      <c r="P16" s="228">
        <f t="shared" si="6"/>
        <v>24.786324786324787</v>
      </c>
      <c r="Q16" s="153"/>
      <c r="R16" s="107"/>
      <c r="S16" s="107"/>
      <c r="T16" s="107"/>
      <c r="U16" s="107"/>
      <c r="V16" s="107"/>
      <c r="W16" s="107"/>
    </row>
    <row r="17" spans="1:23" ht="16.5" customHeight="1">
      <c r="A17" s="240">
        <v>6</v>
      </c>
      <c r="B17" s="250" t="str">
        <f>'11'!B14</f>
        <v>Sambit</v>
      </c>
      <c r="C17" s="250" t="str">
        <f>'11'!C14</f>
        <v>Sambit</v>
      </c>
      <c r="D17" s="227">
        <f>'21'!D17</f>
        <v>108</v>
      </c>
      <c r="E17" s="227">
        <f>'21'!E17</f>
        <v>0</v>
      </c>
      <c r="F17" s="227">
        <f t="shared" si="0"/>
        <v>108</v>
      </c>
      <c r="G17" s="125">
        <v>11</v>
      </c>
      <c r="H17" s="228">
        <f t="shared" si="1"/>
        <v>10.185185185185185</v>
      </c>
      <c r="I17" s="350">
        <v>1</v>
      </c>
      <c r="J17" s="228">
        <f t="shared" si="2"/>
        <v>0.92592592592592582</v>
      </c>
      <c r="K17" s="350">
        <v>0</v>
      </c>
      <c r="L17" s="228">
        <f t="shared" si="3"/>
        <v>0</v>
      </c>
      <c r="M17" s="350">
        <v>1</v>
      </c>
      <c r="N17" s="228">
        <f t="shared" si="4"/>
        <v>0.92592592592592582</v>
      </c>
      <c r="O17" s="227">
        <f t="shared" si="5"/>
        <v>13</v>
      </c>
      <c r="P17" s="228">
        <f t="shared" si="6"/>
        <v>12.037037037037036</v>
      </c>
      <c r="Q17" s="153"/>
      <c r="R17" s="107"/>
      <c r="S17" s="107"/>
      <c r="T17" s="107"/>
      <c r="U17" s="107"/>
      <c r="V17" s="107"/>
      <c r="W17" s="107"/>
    </row>
    <row r="18" spans="1:23" ht="16.5" customHeight="1">
      <c r="A18" s="240">
        <v>7</v>
      </c>
      <c r="B18" s="250">
        <f>'11'!B15</f>
        <v>0</v>
      </c>
      <c r="C18" s="250" t="str">
        <f>'11'!C15</f>
        <v>Wringinanom</v>
      </c>
      <c r="D18" s="227">
        <f>'21'!D18</f>
        <v>137</v>
      </c>
      <c r="E18" s="227">
        <f>'21'!E18</f>
        <v>3</v>
      </c>
      <c r="F18" s="227">
        <f t="shared" si="0"/>
        <v>140</v>
      </c>
      <c r="G18" s="125">
        <v>6</v>
      </c>
      <c r="H18" s="228">
        <f t="shared" si="1"/>
        <v>4.2857142857142856</v>
      </c>
      <c r="I18" s="350">
        <v>0</v>
      </c>
      <c r="J18" s="228">
        <f t="shared" si="2"/>
        <v>0</v>
      </c>
      <c r="K18" s="350">
        <v>0</v>
      </c>
      <c r="L18" s="228">
        <f t="shared" si="3"/>
        <v>0</v>
      </c>
      <c r="M18" s="350">
        <v>16</v>
      </c>
      <c r="N18" s="228">
        <f t="shared" si="4"/>
        <v>11.428571428571429</v>
      </c>
      <c r="O18" s="227">
        <f t="shared" si="5"/>
        <v>22</v>
      </c>
      <c r="P18" s="228">
        <f t="shared" si="6"/>
        <v>15.714285714285714</v>
      </c>
      <c r="Q18" s="153"/>
      <c r="R18" s="107"/>
      <c r="S18" s="107"/>
      <c r="T18" s="107"/>
      <c r="U18" s="107"/>
      <c r="V18" s="107"/>
      <c r="W18" s="107"/>
    </row>
    <row r="19" spans="1:23" ht="16.5" customHeight="1">
      <c r="A19" s="240">
        <v>8</v>
      </c>
      <c r="B19" s="250" t="str">
        <f>'11'!B16</f>
        <v>Sawoo</v>
      </c>
      <c r="C19" s="250" t="str">
        <f>'11'!C16</f>
        <v>Sawoo</v>
      </c>
      <c r="D19" s="227">
        <f>'21'!D19</f>
        <v>326</v>
      </c>
      <c r="E19" s="227">
        <f>'21'!E19</f>
        <v>5</v>
      </c>
      <c r="F19" s="227">
        <f t="shared" si="0"/>
        <v>331</v>
      </c>
      <c r="G19" s="125">
        <v>26</v>
      </c>
      <c r="H19" s="228">
        <f t="shared" si="1"/>
        <v>7.8549848942598182</v>
      </c>
      <c r="I19" s="350">
        <v>2</v>
      </c>
      <c r="J19" s="228">
        <f t="shared" si="2"/>
        <v>0.60422960725075525</v>
      </c>
      <c r="K19" s="350">
        <v>1</v>
      </c>
      <c r="L19" s="228">
        <f t="shared" si="3"/>
        <v>0.30211480362537763</v>
      </c>
      <c r="M19" s="350">
        <v>0</v>
      </c>
      <c r="N19" s="228">
        <f t="shared" si="4"/>
        <v>0</v>
      </c>
      <c r="O19" s="227">
        <f t="shared" si="5"/>
        <v>29</v>
      </c>
      <c r="P19" s="228">
        <f t="shared" si="6"/>
        <v>8.761329305135952</v>
      </c>
      <c r="Q19" s="153"/>
      <c r="R19" s="107"/>
      <c r="S19" s="107"/>
      <c r="T19" s="107"/>
      <c r="U19" s="107"/>
      <c r="V19" s="107"/>
      <c r="W19" s="107"/>
    </row>
    <row r="20" spans="1:23" ht="16.5" customHeight="1">
      <c r="A20" s="240">
        <v>9</v>
      </c>
      <c r="B20" s="250">
        <f>'11'!B17</f>
        <v>0</v>
      </c>
      <c r="C20" s="250" t="str">
        <f>'11'!C17</f>
        <v>Bondrang</v>
      </c>
      <c r="D20" s="227">
        <f>'21'!D20</f>
        <v>52</v>
      </c>
      <c r="E20" s="227">
        <f>'21'!E20</f>
        <v>0</v>
      </c>
      <c r="F20" s="227">
        <f t="shared" si="0"/>
        <v>52</v>
      </c>
      <c r="G20" s="125">
        <v>0</v>
      </c>
      <c r="H20" s="228">
        <f t="shared" si="1"/>
        <v>0</v>
      </c>
      <c r="I20" s="350">
        <v>2</v>
      </c>
      <c r="J20" s="228">
        <f t="shared" si="2"/>
        <v>3.8461538461538463</v>
      </c>
      <c r="K20" s="350">
        <v>0</v>
      </c>
      <c r="L20" s="228">
        <f t="shared" si="3"/>
        <v>0</v>
      </c>
      <c r="M20" s="350">
        <v>0</v>
      </c>
      <c r="N20" s="228">
        <f t="shared" si="4"/>
        <v>0</v>
      </c>
      <c r="O20" s="227">
        <f t="shared" si="5"/>
        <v>2</v>
      </c>
      <c r="P20" s="228">
        <f t="shared" si="6"/>
        <v>3.8461538461538463</v>
      </c>
      <c r="Q20" s="153"/>
      <c r="R20" s="107"/>
      <c r="S20" s="107"/>
      <c r="T20" s="107"/>
      <c r="U20" s="107"/>
      <c r="V20" s="107"/>
      <c r="W20" s="107"/>
    </row>
    <row r="21" spans="1:23" ht="16.5" customHeight="1">
      <c r="A21" s="240">
        <v>10</v>
      </c>
      <c r="B21" s="250" t="str">
        <f>'11'!B18</f>
        <v>Sooko</v>
      </c>
      <c r="C21" s="250" t="str">
        <f>'11'!C18</f>
        <v>Sooko</v>
      </c>
      <c r="D21" s="227">
        <f>'21'!D21</f>
        <v>146</v>
      </c>
      <c r="E21" s="227">
        <f>'21'!E21</f>
        <v>2</v>
      </c>
      <c r="F21" s="227">
        <f t="shared" si="0"/>
        <v>148</v>
      </c>
      <c r="G21" s="125">
        <v>10</v>
      </c>
      <c r="H21" s="228">
        <f t="shared" si="1"/>
        <v>6.756756756756757</v>
      </c>
      <c r="I21" s="350">
        <v>14</v>
      </c>
      <c r="J21" s="228">
        <f t="shared" si="2"/>
        <v>9.4594594594594597</v>
      </c>
      <c r="K21" s="350">
        <v>0</v>
      </c>
      <c r="L21" s="228">
        <f t="shared" si="3"/>
        <v>0</v>
      </c>
      <c r="M21" s="350">
        <v>1</v>
      </c>
      <c r="N21" s="228">
        <f t="shared" si="4"/>
        <v>0.67567567567567566</v>
      </c>
      <c r="O21" s="227">
        <f t="shared" si="5"/>
        <v>25</v>
      </c>
      <c r="P21" s="228">
        <f t="shared" si="6"/>
        <v>16.891891891891891</v>
      </c>
      <c r="Q21" s="153"/>
      <c r="R21" s="107"/>
      <c r="S21" s="107"/>
      <c r="T21" s="107"/>
      <c r="U21" s="107"/>
      <c r="V21" s="107"/>
      <c r="W21" s="107"/>
    </row>
    <row r="22" spans="1:23" ht="16.5" customHeight="1">
      <c r="A22" s="240">
        <v>11</v>
      </c>
      <c r="B22" s="250" t="str">
        <f>'11'!B19</f>
        <v>Pudak</v>
      </c>
      <c r="C22" s="250" t="str">
        <f>'11'!C19</f>
        <v>Pudak</v>
      </c>
      <c r="D22" s="227">
        <f>'21'!D22</f>
        <v>57</v>
      </c>
      <c r="E22" s="227">
        <f>'21'!E22</f>
        <v>1</v>
      </c>
      <c r="F22" s="227">
        <f t="shared" si="0"/>
        <v>58</v>
      </c>
      <c r="G22" s="125">
        <v>6</v>
      </c>
      <c r="H22" s="228">
        <f t="shared" si="1"/>
        <v>10.344827586206897</v>
      </c>
      <c r="I22" s="350">
        <v>4</v>
      </c>
      <c r="J22" s="228">
        <f t="shared" si="2"/>
        <v>6.8965517241379306</v>
      </c>
      <c r="K22" s="350">
        <v>0</v>
      </c>
      <c r="L22" s="228">
        <f t="shared" si="3"/>
        <v>0</v>
      </c>
      <c r="M22" s="350">
        <v>0</v>
      </c>
      <c r="N22" s="228">
        <f t="shared" si="4"/>
        <v>0</v>
      </c>
      <c r="O22" s="227">
        <f t="shared" si="5"/>
        <v>10</v>
      </c>
      <c r="P22" s="228">
        <f t="shared" si="6"/>
        <v>17.241379310344829</v>
      </c>
      <c r="Q22" s="153"/>
      <c r="R22" s="107"/>
      <c r="S22" s="107"/>
      <c r="T22" s="107"/>
      <c r="U22" s="107"/>
      <c r="V22" s="107"/>
      <c r="W22" s="107"/>
    </row>
    <row r="23" spans="1:23" ht="16.5" customHeight="1">
      <c r="A23" s="240">
        <v>12</v>
      </c>
      <c r="B23" s="250" t="str">
        <f>'11'!B20</f>
        <v>Pulung</v>
      </c>
      <c r="C23" s="250" t="str">
        <f>'11'!C20</f>
        <v>Pulung</v>
      </c>
      <c r="D23" s="227">
        <f>'21'!D23</f>
        <v>191</v>
      </c>
      <c r="E23" s="227">
        <f>'21'!E23</f>
        <v>2</v>
      </c>
      <c r="F23" s="227">
        <f t="shared" si="0"/>
        <v>193</v>
      </c>
      <c r="G23" s="125">
        <v>11</v>
      </c>
      <c r="H23" s="228">
        <f t="shared" si="1"/>
        <v>5.6994818652849739</v>
      </c>
      <c r="I23" s="350">
        <v>14</v>
      </c>
      <c r="J23" s="228">
        <f t="shared" si="2"/>
        <v>7.2538860103626934</v>
      </c>
      <c r="K23" s="350">
        <v>0</v>
      </c>
      <c r="L23" s="228">
        <f t="shared" si="3"/>
        <v>0</v>
      </c>
      <c r="M23" s="350">
        <v>9</v>
      </c>
      <c r="N23" s="228">
        <f t="shared" si="4"/>
        <v>4.6632124352331603</v>
      </c>
      <c r="O23" s="227">
        <f t="shared" si="5"/>
        <v>34</v>
      </c>
      <c r="P23" s="228">
        <f t="shared" si="6"/>
        <v>17.616580310880828</v>
      </c>
      <c r="Q23" s="153"/>
      <c r="R23" s="107"/>
      <c r="S23" s="107"/>
      <c r="T23" s="107"/>
      <c r="U23" s="107"/>
      <c r="V23" s="107"/>
      <c r="W23" s="107"/>
    </row>
    <row r="24" spans="1:23" ht="16.5" customHeight="1">
      <c r="A24" s="240">
        <v>13</v>
      </c>
      <c r="B24" s="250">
        <f>'11'!B21</f>
        <v>0</v>
      </c>
      <c r="C24" s="250" t="str">
        <f>'11'!C21</f>
        <v>Kesugihan</v>
      </c>
      <c r="D24" s="227">
        <f>'21'!D24</f>
        <v>126</v>
      </c>
      <c r="E24" s="227">
        <f>'21'!E24</f>
        <v>0</v>
      </c>
      <c r="F24" s="227">
        <f t="shared" si="0"/>
        <v>126</v>
      </c>
      <c r="G24" s="125">
        <v>10</v>
      </c>
      <c r="H24" s="228">
        <f t="shared" si="1"/>
        <v>7.9365079365079358</v>
      </c>
      <c r="I24" s="350">
        <v>2</v>
      </c>
      <c r="J24" s="228">
        <f t="shared" si="2"/>
        <v>1.5873015873015872</v>
      </c>
      <c r="K24" s="350">
        <v>0</v>
      </c>
      <c r="L24" s="228">
        <f t="shared" si="3"/>
        <v>0</v>
      </c>
      <c r="M24" s="350">
        <v>2</v>
      </c>
      <c r="N24" s="228">
        <f t="shared" si="4"/>
        <v>1.5873015873015872</v>
      </c>
      <c r="O24" s="227">
        <f t="shared" si="5"/>
        <v>14</v>
      </c>
      <c r="P24" s="228">
        <f t="shared" si="6"/>
        <v>11.111111111111111</v>
      </c>
      <c r="Q24" s="153"/>
      <c r="R24" s="107"/>
      <c r="S24" s="107"/>
      <c r="T24" s="107"/>
      <c r="U24" s="107"/>
      <c r="V24" s="107"/>
      <c r="W24" s="107"/>
    </row>
    <row r="25" spans="1:23" ht="16.5" customHeight="1">
      <c r="A25" s="240">
        <v>14</v>
      </c>
      <c r="B25" s="250" t="str">
        <f>'11'!B22</f>
        <v>Mlarak</v>
      </c>
      <c r="C25" s="250" t="str">
        <f>'11'!C22</f>
        <v>Mlarak</v>
      </c>
      <c r="D25" s="227">
        <f>'21'!D25</f>
        <v>215</v>
      </c>
      <c r="E25" s="227">
        <f>'21'!E25</f>
        <v>0</v>
      </c>
      <c r="F25" s="227">
        <f t="shared" si="0"/>
        <v>215</v>
      </c>
      <c r="G25" s="125">
        <v>16</v>
      </c>
      <c r="H25" s="228">
        <f t="shared" si="1"/>
        <v>7.441860465116279</v>
      </c>
      <c r="I25" s="350">
        <v>4</v>
      </c>
      <c r="J25" s="228">
        <f t="shared" si="2"/>
        <v>1.8604651162790697</v>
      </c>
      <c r="K25" s="350">
        <v>0</v>
      </c>
      <c r="L25" s="228">
        <f t="shared" si="3"/>
        <v>0</v>
      </c>
      <c r="M25" s="350">
        <v>14</v>
      </c>
      <c r="N25" s="228">
        <f t="shared" si="4"/>
        <v>6.5116279069767442</v>
      </c>
      <c r="O25" s="227">
        <f t="shared" si="5"/>
        <v>34</v>
      </c>
      <c r="P25" s="228">
        <f t="shared" si="6"/>
        <v>15.813953488372093</v>
      </c>
      <c r="Q25" s="153"/>
      <c r="R25" s="107"/>
      <c r="S25" s="107"/>
      <c r="T25" s="107"/>
      <c r="U25" s="107"/>
      <c r="V25" s="107"/>
      <c r="W25" s="107"/>
    </row>
    <row r="26" spans="1:23" ht="16.5" customHeight="1">
      <c r="A26" s="240">
        <v>15</v>
      </c>
      <c r="B26" s="250" t="str">
        <f>'11'!B23</f>
        <v>Siman</v>
      </c>
      <c r="C26" s="250" t="str">
        <f>'11'!C23</f>
        <v>Siman</v>
      </c>
      <c r="D26" s="227">
        <f>'21'!D26</f>
        <v>146</v>
      </c>
      <c r="E26" s="227">
        <f>'21'!E26</f>
        <v>4</v>
      </c>
      <c r="F26" s="227">
        <f t="shared" si="0"/>
        <v>150</v>
      </c>
      <c r="G26" s="125">
        <v>7</v>
      </c>
      <c r="H26" s="228">
        <f t="shared" si="1"/>
        <v>4.666666666666667</v>
      </c>
      <c r="I26" s="350">
        <v>7</v>
      </c>
      <c r="J26" s="228">
        <f t="shared" si="2"/>
        <v>4.666666666666667</v>
      </c>
      <c r="K26" s="350">
        <v>0</v>
      </c>
      <c r="L26" s="228">
        <f t="shared" si="3"/>
        <v>0</v>
      </c>
      <c r="M26" s="350">
        <v>1</v>
      </c>
      <c r="N26" s="228">
        <f t="shared" si="4"/>
        <v>0.66666666666666674</v>
      </c>
      <c r="O26" s="227">
        <f t="shared" si="5"/>
        <v>15</v>
      </c>
      <c r="P26" s="228">
        <f t="shared" si="6"/>
        <v>10</v>
      </c>
      <c r="Q26" s="153"/>
      <c r="R26" s="107"/>
      <c r="S26" s="107"/>
      <c r="T26" s="107"/>
      <c r="U26" s="107"/>
      <c r="V26" s="107"/>
      <c r="W26" s="107"/>
    </row>
    <row r="27" spans="1:23" ht="16.5" customHeight="1">
      <c r="A27" s="240">
        <v>16</v>
      </c>
      <c r="B27" s="250">
        <f>'11'!B24</f>
        <v>0</v>
      </c>
      <c r="C27" s="250" t="str">
        <f>'11'!C24</f>
        <v>Ronowijayan</v>
      </c>
      <c r="D27" s="227">
        <f>'21'!D27</f>
        <v>144</v>
      </c>
      <c r="E27" s="227">
        <f>'21'!E27</f>
        <v>1</v>
      </c>
      <c r="F27" s="227">
        <f t="shared" si="0"/>
        <v>145</v>
      </c>
      <c r="G27" s="125">
        <v>14</v>
      </c>
      <c r="H27" s="228">
        <f t="shared" si="1"/>
        <v>9.6551724137931032</v>
      </c>
      <c r="I27" s="350">
        <v>3</v>
      </c>
      <c r="J27" s="228">
        <f t="shared" si="2"/>
        <v>2.0689655172413794</v>
      </c>
      <c r="K27" s="350">
        <v>1</v>
      </c>
      <c r="L27" s="228">
        <f t="shared" si="3"/>
        <v>0.68965517241379315</v>
      </c>
      <c r="M27" s="350">
        <v>0</v>
      </c>
      <c r="N27" s="228">
        <f t="shared" si="4"/>
        <v>0</v>
      </c>
      <c r="O27" s="227">
        <f t="shared" si="5"/>
        <v>18</v>
      </c>
      <c r="P27" s="228">
        <f t="shared" si="6"/>
        <v>12.413793103448276</v>
      </c>
      <c r="Q27" s="153"/>
      <c r="R27" s="107"/>
      <c r="S27" s="107"/>
      <c r="T27" s="107"/>
      <c r="U27" s="107"/>
      <c r="V27" s="107"/>
      <c r="W27" s="107"/>
    </row>
    <row r="28" spans="1:23" ht="16.5" customHeight="1">
      <c r="A28" s="240">
        <v>17</v>
      </c>
      <c r="B28" s="250" t="str">
        <f>'11'!B25</f>
        <v>Jetis</v>
      </c>
      <c r="C28" s="250" t="str">
        <f>'11'!C25</f>
        <v>Jetis</v>
      </c>
      <c r="D28" s="227">
        <f>'21'!D28</f>
        <v>192</v>
      </c>
      <c r="E28" s="227">
        <f>'21'!E28</f>
        <v>0</v>
      </c>
      <c r="F28" s="227">
        <f t="shared" si="0"/>
        <v>192</v>
      </c>
      <c r="G28" s="125">
        <v>7</v>
      </c>
      <c r="H28" s="228">
        <f t="shared" si="1"/>
        <v>3.6458333333333335</v>
      </c>
      <c r="I28" s="350">
        <v>0</v>
      </c>
      <c r="J28" s="228">
        <f t="shared" si="2"/>
        <v>0</v>
      </c>
      <c r="K28" s="350">
        <v>0</v>
      </c>
      <c r="L28" s="228">
        <f t="shared" si="3"/>
        <v>0</v>
      </c>
      <c r="M28" s="350">
        <v>10</v>
      </c>
      <c r="N28" s="228">
        <f t="shared" si="4"/>
        <v>5.2083333333333339</v>
      </c>
      <c r="O28" s="227">
        <f t="shared" si="5"/>
        <v>17</v>
      </c>
      <c r="P28" s="228">
        <f t="shared" si="6"/>
        <v>8.8541666666666679</v>
      </c>
      <c r="Q28" s="153"/>
      <c r="R28" s="107"/>
      <c r="S28" s="107"/>
      <c r="T28" s="107"/>
      <c r="U28" s="107"/>
      <c r="V28" s="107"/>
      <c r="W28" s="107"/>
    </row>
    <row r="29" spans="1:23" ht="16.5" customHeight="1">
      <c r="A29" s="240">
        <v>18</v>
      </c>
      <c r="B29" s="250" t="str">
        <f>'11'!B26</f>
        <v>Balong</v>
      </c>
      <c r="C29" s="250" t="str">
        <f>'11'!C26</f>
        <v>Balong</v>
      </c>
      <c r="D29" s="227">
        <f>'21'!D29</f>
        <v>287</v>
      </c>
      <c r="E29" s="227">
        <f>'21'!E29</f>
        <v>1</v>
      </c>
      <c r="F29" s="227">
        <f t="shared" si="0"/>
        <v>288</v>
      </c>
      <c r="G29" s="125">
        <v>23</v>
      </c>
      <c r="H29" s="228">
        <f t="shared" si="1"/>
        <v>7.9861111111111107</v>
      </c>
      <c r="I29" s="350">
        <v>3</v>
      </c>
      <c r="J29" s="228">
        <f t="shared" si="2"/>
        <v>1.0416666666666665</v>
      </c>
      <c r="K29" s="350">
        <v>0</v>
      </c>
      <c r="L29" s="228">
        <f t="shared" si="3"/>
        <v>0</v>
      </c>
      <c r="M29" s="350">
        <v>3</v>
      </c>
      <c r="N29" s="228">
        <f t="shared" si="4"/>
        <v>1.0416666666666665</v>
      </c>
      <c r="O29" s="227">
        <f t="shared" si="5"/>
        <v>29</v>
      </c>
      <c r="P29" s="228">
        <f t="shared" si="6"/>
        <v>10.069444444444445</v>
      </c>
      <c r="Q29" s="153"/>
      <c r="R29" s="107"/>
      <c r="S29" s="107"/>
      <c r="T29" s="107"/>
      <c r="U29" s="107"/>
      <c r="V29" s="107"/>
      <c r="W29" s="107"/>
    </row>
    <row r="30" spans="1:23" ht="16.5" customHeight="1">
      <c r="A30" s="240">
        <v>19</v>
      </c>
      <c r="B30" s="250" t="str">
        <f>'11'!B27</f>
        <v>Kauman</v>
      </c>
      <c r="C30" s="250" t="str">
        <f>'11'!C27</f>
        <v>Kauman</v>
      </c>
      <c r="D30" s="227">
        <f>'21'!D30</f>
        <v>131</v>
      </c>
      <c r="E30" s="227">
        <f>'21'!E30</f>
        <v>0</v>
      </c>
      <c r="F30" s="227">
        <f t="shared" si="0"/>
        <v>131</v>
      </c>
      <c r="G30" s="125">
        <v>8</v>
      </c>
      <c r="H30" s="228">
        <f t="shared" si="1"/>
        <v>6.1068702290076331</v>
      </c>
      <c r="I30" s="350">
        <v>2</v>
      </c>
      <c r="J30" s="228">
        <f t="shared" si="2"/>
        <v>1.5267175572519083</v>
      </c>
      <c r="K30" s="350">
        <v>0</v>
      </c>
      <c r="L30" s="228">
        <f t="shared" si="3"/>
        <v>0</v>
      </c>
      <c r="M30" s="350">
        <v>2</v>
      </c>
      <c r="N30" s="228">
        <f t="shared" si="4"/>
        <v>1.5267175572519083</v>
      </c>
      <c r="O30" s="227">
        <f t="shared" si="5"/>
        <v>12</v>
      </c>
      <c r="P30" s="228">
        <f t="shared" si="6"/>
        <v>9.1603053435114496</v>
      </c>
      <c r="Q30" s="153"/>
      <c r="R30" s="107"/>
      <c r="S30" s="107"/>
      <c r="T30" s="107"/>
      <c r="U30" s="107"/>
      <c r="V30" s="107"/>
      <c r="W30" s="107"/>
    </row>
    <row r="31" spans="1:23" ht="16.5" customHeight="1">
      <c r="A31" s="240">
        <v>20</v>
      </c>
      <c r="B31" s="250">
        <f>'11'!B28</f>
        <v>0</v>
      </c>
      <c r="C31" s="250" t="str">
        <f>'11'!C28</f>
        <v>Ngrandu</v>
      </c>
      <c r="D31" s="227">
        <f>'21'!D31</f>
        <v>71</v>
      </c>
      <c r="E31" s="227">
        <f>'21'!E31</f>
        <v>75</v>
      </c>
      <c r="F31" s="227">
        <f t="shared" si="0"/>
        <v>146</v>
      </c>
      <c r="G31" s="125">
        <v>11</v>
      </c>
      <c r="H31" s="228">
        <f t="shared" si="1"/>
        <v>7.5342465753424657</v>
      </c>
      <c r="I31" s="350">
        <v>0</v>
      </c>
      <c r="J31" s="228">
        <f t="shared" si="2"/>
        <v>0</v>
      </c>
      <c r="K31" s="350">
        <v>0</v>
      </c>
      <c r="L31" s="228">
        <f t="shared" si="3"/>
        <v>0</v>
      </c>
      <c r="M31" s="350">
        <v>2</v>
      </c>
      <c r="N31" s="228">
        <f t="shared" si="4"/>
        <v>1.3698630136986301</v>
      </c>
      <c r="O31" s="227">
        <f t="shared" si="5"/>
        <v>13</v>
      </c>
      <c r="P31" s="228">
        <f t="shared" si="6"/>
        <v>8.9041095890410951</v>
      </c>
      <c r="Q31" s="153"/>
      <c r="R31" s="107"/>
      <c r="S31" s="107"/>
      <c r="T31" s="107"/>
      <c r="U31" s="107"/>
      <c r="V31" s="107"/>
      <c r="W31" s="107"/>
    </row>
    <row r="32" spans="1:23" ht="16.5" customHeight="1">
      <c r="A32" s="240">
        <v>21</v>
      </c>
      <c r="B32" s="250" t="str">
        <f>'11'!B29</f>
        <v>Jambon</v>
      </c>
      <c r="C32" s="250" t="str">
        <f>'11'!C29</f>
        <v>Jambon</v>
      </c>
      <c r="D32" s="227">
        <f>'21'!D32</f>
        <v>289</v>
      </c>
      <c r="E32" s="227">
        <f>'21'!E32</f>
        <v>1</v>
      </c>
      <c r="F32" s="227">
        <f t="shared" si="0"/>
        <v>290</v>
      </c>
      <c r="G32" s="125">
        <v>2</v>
      </c>
      <c r="H32" s="228">
        <f t="shared" si="1"/>
        <v>0.68965517241379315</v>
      </c>
      <c r="I32" s="350">
        <v>19</v>
      </c>
      <c r="J32" s="228">
        <f t="shared" si="2"/>
        <v>6.5517241379310347</v>
      </c>
      <c r="K32" s="350">
        <v>0</v>
      </c>
      <c r="L32" s="228">
        <f t="shared" si="3"/>
        <v>0</v>
      </c>
      <c r="M32" s="350">
        <v>15</v>
      </c>
      <c r="N32" s="228">
        <f t="shared" si="4"/>
        <v>5.1724137931034484</v>
      </c>
      <c r="O32" s="227">
        <f t="shared" si="5"/>
        <v>36</v>
      </c>
      <c r="P32" s="228">
        <f t="shared" si="6"/>
        <v>12.413793103448276</v>
      </c>
      <c r="Q32" s="153"/>
      <c r="R32" s="107"/>
      <c r="S32" s="107"/>
      <c r="T32" s="107"/>
      <c r="U32" s="107"/>
      <c r="V32" s="107"/>
      <c r="W32" s="107"/>
    </row>
    <row r="33" spans="1:23" ht="16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227">
        <f>'21'!D33</f>
        <v>207</v>
      </c>
      <c r="E33" s="227">
        <f>'21'!E33</f>
        <v>0</v>
      </c>
      <c r="F33" s="227">
        <f t="shared" si="0"/>
        <v>207</v>
      </c>
      <c r="G33" s="125">
        <v>9</v>
      </c>
      <c r="H33" s="228">
        <f t="shared" si="1"/>
        <v>4.3478260869565215</v>
      </c>
      <c r="I33" s="350">
        <v>0</v>
      </c>
      <c r="J33" s="228">
        <f t="shared" si="2"/>
        <v>0</v>
      </c>
      <c r="K33" s="350">
        <v>0</v>
      </c>
      <c r="L33" s="228">
        <f t="shared" si="3"/>
        <v>0</v>
      </c>
      <c r="M33" s="350">
        <v>0</v>
      </c>
      <c r="N33" s="228">
        <f t="shared" si="4"/>
        <v>0</v>
      </c>
      <c r="O33" s="227">
        <f t="shared" si="5"/>
        <v>9</v>
      </c>
      <c r="P33" s="228">
        <f t="shared" si="6"/>
        <v>4.3478260869565215</v>
      </c>
      <c r="Q33" s="153"/>
      <c r="R33" s="107"/>
      <c r="S33" s="107"/>
      <c r="T33" s="107"/>
      <c r="U33" s="107"/>
      <c r="V33" s="107"/>
      <c r="W33" s="107"/>
    </row>
    <row r="34" spans="1:23" ht="16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227">
        <f>'21'!D34</f>
        <v>156</v>
      </c>
      <c r="E34" s="227">
        <f>'21'!E34</f>
        <v>2</v>
      </c>
      <c r="F34" s="227">
        <f t="shared" si="0"/>
        <v>158</v>
      </c>
      <c r="G34" s="125">
        <v>10</v>
      </c>
      <c r="H34" s="228">
        <f t="shared" si="1"/>
        <v>6.3291139240506329</v>
      </c>
      <c r="I34" s="350">
        <v>7</v>
      </c>
      <c r="J34" s="228">
        <f t="shared" si="2"/>
        <v>4.4303797468354427</v>
      </c>
      <c r="K34" s="350">
        <v>0</v>
      </c>
      <c r="L34" s="228">
        <f t="shared" si="3"/>
        <v>0</v>
      </c>
      <c r="M34" s="350">
        <v>2</v>
      </c>
      <c r="N34" s="228">
        <f t="shared" si="4"/>
        <v>1.2658227848101267</v>
      </c>
      <c r="O34" s="227">
        <f t="shared" si="5"/>
        <v>19</v>
      </c>
      <c r="P34" s="228">
        <f t="shared" si="6"/>
        <v>12.025316455696203</v>
      </c>
      <c r="Q34" s="153"/>
      <c r="R34" s="107"/>
      <c r="S34" s="107"/>
      <c r="T34" s="107"/>
      <c r="U34" s="107"/>
      <c r="V34" s="107"/>
      <c r="W34" s="107"/>
    </row>
    <row r="35" spans="1:23" ht="16.5" customHeight="1">
      <c r="A35" s="240">
        <v>24</v>
      </c>
      <c r="B35" s="250">
        <f>'11'!B32</f>
        <v>0</v>
      </c>
      <c r="C35" s="250" t="str">
        <f>'11'!C32</f>
        <v>Kunti</v>
      </c>
      <c r="D35" s="227">
        <f>'21'!D35</f>
        <v>86</v>
      </c>
      <c r="E35" s="227">
        <f>'21'!E35</f>
        <v>1</v>
      </c>
      <c r="F35" s="227">
        <f t="shared" si="0"/>
        <v>87</v>
      </c>
      <c r="G35" s="125">
        <v>8</v>
      </c>
      <c r="H35" s="228">
        <f t="shared" si="1"/>
        <v>9.1954022988505741</v>
      </c>
      <c r="I35" s="350">
        <v>0</v>
      </c>
      <c r="J35" s="228">
        <f t="shared" si="2"/>
        <v>0</v>
      </c>
      <c r="K35" s="350">
        <v>0</v>
      </c>
      <c r="L35" s="228">
        <f t="shared" si="3"/>
        <v>0</v>
      </c>
      <c r="M35" s="350">
        <v>1</v>
      </c>
      <c r="N35" s="228">
        <f t="shared" si="4"/>
        <v>1.1494252873563218</v>
      </c>
      <c r="O35" s="227">
        <f t="shared" si="5"/>
        <v>9</v>
      </c>
      <c r="P35" s="228">
        <f t="shared" si="6"/>
        <v>10.344827586206897</v>
      </c>
      <c r="Q35" s="153"/>
      <c r="R35" s="107"/>
      <c r="S35" s="107"/>
      <c r="T35" s="107"/>
      <c r="U35" s="107"/>
      <c r="V35" s="107"/>
      <c r="W35" s="107"/>
    </row>
    <row r="36" spans="1:23" ht="16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227">
        <f>'21'!D36</f>
        <v>354</v>
      </c>
      <c r="E36" s="227">
        <f>'21'!E36</f>
        <v>2</v>
      </c>
      <c r="F36" s="227">
        <f t="shared" si="0"/>
        <v>356</v>
      </c>
      <c r="G36" s="125">
        <v>25</v>
      </c>
      <c r="H36" s="228">
        <f t="shared" si="1"/>
        <v>7.02247191011236</v>
      </c>
      <c r="I36" s="350">
        <v>2</v>
      </c>
      <c r="J36" s="228">
        <f t="shared" si="2"/>
        <v>0.5617977528089888</v>
      </c>
      <c r="K36" s="350">
        <v>0</v>
      </c>
      <c r="L36" s="228">
        <f t="shared" si="3"/>
        <v>0</v>
      </c>
      <c r="M36" s="350">
        <v>0</v>
      </c>
      <c r="N36" s="228">
        <f t="shared" si="4"/>
        <v>0</v>
      </c>
      <c r="O36" s="227">
        <f t="shared" si="5"/>
        <v>27</v>
      </c>
      <c r="P36" s="228">
        <f t="shared" si="6"/>
        <v>7.5842696629213489</v>
      </c>
      <c r="Q36" s="153"/>
      <c r="R36" s="107"/>
      <c r="S36" s="107"/>
      <c r="T36" s="107"/>
      <c r="U36" s="107"/>
      <c r="V36" s="107"/>
      <c r="W36" s="107"/>
    </row>
    <row r="37" spans="1:23" ht="16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227">
        <f>'21'!D37</f>
        <v>241</v>
      </c>
      <c r="E37" s="227">
        <f>'21'!E37</f>
        <v>1</v>
      </c>
      <c r="F37" s="227">
        <f t="shared" si="0"/>
        <v>242</v>
      </c>
      <c r="G37" s="125">
        <v>17</v>
      </c>
      <c r="H37" s="228">
        <f t="shared" si="1"/>
        <v>7.0247933884297522</v>
      </c>
      <c r="I37" s="350">
        <v>33</v>
      </c>
      <c r="J37" s="228">
        <f t="shared" si="2"/>
        <v>13.636363636363635</v>
      </c>
      <c r="K37" s="350">
        <v>0</v>
      </c>
      <c r="L37" s="228">
        <f t="shared" si="3"/>
        <v>0</v>
      </c>
      <c r="M37" s="350">
        <v>5</v>
      </c>
      <c r="N37" s="228">
        <f t="shared" si="4"/>
        <v>2.0661157024793391</v>
      </c>
      <c r="O37" s="227">
        <f t="shared" si="5"/>
        <v>55</v>
      </c>
      <c r="P37" s="228">
        <f t="shared" si="6"/>
        <v>22.727272727272727</v>
      </c>
      <c r="Q37" s="153"/>
      <c r="R37" s="107"/>
      <c r="S37" s="107"/>
      <c r="T37" s="107"/>
      <c r="U37" s="107"/>
      <c r="V37" s="107"/>
      <c r="W37" s="107"/>
    </row>
    <row r="38" spans="1:23" ht="16.5" customHeight="1">
      <c r="A38" s="240">
        <v>27</v>
      </c>
      <c r="B38" s="250">
        <f>'11'!B35</f>
        <v>0</v>
      </c>
      <c r="C38" s="250" t="str">
        <f>'11'!C35</f>
        <v>Po. Selatan</v>
      </c>
      <c r="D38" s="227">
        <f>'21'!D38</f>
        <v>219</v>
      </c>
      <c r="E38" s="227">
        <f>'21'!E38</f>
        <v>0</v>
      </c>
      <c r="F38" s="227">
        <f t="shared" si="0"/>
        <v>219</v>
      </c>
      <c r="G38" s="125">
        <v>15</v>
      </c>
      <c r="H38" s="228">
        <f t="shared" si="1"/>
        <v>6.8493150684931505</v>
      </c>
      <c r="I38" s="350">
        <v>14</v>
      </c>
      <c r="J38" s="228">
        <f t="shared" si="2"/>
        <v>6.3926940639269407</v>
      </c>
      <c r="K38" s="350">
        <v>1</v>
      </c>
      <c r="L38" s="228">
        <f t="shared" si="3"/>
        <v>0.45662100456621002</v>
      </c>
      <c r="M38" s="350">
        <v>1</v>
      </c>
      <c r="N38" s="228">
        <f t="shared" si="4"/>
        <v>0.45662100456621002</v>
      </c>
      <c r="O38" s="227">
        <f t="shared" si="5"/>
        <v>31</v>
      </c>
      <c r="P38" s="228">
        <f t="shared" si="6"/>
        <v>14.15525114155251</v>
      </c>
      <c r="Q38" s="153"/>
      <c r="R38" s="107"/>
      <c r="S38" s="107"/>
      <c r="T38" s="107"/>
      <c r="U38" s="107"/>
      <c r="V38" s="107"/>
      <c r="W38" s="107"/>
    </row>
    <row r="39" spans="1:23" ht="16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227">
        <f>'21'!D39</f>
        <v>244</v>
      </c>
      <c r="E39" s="227">
        <f>'21'!E39</f>
        <v>1</v>
      </c>
      <c r="F39" s="227">
        <f t="shared" si="0"/>
        <v>245</v>
      </c>
      <c r="G39" s="125">
        <v>19</v>
      </c>
      <c r="H39" s="228">
        <f t="shared" si="1"/>
        <v>7.7551020408163263</v>
      </c>
      <c r="I39" s="350">
        <v>0</v>
      </c>
      <c r="J39" s="228">
        <f t="shared" si="2"/>
        <v>0</v>
      </c>
      <c r="K39" s="350">
        <v>0</v>
      </c>
      <c r="L39" s="228">
        <f t="shared" si="3"/>
        <v>0</v>
      </c>
      <c r="M39" s="350">
        <v>0</v>
      </c>
      <c r="N39" s="228">
        <f t="shared" si="4"/>
        <v>0</v>
      </c>
      <c r="O39" s="227">
        <f t="shared" si="5"/>
        <v>19</v>
      </c>
      <c r="P39" s="228">
        <f t="shared" si="6"/>
        <v>7.7551020408163263</v>
      </c>
      <c r="Q39" s="153"/>
      <c r="R39" s="107"/>
      <c r="S39" s="107"/>
      <c r="T39" s="107"/>
      <c r="U39" s="107"/>
      <c r="V39" s="107"/>
      <c r="W39" s="107"/>
    </row>
    <row r="40" spans="1:23" ht="16.5" customHeight="1">
      <c r="A40" s="240">
        <v>29</v>
      </c>
      <c r="B40" s="250">
        <f>'11'!B37</f>
        <v>0</v>
      </c>
      <c r="C40" s="250" t="str">
        <f>'11'!C37</f>
        <v>Sukosari</v>
      </c>
      <c r="D40" s="227">
        <f>'21'!D40</f>
        <v>179</v>
      </c>
      <c r="E40" s="227">
        <f>'21'!E40</f>
        <v>0</v>
      </c>
      <c r="F40" s="227">
        <f t="shared" si="0"/>
        <v>179</v>
      </c>
      <c r="G40" s="125">
        <v>6</v>
      </c>
      <c r="H40" s="228">
        <f t="shared" si="1"/>
        <v>3.3519553072625698</v>
      </c>
      <c r="I40" s="350">
        <v>3</v>
      </c>
      <c r="J40" s="228">
        <f t="shared" si="2"/>
        <v>1.6759776536312849</v>
      </c>
      <c r="K40" s="350">
        <v>0</v>
      </c>
      <c r="L40" s="228">
        <f t="shared" si="3"/>
        <v>0</v>
      </c>
      <c r="M40" s="350">
        <v>1</v>
      </c>
      <c r="N40" s="228">
        <f t="shared" si="4"/>
        <v>0.55865921787709494</v>
      </c>
      <c r="O40" s="227">
        <f t="shared" si="5"/>
        <v>10</v>
      </c>
      <c r="P40" s="228">
        <f t="shared" si="6"/>
        <v>5.5865921787709496</v>
      </c>
      <c r="Q40" s="153"/>
      <c r="R40" s="107"/>
      <c r="S40" s="107"/>
      <c r="T40" s="107"/>
      <c r="U40" s="107"/>
      <c r="V40" s="107"/>
      <c r="W40" s="107"/>
    </row>
    <row r="41" spans="1:23" ht="16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227">
        <f>'21'!D41</f>
        <v>232</v>
      </c>
      <c r="E41" s="227">
        <f>'21'!E41</f>
        <v>2</v>
      </c>
      <c r="F41" s="227">
        <f t="shared" si="0"/>
        <v>234</v>
      </c>
      <c r="G41" s="125">
        <v>6</v>
      </c>
      <c r="H41" s="228">
        <f t="shared" si="1"/>
        <v>2.5641025641025639</v>
      </c>
      <c r="I41" s="350">
        <v>2</v>
      </c>
      <c r="J41" s="228">
        <f t="shared" si="2"/>
        <v>0.85470085470085477</v>
      </c>
      <c r="K41" s="350">
        <v>0</v>
      </c>
      <c r="L41" s="228">
        <f t="shared" si="3"/>
        <v>0</v>
      </c>
      <c r="M41" s="350">
        <v>4</v>
      </c>
      <c r="N41" s="228">
        <f t="shared" si="4"/>
        <v>1.7094017094017095</v>
      </c>
      <c r="O41" s="227">
        <f t="shared" si="5"/>
        <v>12</v>
      </c>
      <c r="P41" s="228">
        <f t="shared" si="6"/>
        <v>5.1282051282051277</v>
      </c>
      <c r="Q41" s="153"/>
      <c r="R41" s="107"/>
      <c r="S41" s="107"/>
      <c r="T41" s="107"/>
      <c r="U41" s="107"/>
      <c r="V41" s="107"/>
      <c r="W41" s="107"/>
    </row>
    <row r="42" spans="1:23" ht="16.5" customHeight="1">
      <c r="A42" s="240">
        <v>31</v>
      </c>
      <c r="B42" s="250">
        <f>'11'!B39</f>
        <v>0</v>
      </c>
      <c r="C42" s="250" t="str">
        <f>'11'!C39</f>
        <v>Setono</v>
      </c>
      <c r="D42" s="227">
        <f>'21'!D42</f>
        <v>141</v>
      </c>
      <c r="E42" s="227">
        <f>'21'!E42</f>
        <v>0</v>
      </c>
      <c r="F42" s="227">
        <f t="shared" si="0"/>
        <v>141</v>
      </c>
      <c r="G42" s="125">
        <v>12</v>
      </c>
      <c r="H42" s="228">
        <f t="shared" si="1"/>
        <v>8.5106382978723403</v>
      </c>
      <c r="I42" s="350">
        <v>5</v>
      </c>
      <c r="J42" s="228">
        <f t="shared" si="2"/>
        <v>3.5460992907801421</v>
      </c>
      <c r="K42" s="350">
        <v>1</v>
      </c>
      <c r="L42" s="228">
        <f t="shared" si="3"/>
        <v>0.70921985815602839</v>
      </c>
      <c r="M42" s="350">
        <v>3</v>
      </c>
      <c r="N42" s="228">
        <f t="shared" si="4"/>
        <v>2.1276595744680851</v>
      </c>
      <c r="O42" s="227">
        <f t="shared" si="5"/>
        <v>21</v>
      </c>
      <c r="P42" s="228">
        <f t="shared" si="6"/>
        <v>14.893617021276595</v>
      </c>
      <c r="Q42" s="153"/>
      <c r="R42" s="107"/>
      <c r="S42" s="107"/>
      <c r="T42" s="107"/>
      <c r="U42" s="107"/>
      <c r="V42" s="107"/>
      <c r="W42" s="107"/>
    </row>
    <row r="43" spans="1:23" ht="16.5" customHeight="1">
      <c r="A43" s="240">
        <v>32</v>
      </c>
      <c r="B43" s="250" t="str">
        <f>'11'!B40</f>
        <v>Ngebel</v>
      </c>
      <c r="C43" s="250" t="str">
        <f>'11'!C40</f>
        <v>Ngebel</v>
      </c>
      <c r="D43" s="227">
        <f>'21'!D43</f>
        <v>131</v>
      </c>
      <c r="E43" s="227">
        <f>'21'!E43</f>
        <v>0</v>
      </c>
      <c r="F43" s="227">
        <f t="shared" si="0"/>
        <v>131</v>
      </c>
      <c r="G43" s="125">
        <v>10</v>
      </c>
      <c r="H43" s="228">
        <f t="shared" si="1"/>
        <v>7.6335877862595423</v>
      </c>
      <c r="I43" s="350">
        <v>0</v>
      </c>
      <c r="J43" s="228">
        <f t="shared" si="2"/>
        <v>0</v>
      </c>
      <c r="K43" s="350">
        <v>0</v>
      </c>
      <c r="L43" s="228">
        <f t="shared" si="3"/>
        <v>0</v>
      </c>
      <c r="M43" s="350">
        <v>0</v>
      </c>
      <c r="N43" s="228">
        <f t="shared" si="4"/>
        <v>0</v>
      </c>
      <c r="O43" s="227">
        <f t="shared" si="5"/>
        <v>10</v>
      </c>
      <c r="P43" s="228">
        <f t="shared" si="6"/>
        <v>7.6335877862595423</v>
      </c>
      <c r="Q43" s="153"/>
      <c r="R43" s="107"/>
      <c r="S43" s="107"/>
      <c r="T43" s="107"/>
      <c r="U43" s="107"/>
      <c r="V43" s="107"/>
      <c r="W43" s="107"/>
    </row>
    <row r="44" spans="1:23" ht="16.5" customHeight="1">
      <c r="A44" s="295" t="s">
        <v>1057</v>
      </c>
      <c r="B44" s="351"/>
      <c r="C44" s="352"/>
      <c r="D44" s="232">
        <f t="shared" ref="D44:G44" si="7">SUM(D12:D43)</f>
        <v>5746</v>
      </c>
      <c r="E44" s="232">
        <f t="shared" si="7"/>
        <v>108</v>
      </c>
      <c r="F44" s="232">
        <f t="shared" si="7"/>
        <v>5854</v>
      </c>
      <c r="G44" s="232">
        <f t="shared" si="7"/>
        <v>369</v>
      </c>
      <c r="H44" s="296">
        <f t="shared" si="1"/>
        <v>6.303382302699009</v>
      </c>
      <c r="I44" s="232">
        <f>SUM(I12:I43)</f>
        <v>165</v>
      </c>
      <c r="J44" s="296">
        <f t="shared" si="2"/>
        <v>2.8185855825076871</v>
      </c>
      <c r="K44" s="232">
        <f>SUM(K12:K43)</f>
        <v>5</v>
      </c>
      <c r="L44" s="296">
        <f t="shared" si="3"/>
        <v>8.5411684318414768E-2</v>
      </c>
      <c r="M44" s="232">
        <f>SUM(M12:M43)</f>
        <v>140</v>
      </c>
      <c r="N44" s="233">
        <f t="shared" si="4"/>
        <v>2.3915271609156132</v>
      </c>
      <c r="O44" s="232">
        <f t="shared" si="5"/>
        <v>679</v>
      </c>
      <c r="P44" s="296">
        <f t="shared" si="6"/>
        <v>11.598906730440724</v>
      </c>
      <c r="Q44" s="153"/>
      <c r="R44" s="107"/>
      <c r="S44" s="107"/>
      <c r="T44" s="107"/>
      <c r="U44" s="107"/>
      <c r="V44" s="107"/>
      <c r="W44" s="107"/>
    </row>
    <row r="45" spans="1:23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07"/>
      <c r="S45" s="107"/>
      <c r="T45" s="107"/>
      <c r="U45" s="107"/>
      <c r="V45" s="107"/>
      <c r="W45" s="107"/>
    </row>
    <row r="46" spans="1:23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07"/>
      <c r="S46" s="107"/>
      <c r="T46" s="107"/>
      <c r="U46" s="107"/>
      <c r="V46" s="107"/>
      <c r="W46" s="107"/>
    </row>
    <row r="47" spans="1:23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07"/>
      <c r="S47" s="107"/>
      <c r="T47" s="107"/>
      <c r="U47" s="107"/>
      <c r="V47" s="107"/>
      <c r="W47" s="107"/>
    </row>
    <row r="48" spans="1:23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07"/>
      <c r="S48" s="107"/>
      <c r="T48" s="107"/>
      <c r="U48" s="107"/>
      <c r="V48" s="107"/>
      <c r="W48" s="107"/>
    </row>
    <row r="49" spans="1:23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07"/>
      <c r="S49" s="107"/>
      <c r="T49" s="107"/>
      <c r="U49" s="107"/>
      <c r="V49" s="107"/>
      <c r="W49" s="107"/>
    </row>
    <row r="50" spans="1:23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07"/>
      <c r="S50" s="107"/>
      <c r="T50" s="107"/>
      <c r="U50" s="107"/>
      <c r="V50" s="107"/>
      <c r="W50" s="107"/>
    </row>
    <row r="51" spans="1:23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07"/>
      <c r="S51" s="107"/>
      <c r="T51" s="107"/>
      <c r="U51" s="107"/>
      <c r="V51" s="107"/>
      <c r="W51" s="107"/>
    </row>
    <row r="52" spans="1:23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07"/>
      <c r="S52" s="107"/>
      <c r="T52" s="107"/>
      <c r="U52" s="107"/>
      <c r="V52" s="107"/>
      <c r="W52" s="107"/>
    </row>
    <row r="53" spans="1:23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07"/>
      <c r="S53" s="107"/>
      <c r="T53" s="107"/>
      <c r="U53" s="107"/>
      <c r="V53" s="107"/>
      <c r="W53" s="107"/>
    </row>
    <row r="54" spans="1:23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07"/>
      <c r="S54" s="107"/>
      <c r="T54" s="107"/>
      <c r="U54" s="107"/>
      <c r="V54" s="107"/>
      <c r="W54" s="107"/>
    </row>
    <row r="55" spans="1:23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07"/>
      <c r="S55" s="107"/>
      <c r="T55" s="107"/>
      <c r="U55" s="107"/>
      <c r="V55" s="107"/>
      <c r="W55" s="107"/>
    </row>
    <row r="56" spans="1:23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07"/>
      <c r="S56" s="107"/>
      <c r="T56" s="107"/>
      <c r="U56" s="107"/>
      <c r="V56" s="107"/>
      <c r="W56" s="107"/>
    </row>
    <row r="57" spans="1:23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07"/>
      <c r="S57" s="107"/>
      <c r="T57" s="107"/>
      <c r="U57" s="107"/>
      <c r="V57" s="107"/>
      <c r="W57" s="107"/>
    </row>
    <row r="58" spans="1:23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07"/>
      <c r="S58" s="107"/>
      <c r="T58" s="107"/>
      <c r="U58" s="107"/>
      <c r="V58" s="107"/>
      <c r="W58" s="107"/>
    </row>
    <row r="59" spans="1:23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07"/>
      <c r="S59" s="107"/>
      <c r="T59" s="107"/>
      <c r="U59" s="107"/>
      <c r="V59" s="107"/>
      <c r="W59" s="107"/>
    </row>
    <row r="60" spans="1:23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07"/>
      <c r="S60" s="107"/>
      <c r="T60" s="107"/>
      <c r="U60" s="107"/>
      <c r="V60" s="107"/>
      <c r="W60" s="107"/>
    </row>
    <row r="61" spans="1:23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07"/>
      <c r="S61" s="107"/>
      <c r="T61" s="107"/>
      <c r="U61" s="107"/>
      <c r="V61" s="107"/>
      <c r="W61" s="107"/>
    </row>
    <row r="62" spans="1:23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07"/>
      <c r="S62" s="107"/>
      <c r="T62" s="107"/>
      <c r="U62" s="107"/>
      <c r="V62" s="107"/>
      <c r="W62" s="107"/>
    </row>
    <row r="63" spans="1:23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07"/>
      <c r="S63" s="107"/>
      <c r="T63" s="107"/>
      <c r="U63" s="107"/>
      <c r="V63" s="107"/>
      <c r="W63" s="107"/>
    </row>
    <row r="64" spans="1:23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07"/>
      <c r="S64" s="107"/>
      <c r="T64" s="107"/>
      <c r="U64" s="107"/>
      <c r="V64" s="107"/>
      <c r="W64" s="107"/>
    </row>
    <row r="65" spans="1:23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07"/>
      <c r="S65" s="107"/>
      <c r="T65" s="107"/>
      <c r="U65" s="107"/>
      <c r="V65" s="107"/>
      <c r="W65" s="107"/>
    </row>
    <row r="66" spans="1:23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07"/>
      <c r="S66" s="107"/>
      <c r="T66" s="107"/>
      <c r="U66" s="107"/>
      <c r="V66" s="107"/>
      <c r="W66" s="107"/>
    </row>
    <row r="67" spans="1:23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07"/>
      <c r="S67" s="107"/>
      <c r="T67" s="107"/>
      <c r="U67" s="107"/>
      <c r="V67" s="107"/>
      <c r="W67" s="107"/>
    </row>
    <row r="68" spans="1:23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07"/>
      <c r="S68" s="107"/>
      <c r="T68" s="107"/>
      <c r="U68" s="107"/>
      <c r="V68" s="107"/>
      <c r="W68" s="107"/>
    </row>
    <row r="69" spans="1:23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07"/>
      <c r="S69" s="107"/>
      <c r="T69" s="107"/>
      <c r="U69" s="107"/>
      <c r="V69" s="107"/>
      <c r="W69" s="107"/>
    </row>
    <row r="70" spans="1:23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07"/>
      <c r="S70" s="107"/>
      <c r="T70" s="107"/>
      <c r="U70" s="107"/>
      <c r="V70" s="107"/>
      <c r="W70" s="107"/>
    </row>
    <row r="71" spans="1:23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07"/>
      <c r="S71" s="107"/>
      <c r="T71" s="107"/>
      <c r="U71" s="107"/>
      <c r="V71" s="107"/>
      <c r="W71" s="107"/>
    </row>
    <row r="72" spans="1:23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07"/>
      <c r="S72" s="107"/>
      <c r="T72" s="107"/>
      <c r="U72" s="107"/>
      <c r="V72" s="107"/>
      <c r="W72" s="107"/>
    </row>
    <row r="73" spans="1:23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07"/>
      <c r="S73" s="107"/>
      <c r="T73" s="107"/>
      <c r="U73" s="107"/>
      <c r="V73" s="107"/>
      <c r="W73" s="107"/>
    </row>
    <row r="74" spans="1:23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07"/>
      <c r="S74" s="107"/>
      <c r="T74" s="107"/>
      <c r="U74" s="107"/>
      <c r="V74" s="107"/>
      <c r="W74" s="107"/>
    </row>
    <row r="75" spans="1:23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07"/>
      <c r="S75" s="107"/>
      <c r="T75" s="107"/>
      <c r="U75" s="107"/>
      <c r="V75" s="107"/>
      <c r="W75" s="107"/>
    </row>
    <row r="76" spans="1:23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07"/>
      <c r="S76" s="107"/>
      <c r="T76" s="107"/>
      <c r="U76" s="107"/>
      <c r="V76" s="107"/>
      <c r="W76" s="107"/>
    </row>
    <row r="77" spans="1:23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07"/>
      <c r="S77" s="107"/>
      <c r="T77" s="107"/>
      <c r="U77" s="107"/>
      <c r="V77" s="107"/>
      <c r="W77" s="107"/>
    </row>
    <row r="78" spans="1:23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07"/>
      <c r="S78" s="107"/>
      <c r="T78" s="107"/>
      <c r="U78" s="107"/>
      <c r="V78" s="107"/>
      <c r="W78" s="107"/>
    </row>
    <row r="79" spans="1:23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07"/>
      <c r="S79" s="107"/>
      <c r="T79" s="107"/>
      <c r="U79" s="107"/>
      <c r="V79" s="107"/>
      <c r="W79" s="107"/>
    </row>
    <row r="80" spans="1:23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07"/>
      <c r="S80" s="107"/>
      <c r="T80" s="107"/>
      <c r="U80" s="107"/>
      <c r="V80" s="107"/>
      <c r="W80" s="107"/>
    </row>
    <row r="81" spans="1:23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07"/>
      <c r="S81" s="107"/>
      <c r="T81" s="107"/>
      <c r="U81" s="107"/>
      <c r="V81" s="107"/>
      <c r="W81" s="107"/>
    </row>
    <row r="82" spans="1:23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07"/>
      <c r="S82" s="107"/>
      <c r="T82" s="107"/>
      <c r="U82" s="107"/>
      <c r="V82" s="107"/>
      <c r="W82" s="107"/>
    </row>
    <row r="83" spans="1:23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07"/>
      <c r="S83" s="107"/>
      <c r="T83" s="107"/>
      <c r="U83" s="107"/>
      <c r="V83" s="107"/>
      <c r="W83" s="107"/>
    </row>
    <row r="84" spans="1:23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07"/>
      <c r="S84" s="107"/>
      <c r="T84" s="107"/>
      <c r="U84" s="107"/>
      <c r="V84" s="107"/>
      <c r="W84" s="107"/>
    </row>
    <row r="85" spans="1:23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07"/>
      <c r="S85" s="107"/>
      <c r="T85" s="107"/>
      <c r="U85" s="107"/>
      <c r="V85" s="107"/>
      <c r="W85" s="107"/>
    </row>
    <row r="86" spans="1:23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07"/>
      <c r="S86" s="107"/>
      <c r="T86" s="107"/>
      <c r="U86" s="107"/>
      <c r="V86" s="107"/>
      <c r="W86" s="107"/>
    </row>
    <row r="87" spans="1:23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07"/>
      <c r="S87" s="107"/>
      <c r="T87" s="107"/>
      <c r="U87" s="107"/>
      <c r="V87" s="107"/>
      <c r="W87" s="107"/>
    </row>
    <row r="88" spans="1:23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07"/>
      <c r="S88" s="107"/>
      <c r="T88" s="107"/>
      <c r="U88" s="107"/>
      <c r="V88" s="107"/>
      <c r="W88" s="107"/>
    </row>
    <row r="89" spans="1:23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07"/>
      <c r="S89" s="107"/>
      <c r="T89" s="107"/>
      <c r="U89" s="107"/>
      <c r="V89" s="107"/>
      <c r="W89" s="107"/>
    </row>
    <row r="90" spans="1:23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07"/>
      <c r="S90" s="107"/>
      <c r="T90" s="107"/>
      <c r="U90" s="107"/>
      <c r="V90" s="107"/>
      <c r="W90" s="107"/>
    </row>
    <row r="91" spans="1:23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07"/>
      <c r="S91" s="107"/>
      <c r="T91" s="107"/>
      <c r="U91" s="107"/>
      <c r="V91" s="107"/>
      <c r="W91" s="107"/>
    </row>
    <row r="92" spans="1:23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07"/>
      <c r="S92" s="107"/>
      <c r="T92" s="107"/>
      <c r="U92" s="107"/>
      <c r="V92" s="107"/>
      <c r="W92" s="107"/>
    </row>
    <row r="93" spans="1:23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07"/>
      <c r="S93" s="107"/>
      <c r="T93" s="107"/>
      <c r="U93" s="107"/>
      <c r="V93" s="107"/>
      <c r="W93" s="107"/>
    </row>
    <row r="94" spans="1:23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07"/>
      <c r="S94" s="107"/>
      <c r="T94" s="107"/>
      <c r="U94" s="107"/>
      <c r="V94" s="107"/>
      <c r="W94" s="107"/>
    </row>
    <row r="95" spans="1:23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07"/>
      <c r="S95" s="107"/>
      <c r="T95" s="107"/>
      <c r="U95" s="107"/>
      <c r="V95" s="107"/>
      <c r="W95" s="107"/>
    </row>
    <row r="96" spans="1:23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07"/>
      <c r="S96" s="107"/>
      <c r="T96" s="107"/>
      <c r="U96" s="107"/>
      <c r="V96" s="107"/>
      <c r="W96" s="107"/>
    </row>
    <row r="97" spans="1:23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07"/>
      <c r="S97" s="107"/>
      <c r="T97" s="107"/>
      <c r="U97" s="107"/>
      <c r="V97" s="107"/>
      <c r="W97" s="107"/>
    </row>
    <row r="98" spans="1:23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07"/>
      <c r="S98" s="107"/>
      <c r="T98" s="107"/>
      <c r="U98" s="107"/>
      <c r="V98" s="107"/>
      <c r="W98" s="107"/>
    </row>
    <row r="99" spans="1:23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07"/>
      <c r="S99" s="107"/>
      <c r="T99" s="107"/>
      <c r="U99" s="107"/>
      <c r="V99" s="107"/>
      <c r="W99" s="107"/>
    </row>
    <row r="100" spans="1:23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07"/>
      <c r="S100" s="107"/>
      <c r="T100" s="107"/>
      <c r="U100" s="107"/>
      <c r="V100" s="107"/>
      <c r="W100" s="107"/>
    </row>
    <row r="101" spans="1:23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07"/>
      <c r="S101" s="107"/>
      <c r="T101" s="107"/>
      <c r="U101" s="107"/>
      <c r="V101" s="107"/>
      <c r="W101" s="107"/>
    </row>
    <row r="102" spans="1:23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07"/>
      <c r="S102" s="107"/>
      <c r="T102" s="107"/>
      <c r="U102" s="107"/>
      <c r="V102" s="107"/>
      <c r="W102" s="107"/>
    </row>
    <row r="103" spans="1:23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07"/>
      <c r="S103" s="107"/>
      <c r="T103" s="107"/>
      <c r="U103" s="107"/>
      <c r="V103" s="107"/>
      <c r="W103" s="107"/>
    </row>
    <row r="104" spans="1:23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07"/>
      <c r="S104" s="107"/>
      <c r="T104" s="107"/>
      <c r="U104" s="107"/>
      <c r="V104" s="107"/>
      <c r="W104" s="107"/>
    </row>
    <row r="105" spans="1:23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07"/>
      <c r="S105" s="107"/>
      <c r="T105" s="107"/>
      <c r="U105" s="107"/>
      <c r="V105" s="107"/>
      <c r="W105" s="107"/>
    </row>
    <row r="106" spans="1:23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07"/>
      <c r="S106" s="107"/>
      <c r="T106" s="107"/>
      <c r="U106" s="107"/>
      <c r="V106" s="107"/>
      <c r="W106" s="107"/>
    </row>
    <row r="107" spans="1:23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07"/>
      <c r="S107" s="107"/>
      <c r="T107" s="107"/>
      <c r="U107" s="107"/>
      <c r="V107" s="107"/>
      <c r="W107" s="107"/>
    </row>
    <row r="108" spans="1:23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07"/>
      <c r="S108" s="107"/>
      <c r="T108" s="107"/>
      <c r="U108" s="107"/>
      <c r="V108" s="107"/>
      <c r="W108" s="107"/>
    </row>
    <row r="109" spans="1:23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07"/>
      <c r="S109" s="107"/>
      <c r="T109" s="107"/>
      <c r="U109" s="107"/>
      <c r="V109" s="107"/>
      <c r="W109" s="107"/>
    </row>
    <row r="110" spans="1:23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07"/>
      <c r="S110" s="107"/>
      <c r="T110" s="107"/>
      <c r="U110" s="107"/>
      <c r="V110" s="107"/>
      <c r="W110" s="107"/>
    </row>
    <row r="111" spans="1:23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07"/>
      <c r="S111" s="107"/>
      <c r="T111" s="107"/>
      <c r="U111" s="107"/>
      <c r="V111" s="107"/>
      <c r="W111" s="107"/>
    </row>
    <row r="112" spans="1:23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07"/>
      <c r="S112" s="107"/>
      <c r="T112" s="107"/>
      <c r="U112" s="107"/>
      <c r="V112" s="107"/>
      <c r="W112" s="107"/>
    </row>
    <row r="113" spans="1:23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07"/>
      <c r="S113" s="107"/>
      <c r="T113" s="107"/>
      <c r="U113" s="107"/>
      <c r="V113" s="107"/>
      <c r="W113" s="107"/>
    </row>
    <row r="114" spans="1:23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07"/>
      <c r="S114" s="107"/>
      <c r="T114" s="107"/>
      <c r="U114" s="107"/>
      <c r="V114" s="107"/>
      <c r="W114" s="107"/>
    </row>
    <row r="115" spans="1:23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07"/>
      <c r="S115" s="107"/>
      <c r="T115" s="107"/>
      <c r="U115" s="107"/>
      <c r="V115" s="107"/>
      <c r="W115" s="107"/>
    </row>
    <row r="116" spans="1:23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07"/>
      <c r="S116" s="107"/>
      <c r="T116" s="107"/>
      <c r="U116" s="107"/>
      <c r="V116" s="107"/>
      <c r="W116" s="107"/>
    </row>
    <row r="117" spans="1:23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07"/>
      <c r="S117" s="107"/>
      <c r="T117" s="107"/>
      <c r="U117" s="107"/>
      <c r="V117" s="107"/>
      <c r="W117" s="107"/>
    </row>
    <row r="118" spans="1:23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07"/>
      <c r="S118" s="107"/>
      <c r="T118" s="107"/>
      <c r="U118" s="107"/>
      <c r="V118" s="107"/>
      <c r="W118" s="107"/>
    </row>
    <row r="119" spans="1:23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07"/>
      <c r="S119" s="107"/>
      <c r="T119" s="107"/>
      <c r="U119" s="107"/>
      <c r="V119" s="107"/>
      <c r="W119" s="107"/>
    </row>
    <row r="120" spans="1:23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07"/>
      <c r="S120" s="107"/>
      <c r="T120" s="107"/>
      <c r="U120" s="107"/>
      <c r="V120" s="107"/>
      <c r="W120" s="107"/>
    </row>
    <row r="121" spans="1:23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07"/>
      <c r="S121" s="107"/>
      <c r="T121" s="107"/>
      <c r="U121" s="107"/>
      <c r="V121" s="107"/>
      <c r="W121" s="107"/>
    </row>
    <row r="122" spans="1:23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07"/>
      <c r="S122" s="107"/>
      <c r="T122" s="107"/>
      <c r="U122" s="107"/>
      <c r="V122" s="107"/>
      <c r="W122" s="107"/>
    </row>
    <row r="123" spans="1:23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07"/>
      <c r="S123" s="107"/>
      <c r="T123" s="107"/>
      <c r="U123" s="107"/>
      <c r="V123" s="107"/>
      <c r="W123" s="107"/>
    </row>
    <row r="124" spans="1:23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07"/>
      <c r="S124" s="107"/>
      <c r="T124" s="107"/>
      <c r="U124" s="107"/>
      <c r="V124" s="107"/>
      <c r="W124" s="107"/>
    </row>
    <row r="125" spans="1:23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07"/>
      <c r="S125" s="107"/>
      <c r="T125" s="107"/>
      <c r="U125" s="107"/>
      <c r="V125" s="107"/>
      <c r="W125" s="107"/>
    </row>
    <row r="126" spans="1:23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07"/>
      <c r="S126" s="107"/>
      <c r="T126" s="107"/>
      <c r="U126" s="107"/>
      <c r="V126" s="107"/>
      <c r="W126" s="107"/>
    </row>
    <row r="127" spans="1:23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07"/>
      <c r="S127" s="107"/>
      <c r="T127" s="107"/>
      <c r="U127" s="107"/>
      <c r="V127" s="107"/>
      <c r="W127" s="107"/>
    </row>
    <row r="128" spans="1:23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07"/>
      <c r="S128" s="107"/>
      <c r="T128" s="107"/>
      <c r="U128" s="107"/>
      <c r="V128" s="107"/>
      <c r="W128" s="107"/>
    </row>
    <row r="129" spans="1:23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07"/>
      <c r="S129" s="107"/>
      <c r="T129" s="107"/>
      <c r="U129" s="107"/>
      <c r="V129" s="107"/>
      <c r="W129" s="107"/>
    </row>
    <row r="130" spans="1:23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07"/>
      <c r="S130" s="107"/>
      <c r="T130" s="107"/>
      <c r="U130" s="107"/>
      <c r="V130" s="107"/>
      <c r="W130" s="107"/>
    </row>
    <row r="131" spans="1:23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07"/>
      <c r="S131" s="107"/>
      <c r="T131" s="107"/>
      <c r="U131" s="107"/>
      <c r="V131" s="107"/>
      <c r="W131" s="107"/>
    </row>
    <row r="132" spans="1:23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07"/>
      <c r="S132" s="107"/>
      <c r="T132" s="107"/>
      <c r="U132" s="107"/>
      <c r="V132" s="107"/>
      <c r="W132" s="107"/>
    </row>
    <row r="133" spans="1:23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07"/>
      <c r="S133" s="107"/>
      <c r="T133" s="107"/>
      <c r="U133" s="107"/>
      <c r="V133" s="107"/>
      <c r="W133" s="107"/>
    </row>
    <row r="134" spans="1:23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07"/>
      <c r="S134" s="107"/>
      <c r="T134" s="107"/>
      <c r="U134" s="107"/>
      <c r="V134" s="107"/>
      <c r="W134" s="107"/>
    </row>
    <row r="135" spans="1:23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07"/>
      <c r="S135" s="107"/>
      <c r="T135" s="107"/>
      <c r="U135" s="107"/>
      <c r="V135" s="107"/>
      <c r="W135" s="107"/>
    </row>
    <row r="136" spans="1:23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07"/>
      <c r="S136" s="107"/>
      <c r="T136" s="107"/>
      <c r="U136" s="107"/>
      <c r="V136" s="107"/>
      <c r="W136" s="107"/>
    </row>
    <row r="137" spans="1:23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07"/>
      <c r="S137" s="107"/>
      <c r="T137" s="107"/>
      <c r="U137" s="107"/>
      <c r="V137" s="107"/>
      <c r="W137" s="107"/>
    </row>
    <row r="138" spans="1:23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07"/>
      <c r="S138" s="107"/>
      <c r="T138" s="107"/>
      <c r="U138" s="107"/>
      <c r="V138" s="107"/>
      <c r="W138" s="107"/>
    </row>
    <row r="139" spans="1:23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07"/>
      <c r="S139" s="107"/>
      <c r="T139" s="107"/>
      <c r="U139" s="107"/>
      <c r="V139" s="107"/>
      <c r="W139" s="107"/>
    </row>
    <row r="140" spans="1:23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07"/>
      <c r="S140" s="107"/>
      <c r="T140" s="107"/>
      <c r="U140" s="107"/>
      <c r="V140" s="107"/>
      <c r="W140" s="107"/>
    </row>
    <row r="141" spans="1:23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07"/>
      <c r="S141" s="107"/>
      <c r="T141" s="107"/>
      <c r="U141" s="107"/>
      <c r="V141" s="107"/>
      <c r="W141" s="107"/>
    </row>
    <row r="142" spans="1:23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07"/>
      <c r="S142" s="107"/>
      <c r="T142" s="107"/>
      <c r="U142" s="107"/>
      <c r="V142" s="107"/>
      <c r="W142" s="107"/>
    </row>
    <row r="143" spans="1:23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07"/>
      <c r="S143" s="107"/>
      <c r="T143" s="107"/>
      <c r="U143" s="107"/>
      <c r="V143" s="107"/>
      <c r="W143" s="107"/>
    </row>
    <row r="144" spans="1:23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07"/>
      <c r="S144" s="107"/>
      <c r="T144" s="107"/>
      <c r="U144" s="107"/>
      <c r="V144" s="107"/>
      <c r="W144" s="107"/>
    </row>
    <row r="145" spans="1:23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07"/>
      <c r="S145" s="107"/>
      <c r="T145" s="107"/>
      <c r="U145" s="107"/>
      <c r="V145" s="107"/>
      <c r="W145" s="107"/>
    </row>
    <row r="146" spans="1:23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07"/>
      <c r="S146" s="107"/>
      <c r="T146" s="107"/>
      <c r="U146" s="107"/>
      <c r="V146" s="107"/>
      <c r="W146" s="107"/>
    </row>
    <row r="147" spans="1:23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07"/>
      <c r="S147" s="107"/>
      <c r="T147" s="107"/>
      <c r="U147" s="107"/>
      <c r="V147" s="107"/>
      <c r="W147" s="107"/>
    </row>
    <row r="148" spans="1:23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07"/>
      <c r="S148" s="107"/>
      <c r="T148" s="107"/>
      <c r="U148" s="107"/>
      <c r="V148" s="107"/>
      <c r="W148" s="107"/>
    </row>
    <row r="149" spans="1:23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07"/>
      <c r="S149" s="107"/>
      <c r="T149" s="107"/>
      <c r="U149" s="107"/>
      <c r="V149" s="107"/>
      <c r="W149" s="107"/>
    </row>
    <row r="150" spans="1:23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07"/>
      <c r="S150" s="107"/>
      <c r="T150" s="107"/>
      <c r="U150" s="107"/>
      <c r="V150" s="107"/>
      <c r="W150" s="107"/>
    </row>
    <row r="151" spans="1:23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07"/>
      <c r="S151" s="107"/>
      <c r="T151" s="107"/>
      <c r="U151" s="107"/>
      <c r="V151" s="107"/>
      <c r="W151" s="107"/>
    </row>
    <row r="152" spans="1:23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07"/>
      <c r="S152" s="107"/>
      <c r="T152" s="107"/>
      <c r="U152" s="107"/>
      <c r="V152" s="107"/>
      <c r="W152" s="107"/>
    </row>
    <row r="153" spans="1:23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07"/>
      <c r="S153" s="107"/>
      <c r="T153" s="107"/>
      <c r="U153" s="107"/>
      <c r="V153" s="107"/>
      <c r="W153" s="107"/>
    </row>
    <row r="154" spans="1:23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07"/>
      <c r="S154" s="107"/>
      <c r="T154" s="107"/>
      <c r="U154" s="107"/>
      <c r="V154" s="107"/>
      <c r="W154" s="107"/>
    </row>
    <row r="155" spans="1:23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07"/>
      <c r="S155" s="107"/>
      <c r="T155" s="107"/>
      <c r="U155" s="107"/>
      <c r="V155" s="107"/>
      <c r="W155" s="107"/>
    </row>
    <row r="156" spans="1:23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07"/>
      <c r="S156" s="107"/>
      <c r="T156" s="107"/>
      <c r="U156" s="107"/>
      <c r="V156" s="107"/>
      <c r="W156" s="107"/>
    </row>
    <row r="157" spans="1:23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07"/>
      <c r="S157" s="107"/>
      <c r="T157" s="107"/>
      <c r="U157" s="107"/>
      <c r="V157" s="107"/>
      <c r="W157" s="107"/>
    </row>
    <row r="158" spans="1:23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07"/>
      <c r="S158" s="107"/>
      <c r="T158" s="107"/>
      <c r="U158" s="107"/>
      <c r="V158" s="107"/>
      <c r="W158" s="107"/>
    </row>
    <row r="159" spans="1:23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07"/>
      <c r="S159" s="107"/>
      <c r="T159" s="107"/>
      <c r="U159" s="107"/>
      <c r="V159" s="107"/>
      <c r="W159" s="107"/>
    </row>
    <row r="160" spans="1:23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07"/>
      <c r="S160" s="107"/>
      <c r="T160" s="107"/>
      <c r="U160" s="107"/>
      <c r="V160" s="107"/>
      <c r="W160" s="107"/>
    </row>
    <row r="161" spans="1:23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07"/>
      <c r="S161" s="107"/>
      <c r="T161" s="107"/>
      <c r="U161" s="107"/>
      <c r="V161" s="107"/>
      <c r="W161" s="107"/>
    </row>
    <row r="162" spans="1:23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07"/>
      <c r="S162" s="107"/>
      <c r="T162" s="107"/>
      <c r="U162" s="107"/>
      <c r="V162" s="107"/>
      <c r="W162" s="107"/>
    </row>
    <row r="163" spans="1:23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07"/>
      <c r="S163" s="107"/>
      <c r="T163" s="107"/>
      <c r="U163" s="107"/>
      <c r="V163" s="107"/>
      <c r="W163" s="107"/>
    </row>
    <row r="164" spans="1:23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07"/>
      <c r="S164" s="107"/>
      <c r="T164" s="107"/>
      <c r="U164" s="107"/>
      <c r="V164" s="107"/>
      <c r="W164" s="107"/>
    </row>
    <row r="165" spans="1:23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07"/>
      <c r="S165" s="107"/>
      <c r="T165" s="107"/>
      <c r="U165" s="107"/>
      <c r="V165" s="107"/>
      <c r="W165" s="107"/>
    </row>
    <row r="166" spans="1:23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07"/>
      <c r="S166" s="107"/>
      <c r="T166" s="107"/>
      <c r="U166" s="107"/>
      <c r="V166" s="107"/>
      <c r="W166" s="107"/>
    </row>
    <row r="167" spans="1:23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07"/>
      <c r="S167" s="107"/>
      <c r="T167" s="107"/>
      <c r="U167" s="107"/>
      <c r="V167" s="107"/>
      <c r="W167" s="107"/>
    </row>
    <row r="168" spans="1:23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07"/>
      <c r="S168" s="107"/>
      <c r="T168" s="107"/>
      <c r="U168" s="107"/>
      <c r="V168" s="107"/>
      <c r="W168" s="107"/>
    </row>
    <row r="169" spans="1:23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07"/>
      <c r="S169" s="107"/>
      <c r="T169" s="107"/>
      <c r="U169" s="107"/>
      <c r="V169" s="107"/>
      <c r="W169" s="107"/>
    </row>
    <row r="170" spans="1:23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07"/>
      <c r="S170" s="107"/>
      <c r="T170" s="107"/>
      <c r="U170" s="107"/>
      <c r="V170" s="107"/>
      <c r="W170" s="107"/>
    </row>
    <row r="171" spans="1:23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07"/>
      <c r="S171" s="107"/>
      <c r="T171" s="107"/>
      <c r="U171" s="107"/>
      <c r="V171" s="107"/>
      <c r="W171" s="107"/>
    </row>
    <row r="172" spans="1:23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07"/>
      <c r="S172" s="107"/>
      <c r="T172" s="107"/>
      <c r="U172" s="107"/>
      <c r="V172" s="107"/>
      <c r="W172" s="107"/>
    </row>
    <row r="173" spans="1:23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07"/>
      <c r="S173" s="107"/>
      <c r="T173" s="107"/>
      <c r="U173" s="107"/>
      <c r="V173" s="107"/>
      <c r="W173" s="107"/>
    </row>
    <row r="174" spans="1:23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07"/>
      <c r="S174" s="107"/>
      <c r="T174" s="107"/>
      <c r="U174" s="107"/>
      <c r="V174" s="107"/>
      <c r="W174" s="107"/>
    </row>
    <row r="175" spans="1:23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07"/>
      <c r="S175" s="107"/>
      <c r="T175" s="107"/>
      <c r="U175" s="107"/>
      <c r="V175" s="107"/>
      <c r="W175" s="107"/>
    </row>
    <row r="176" spans="1:23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07"/>
      <c r="S176" s="107"/>
      <c r="T176" s="107"/>
      <c r="U176" s="107"/>
      <c r="V176" s="107"/>
      <c r="W176" s="107"/>
    </row>
    <row r="177" spans="1:23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07"/>
      <c r="S177" s="107"/>
      <c r="T177" s="107"/>
      <c r="U177" s="107"/>
      <c r="V177" s="107"/>
      <c r="W177" s="107"/>
    </row>
    <row r="178" spans="1:23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07"/>
      <c r="S178" s="107"/>
      <c r="T178" s="107"/>
      <c r="U178" s="107"/>
      <c r="V178" s="107"/>
      <c r="W178" s="107"/>
    </row>
    <row r="179" spans="1:23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07"/>
      <c r="S179" s="107"/>
      <c r="T179" s="107"/>
      <c r="U179" s="107"/>
      <c r="V179" s="107"/>
      <c r="W179" s="107"/>
    </row>
    <row r="180" spans="1:23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07"/>
      <c r="S180" s="107"/>
      <c r="T180" s="107"/>
      <c r="U180" s="107"/>
      <c r="V180" s="107"/>
      <c r="W180" s="107"/>
    </row>
    <row r="181" spans="1:23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07"/>
      <c r="S181" s="107"/>
      <c r="T181" s="107"/>
      <c r="U181" s="107"/>
      <c r="V181" s="107"/>
      <c r="W181" s="107"/>
    </row>
    <row r="182" spans="1:23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07"/>
      <c r="S182" s="107"/>
      <c r="T182" s="107"/>
      <c r="U182" s="107"/>
      <c r="V182" s="107"/>
      <c r="W182" s="107"/>
    </row>
    <row r="183" spans="1:23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07"/>
      <c r="S183" s="107"/>
      <c r="T183" s="107"/>
      <c r="U183" s="107"/>
      <c r="V183" s="107"/>
      <c r="W183" s="107"/>
    </row>
    <row r="184" spans="1:23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07"/>
      <c r="S184" s="107"/>
      <c r="T184" s="107"/>
      <c r="U184" s="107"/>
      <c r="V184" s="107"/>
      <c r="W184" s="107"/>
    </row>
    <row r="185" spans="1:23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07"/>
      <c r="S185" s="107"/>
      <c r="T185" s="107"/>
      <c r="U185" s="107"/>
      <c r="V185" s="107"/>
      <c r="W185" s="107"/>
    </row>
    <row r="186" spans="1:23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07"/>
      <c r="S186" s="107"/>
      <c r="T186" s="107"/>
      <c r="U186" s="107"/>
      <c r="V186" s="107"/>
      <c r="W186" s="107"/>
    </row>
    <row r="187" spans="1:23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07"/>
      <c r="S187" s="107"/>
      <c r="T187" s="107"/>
      <c r="U187" s="107"/>
      <c r="V187" s="107"/>
      <c r="W187" s="107"/>
    </row>
    <row r="188" spans="1:23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07"/>
      <c r="S188" s="107"/>
      <c r="T188" s="107"/>
      <c r="U188" s="107"/>
      <c r="V188" s="107"/>
      <c r="W188" s="107"/>
    </row>
    <row r="189" spans="1:23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07"/>
      <c r="S189" s="107"/>
      <c r="T189" s="107"/>
      <c r="U189" s="107"/>
      <c r="V189" s="107"/>
      <c r="W189" s="107"/>
    </row>
    <row r="190" spans="1:23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07"/>
      <c r="S190" s="107"/>
      <c r="T190" s="107"/>
      <c r="U190" s="107"/>
      <c r="V190" s="107"/>
      <c r="W190" s="107"/>
    </row>
    <row r="191" spans="1:23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07"/>
      <c r="S191" s="107"/>
      <c r="T191" s="107"/>
      <c r="U191" s="107"/>
      <c r="V191" s="107"/>
      <c r="W191" s="107"/>
    </row>
    <row r="192" spans="1:23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07"/>
      <c r="S192" s="107"/>
      <c r="T192" s="107"/>
      <c r="U192" s="107"/>
      <c r="V192" s="107"/>
      <c r="W192" s="107"/>
    </row>
    <row r="193" spans="1:23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07"/>
      <c r="S193" s="107"/>
      <c r="T193" s="107"/>
      <c r="U193" s="107"/>
      <c r="V193" s="107"/>
      <c r="W193" s="107"/>
    </row>
    <row r="194" spans="1:23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07"/>
      <c r="S194" s="107"/>
      <c r="T194" s="107"/>
      <c r="U194" s="107"/>
      <c r="V194" s="107"/>
      <c r="W194" s="107"/>
    </row>
    <row r="195" spans="1:23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07"/>
      <c r="S195" s="107"/>
      <c r="T195" s="107"/>
      <c r="U195" s="107"/>
      <c r="V195" s="107"/>
      <c r="W195" s="107"/>
    </row>
    <row r="196" spans="1:23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07"/>
      <c r="S196" s="107"/>
      <c r="T196" s="107"/>
      <c r="U196" s="107"/>
      <c r="V196" s="107"/>
      <c r="W196" s="107"/>
    </row>
    <row r="197" spans="1:23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07"/>
      <c r="S197" s="107"/>
      <c r="T197" s="107"/>
      <c r="U197" s="107"/>
      <c r="V197" s="107"/>
      <c r="W197" s="107"/>
    </row>
    <row r="198" spans="1:23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07"/>
      <c r="S198" s="107"/>
      <c r="T198" s="107"/>
      <c r="U198" s="107"/>
      <c r="V198" s="107"/>
      <c r="W198" s="107"/>
    </row>
    <row r="199" spans="1:23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07"/>
      <c r="S199" s="107"/>
      <c r="T199" s="107"/>
      <c r="U199" s="107"/>
      <c r="V199" s="107"/>
      <c r="W199" s="107"/>
    </row>
    <row r="200" spans="1:23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07"/>
      <c r="S200" s="107"/>
      <c r="T200" s="107"/>
      <c r="U200" s="107"/>
      <c r="V200" s="107"/>
      <c r="W200" s="107"/>
    </row>
    <row r="201" spans="1:23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07"/>
      <c r="S201" s="107"/>
      <c r="T201" s="107"/>
      <c r="U201" s="107"/>
      <c r="V201" s="107"/>
      <c r="W201" s="107"/>
    </row>
    <row r="202" spans="1:23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07"/>
      <c r="S202" s="107"/>
      <c r="T202" s="107"/>
      <c r="U202" s="107"/>
      <c r="V202" s="107"/>
      <c r="W202" s="107"/>
    </row>
    <row r="203" spans="1:23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07"/>
      <c r="S203" s="107"/>
      <c r="T203" s="107"/>
      <c r="U203" s="107"/>
      <c r="V203" s="107"/>
      <c r="W203" s="107"/>
    </row>
    <row r="204" spans="1:23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07"/>
      <c r="S204" s="107"/>
      <c r="T204" s="107"/>
      <c r="U204" s="107"/>
      <c r="V204" s="107"/>
      <c r="W204" s="107"/>
    </row>
    <row r="205" spans="1:23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07"/>
      <c r="S205" s="107"/>
      <c r="T205" s="107"/>
      <c r="U205" s="107"/>
      <c r="V205" s="107"/>
      <c r="W205" s="107"/>
    </row>
    <row r="206" spans="1:23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07"/>
      <c r="S206" s="107"/>
      <c r="T206" s="107"/>
      <c r="U206" s="107"/>
      <c r="V206" s="107"/>
      <c r="W206" s="107"/>
    </row>
    <row r="207" spans="1:23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07"/>
      <c r="S207" s="107"/>
      <c r="T207" s="107"/>
      <c r="U207" s="107"/>
      <c r="V207" s="107"/>
      <c r="W207" s="107"/>
    </row>
    <row r="208" spans="1:23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07"/>
      <c r="S208" s="107"/>
      <c r="T208" s="107"/>
      <c r="U208" s="107"/>
      <c r="V208" s="107"/>
      <c r="W208" s="107"/>
    </row>
    <row r="209" spans="1:23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07"/>
      <c r="S209" s="107"/>
      <c r="T209" s="107"/>
      <c r="U209" s="107"/>
      <c r="V209" s="107"/>
      <c r="W209" s="107"/>
    </row>
    <row r="210" spans="1:23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07"/>
      <c r="S210" s="107"/>
      <c r="T210" s="107"/>
      <c r="U210" s="107"/>
      <c r="V210" s="107"/>
      <c r="W210" s="107"/>
    </row>
    <row r="211" spans="1:23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07"/>
      <c r="S211" s="107"/>
      <c r="T211" s="107"/>
      <c r="U211" s="107"/>
      <c r="V211" s="107"/>
      <c r="W211" s="107"/>
    </row>
    <row r="212" spans="1:23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07"/>
      <c r="S212" s="107"/>
      <c r="T212" s="107"/>
      <c r="U212" s="107"/>
      <c r="V212" s="107"/>
      <c r="W212" s="107"/>
    </row>
    <row r="213" spans="1:23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07"/>
      <c r="S213" s="107"/>
      <c r="T213" s="107"/>
      <c r="U213" s="107"/>
      <c r="V213" s="107"/>
      <c r="W213" s="107"/>
    </row>
    <row r="214" spans="1:23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07"/>
      <c r="S214" s="107"/>
      <c r="T214" s="107"/>
      <c r="U214" s="107"/>
      <c r="V214" s="107"/>
      <c r="W214" s="107"/>
    </row>
    <row r="215" spans="1:23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07"/>
      <c r="S215" s="107"/>
      <c r="T215" s="107"/>
      <c r="U215" s="107"/>
      <c r="V215" s="107"/>
      <c r="W215" s="107"/>
    </row>
    <row r="216" spans="1:23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07"/>
      <c r="S216" s="107"/>
      <c r="T216" s="107"/>
      <c r="U216" s="107"/>
      <c r="V216" s="107"/>
      <c r="W216" s="107"/>
    </row>
    <row r="217" spans="1:23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07"/>
      <c r="S217" s="107"/>
      <c r="T217" s="107"/>
      <c r="U217" s="107"/>
      <c r="V217" s="107"/>
      <c r="W217" s="107"/>
    </row>
    <row r="218" spans="1:23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07"/>
      <c r="S218" s="107"/>
      <c r="T218" s="107"/>
      <c r="U218" s="107"/>
      <c r="V218" s="107"/>
      <c r="W218" s="107"/>
    </row>
    <row r="219" spans="1:23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07"/>
      <c r="S219" s="107"/>
      <c r="T219" s="107"/>
      <c r="U219" s="107"/>
      <c r="V219" s="107"/>
      <c r="W219" s="107"/>
    </row>
    <row r="220" spans="1:23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07"/>
      <c r="S220" s="107"/>
      <c r="T220" s="107"/>
      <c r="U220" s="107"/>
      <c r="V220" s="107"/>
      <c r="W220" s="107"/>
    </row>
    <row r="221" spans="1:23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07"/>
      <c r="S221" s="107"/>
      <c r="T221" s="107"/>
      <c r="U221" s="107"/>
      <c r="V221" s="107"/>
      <c r="W221" s="107"/>
    </row>
    <row r="222" spans="1:23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07"/>
      <c r="S222" s="107"/>
      <c r="T222" s="107"/>
      <c r="U222" s="107"/>
      <c r="V222" s="107"/>
      <c r="W222" s="107"/>
    </row>
    <row r="223" spans="1:23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07"/>
      <c r="S223" s="107"/>
      <c r="T223" s="107"/>
      <c r="U223" s="107"/>
      <c r="V223" s="107"/>
      <c r="W223" s="107"/>
    </row>
    <row r="224" spans="1:23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07"/>
      <c r="S224" s="107"/>
      <c r="T224" s="107"/>
      <c r="U224" s="107"/>
      <c r="V224" s="107"/>
      <c r="W224" s="107"/>
    </row>
    <row r="225" spans="1:23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07"/>
      <c r="S225" s="107"/>
      <c r="T225" s="107"/>
      <c r="U225" s="107"/>
      <c r="V225" s="107"/>
      <c r="W225" s="107"/>
    </row>
    <row r="226" spans="1:23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07"/>
      <c r="S226" s="107"/>
      <c r="T226" s="107"/>
      <c r="U226" s="107"/>
      <c r="V226" s="107"/>
      <c r="W226" s="107"/>
    </row>
    <row r="227" spans="1:23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07"/>
      <c r="S227" s="107"/>
      <c r="T227" s="107"/>
      <c r="U227" s="107"/>
      <c r="V227" s="107"/>
      <c r="W227" s="107"/>
    </row>
    <row r="228" spans="1:23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07"/>
      <c r="S228" s="107"/>
      <c r="T228" s="107"/>
      <c r="U228" s="107"/>
      <c r="V228" s="107"/>
      <c r="W228" s="107"/>
    </row>
    <row r="229" spans="1:23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07"/>
      <c r="S229" s="107"/>
      <c r="T229" s="107"/>
      <c r="U229" s="107"/>
      <c r="V229" s="107"/>
      <c r="W229" s="107"/>
    </row>
    <row r="230" spans="1:23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07"/>
      <c r="S230" s="107"/>
      <c r="T230" s="107"/>
      <c r="U230" s="107"/>
      <c r="V230" s="107"/>
      <c r="W230" s="107"/>
    </row>
    <row r="231" spans="1:23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07"/>
      <c r="S231" s="107"/>
      <c r="T231" s="107"/>
      <c r="U231" s="107"/>
      <c r="V231" s="107"/>
      <c r="W231" s="107"/>
    </row>
    <row r="232" spans="1:23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07"/>
      <c r="S232" s="107"/>
      <c r="T232" s="107"/>
      <c r="U232" s="107"/>
      <c r="V232" s="107"/>
      <c r="W232" s="107"/>
    </row>
    <row r="233" spans="1:23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07"/>
      <c r="S233" s="107"/>
      <c r="T233" s="107"/>
      <c r="U233" s="107"/>
      <c r="V233" s="107"/>
      <c r="W233" s="107"/>
    </row>
    <row r="234" spans="1:23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07"/>
      <c r="S234" s="107"/>
      <c r="T234" s="107"/>
      <c r="U234" s="107"/>
      <c r="V234" s="107"/>
      <c r="W234" s="107"/>
    </row>
    <row r="235" spans="1:23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07"/>
      <c r="S235" s="107"/>
      <c r="T235" s="107"/>
      <c r="U235" s="107"/>
      <c r="V235" s="107"/>
      <c r="W235" s="107"/>
    </row>
    <row r="236" spans="1:23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07"/>
      <c r="S236" s="107"/>
      <c r="T236" s="107"/>
      <c r="U236" s="107"/>
      <c r="V236" s="107"/>
      <c r="W236" s="107"/>
    </row>
    <row r="237" spans="1:23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07"/>
      <c r="S237" s="107"/>
      <c r="T237" s="107"/>
      <c r="U237" s="107"/>
      <c r="V237" s="107"/>
      <c r="W237" s="107"/>
    </row>
    <row r="238" spans="1:23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07"/>
      <c r="S238" s="107"/>
      <c r="T238" s="107"/>
      <c r="U238" s="107"/>
      <c r="V238" s="107"/>
      <c r="W238" s="107"/>
    </row>
    <row r="239" spans="1:23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07"/>
      <c r="S239" s="107"/>
      <c r="T239" s="107"/>
      <c r="U239" s="107"/>
      <c r="V239" s="107"/>
      <c r="W239" s="107"/>
    </row>
    <row r="240" spans="1:23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07"/>
      <c r="S240" s="107"/>
      <c r="T240" s="107"/>
      <c r="U240" s="107"/>
      <c r="V240" s="107"/>
      <c r="W240" s="107"/>
    </row>
    <row r="241" spans="1:23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07"/>
      <c r="S241" s="107"/>
      <c r="T241" s="107"/>
      <c r="U241" s="107"/>
      <c r="V241" s="107"/>
      <c r="W241" s="107"/>
    </row>
    <row r="242" spans="1:23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07"/>
      <c r="S242" s="107"/>
      <c r="T242" s="107"/>
      <c r="U242" s="107"/>
      <c r="V242" s="107"/>
      <c r="W242" s="107"/>
    </row>
    <row r="243" spans="1:23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07"/>
      <c r="S243" s="107"/>
      <c r="T243" s="107"/>
      <c r="U243" s="107"/>
      <c r="V243" s="107"/>
      <c r="W243" s="107"/>
    </row>
    <row r="244" spans="1:23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07"/>
      <c r="S244" s="107"/>
      <c r="T244" s="107"/>
      <c r="U244" s="107"/>
      <c r="V244" s="107"/>
      <c r="W244" s="107"/>
    </row>
    <row r="245" spans="1:23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07"/>
      <c r="S245" s="107"/>
      <c r="T245" s="107"/>
      <c r="U245" s="107"/>
      <c r="V245" s="107"/>
      <c r="W245" s="107"/>
    </row>
    <row r="246" spans="1:23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07"/>
      <c r="S246" s="107"/>
      <c r="T246" s="107"/>
      <c r="U246" s="107"/>
      <c r="V246" s="107"/>
      <c r="W246" s="107"/>
    </row>
    <row r="247" spans="1:23" ht="15.75" customHeight="1"/>
    <row r="248" spans="1:23" ht="15.75" customHeight="1"/>
    <row r="249" spans="1:23" ht="15.75" customHeight="1"/>
    <row r="250" spans="1:23" ht="15.75" customHeight="1"/>
    <row r="251" spans="1:23" ht="15.75" customHeight="1"/>
    <row r="252" spans="1:23" ht="15.75" customHeight="1"/>
    <row r="253" spans="1:23" ht="15.75" customHeight="1"/>
    <row r="254" spans="1:23" ht="15.75" customHeight="1"/>
    <row r="255" spans="1:23" ht="15.75" customHeight="1"/>
    <row r="256" spans="1:2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G9:H9"/>
    <mergeCell ref="I9:J9"/>
    <mergeCell ref="K9:L9"/>
    <mergeCell ref="M9:N9"/>
    <mergeCell ref="A3:P3"/>
    <mergeCell ref="A4:P4"/>
    <mergeCell ref="A8:A10"/>
    <mergeCell ref="B8:B10"/>
    <mergeCell ref="C8:C10"/>
    <mergeCell ref="D8:F9"/>
    <mergeCell ref="G8:P8"/>
    <mergeCell ref="O9:P9"/>
  </mergeCells>
  <printOptions horizontalCentered="1"/>
  <pageMargins left="1.1100000000000001" right="0.9" top="1.1499999999999999" bottom="0.9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A1:Z1000"/>
  <sheetViews>
    <sheetView workbookViewId="0"/>
  </sheetViews>
  <sheetFormatPr defaultColWidth="14.42578125" defaultRowHeight="15" customHeight="1"/>
  <cols>
    <col min="1" max="1" width="5.42578125" customWidth="1"/>
    <col min="2" max="3" width="17.7109375" customWidth="1"/>
    <col min="4" max="18" width="13.85546875" customWidth="1"/>
    <col min="19" max="26" width="9.140625" customWidth="1"/>
  </cols>
  <sheetData>
    <row r="1" spans="1:26" ht="15.75">
      <c r="A1" s="171" t="s">
        <v>1447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 t="s">
        <v>148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1448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71"/>
      <c r="F4" s="171"/>
      <c r="G4" s="171"/>
      <c r="H4" s="154" t="s">
        <v>284</v>
      </c>
      <c r="I4" s="155" t="str">
        <f>'1'!$F$5</f>
        <v>PONOROGO</v>
      </c>
      <c r="J4" s="171"/>
      <c r="K4" s="170"/>
      <c r="L4" s="170"/>
      <c r="M4" s="170"/>
      <c r="N4" s="171"/>
      <c r="O4" s="171"/>
      <c r="P4" s="170"/>
      <c r="Q4" s="170"/>
      <c r="R4" s="170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0"/>
      <c r="E5" s="170"/>
      <c r="F5" s="170"/>
      <c r="G5" s="171"/>
      <c r="H5" s="154" t="s">
        <v>3</v>
      </c>
      <c r="I5" s="155">
        <f>'1'!$F$6</f>
        <v>2025</v>
      </c>
      <c r="J5" s="170"/>
      <c r="K5" s="170"/>
      <c r="L5" s="170"/>
      <c r="M5" s="170"/>
      <c r="N5" s="170"/>
      <c r="O5" s="170"/>
      <c r="P5" s="170"/>
      <c r="Q5" s="170"/>
      <c r="R5" s="170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377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3"/>
      <c r="T6" s="153"/>
      <c r="U6" s="153"/>
      <c r="V6" s="153"/>
      <c r="W6" s="153"/>
      <c r="X6" s="153"/>
      <c r="Y6" s="153"/>
      <c r="Z6" s="153"/>
    </row>
    <row r="7" spans="1:26" ht="19.5" customHeight="1">
      <c r="A7" s="729" t="s">
        <v>4</v>
      </c>
      <c r="B7" s="729" t="s">
        <v>247</v>
      </c>
      <c r="C7" s="729" t="s">
        <v>1156</v>
      </c>
      <c r="D7" s="778" t="s">
        <v>1131</v>
      </c>
      <c r="E7" s="758"/>
      <c r="F7" s="758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9"/>
      <c r="S7" s="286"/>
      <c r="T7" s="153"/>
      <c r="U7" s="153"/>
      <c r="V7" s="153"/>
      <c r="W7" s="153"/>
      <c r="X7" s="153"/>
      <c r="Y7" s="153"/>
      <c r="Z7" s="153"/>
    </row>
    <row r="8" spans="1:26" ht="21" customHeight="1">
      <c r="A8" s="730"/>
      <c r="B8" s="730"/>
      <c r="C8" s="730"/>
      <c r="D8" s="745" t="s">
        <v>1449</v>
      </c>
      <c r="E8" s="723"/>
      <c r="F8" s="723"/>
      <c r="G8" s="723"/>
      <c r="H8" s="724"/>
      <c r="I8" s="745" t="s">
        <v>317</v>
      </c>
      <c r="J8" s="723"/>
      <c r="K8" s="723"/>
      <c r="L8" s="723"/>
      <c r="M8" s="724"/>
      <c r="N8" s="745" t="s">
        <v>1450</v>
      </c>
      <c r="O8" s="723"/>
      <c r="P8" s="723"/>
      <c r="Q8" s="723"/>
      <c r="R8" s="724"/>
      <c r="S8" s="286"/>
      <c r="T8" s="153"/>
      <c r="U8" s="153"/>
      <c r="V8" s="153"/>
      <c r="W8" s="153"/>
      <c r="X8" s="153"/>
      <c r="Y8" s="153"/>
      <c r="Z8" s="153"/>
    </row>
    <row r="9" spans="1:26" ht="23.25" customHeight="1">
      <c r="A9" s="730"/>
      <c r="B9" s="730"/>
      <c r="C9" s="730"/>
      <c r="D9" s="727" t="s">
        <v>1451</v>
      </c>
      <c r="E9" s="727" t="s">
        <v>1452</v>
      </c>
      <c r="F9" s="779" t="s">
        <v>1453</v>
      </c>
      <c r="G9" s="723"/>
      <c r="H9" s="724"/>
      <c r="I9" s="727" t="s">
        <v>1451</v>
      </c>
      <c r="J9" s="727" t="s">
        <v>1452</v>
      </c>
      <c r="K9" s="779" t="s">
        <v>1453</v>
      </c>
      <c r="L9" s="723"/>
      <c r="M9" s="724"/>
      <c r="N9" s="727" t="s">
        <v>1451</v>
      </c>
      <c r="O9" s="727" t="s">
        <v>1452</v>
      </c>
      <c r="P9" s="779" t="s">
        <v>1453</v>
      </c>
      <c r="Q9" s="723"/>
      <c r="R9" s="724"/>
      <c r="S9" s="286"/>
      <c r="T9" s="153"/>
      <c r="U9" s="153"/>
      <c r="V9" s="153"/>
      <c r="W9" s="153"/>
      <c r="X9" s="153"/>
      <c r="Y9" s="153"/>
      <c r="Z9" s="153"/>
    </row>
    <row r="10" spans="1:26" ht="34.5" customHeight="1">
      <c r="A10" s="720"/>
      <c r="B10" s="720"/>
      <c r="C10" s="720"/>
      <c r="D10" s="720"/>
      <c r="E10" s="720"/>
      <c r="F10" s="175" t="s">
        <v>1454</v>
      </c>
      <c r="G10" s="175" t="s">
        <v>1455</v>
      </c>
      <c r="H10" s="175" t="s">
        <v>1456</v>
      </c>
      <c r="I10" s="720"/>
      <c r="J10" s="720"/>
      <c r="K10" s="175" t="s">
        <v>1454</v>
      </c>
      <c r="L10" s="175" t="s">
        <v>1455</v>
      </c>
      <c r="M10" s="175" t="s">
        <v>1456</v>
      </c>
      <c r="N10" s="720"/>
      <c r="O10" s="720"/>
      <c r="P10" s="175" t="s">
        <v>1457</v>
      </c>
      <c r="Q10" s="175" t="s">
        <v>1455</v>
      </c>
      <c r="R10" s="175" t="s">
        <v>1456</v>
      </c>
      <c r="S10" s="286"/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19">
        <v>2</v>
      </c>
      <c r="C11" s="119">
        <v>3</v>
      </c>
      <c r="D11" s="196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14</v>
      </c>
      <c r="M11" s="119">
        <v>15</v>
      </c>
      <c r="N11" s="119">
        <v>16</v>
      </c>
      <c r="O11" s="119">
        <v>17</v>
      </c>
      <c r="P11" s="119">
        <v>18</v>
      </c>
      <c r="Q11" s="119">
        <v>21</v>
      </c>
      <c r="R11" s="119">
        <v>22</v>
      </c>
      <c r="S11" s="286"/>
      <c r="T11" s="153"/>
      <c r="U11" s="153"/>
      <c r="V11" s="153"/>
      <c r="W11" s="153"/>
      <c r="X11" s="153"/>
      <c r="Y11" s="153"/>
      <c r="Z11" s="153"/>
    </row>
    <row r="12" spans="1:26">
      <c r="A12" s="240">
        <v>1</v>
      </c>
      <c r="B12" s="378" t="str">
        <f>'11'!B9</f>
        <v>Ngrayun</v>
      </c>
      <c r="C12" s="378" t="str">
        <f>'11'!C9</f>
        <v>Ngrayun</v>
      </c>
      <c r="D12" s="125">
        <v>2</v>
      </c>
      <c r="E12" s="125">
        <v>0</v>
      </c>
      <c r="F12" s="125">
        <v>2</v>
      </c>
      <c r="G12" s="125">
        <v>0</v>
      </c>
      <c r="H12" s="379">
        <f t="shared" ref="H12:H43" si="0">SUM(F12:G12)</f>
        <v>2</v>
      </c>
      <c r="I12" s="125">
        <v>2</v>
      </c>
      <c r="J12" s="125">
        <v>0</v>
      </c>
      <c r="K12" s="125">
        <f>I12+J12</f>
        <v>2</v>
      </c>
      <c r="L12" s="125">
        <v>0</v>
      </c>
      <c r="M12" s="379">
        <f t="shared" ref="M12:M43" si="1">SUM(K12:L12)</f>
        <v>2</v>
      </c>
      <c r="N12" s="379">
        <f t="shared" ref="N12:R12" si="2">D12+I12</f>
        <v>4</v>
      </c>
      <c r="O12" s="379">
        <f t="shared" si="2"/>
        <v>0</v>
      </c>
      <c r="P12" s="379">
        <f t="shared" si="2"/>
        <v>4</v>
      </c>
      <c r="Q12" s="379">
        <f t="shared" si="2"/>
        <v>0</v>
      </c>
      <c r="R12" s="379">
        <f t="shared" si="2"/>
        <v>4</v>
      </c>
      <c r="S12" s="286"/>
      <c r="T12" s="153"/>
      <c r="U12" s="153"/>
      <c r="V12" s="153"/>
      <c r="W12" s="153"/>
      <c r="X12" s="153"/>
      <c r="Y12" s="153"/>
      <c r="Z12" s="153"/>
    </row>
    <row r="13" spans="1:26">
      <c r="A13" s="240">
        <v>2</v>
      </c>
      <c r="B13" s="378">
        <f>'11'!B10</f>
        <v>0</v>
      </c>
      <c r="C13" s="378" t="str">
        <f>'11'!C10</f>
        <v>Selur</v>
      </c>
      <c r="D13" s="125">
        <v>0</v>
      </c>
      <c r="E13" s="125">
        <v>0</v>
      </c>
      <c r="F13" s="125">
        <v>0</v>
      </c>
      <c r="G13" s="125">
        <v>0</v>
      </c>
      <c r="H13" s="379">
        <f t="shared" si="0"/>
        <v>0</v>
      </c>
      <c r="I13" s="125">
        <v>3</v>
      </c>
      <c r="J13" s="125">
        <v>1</v>
      </c>
      <c r="K13" s="125">
        <v>4</v>
      </c>
      <c r="L13" s="125">
        <v>0</v>
      </c>
      <c r="M13" s="379">
        <f t="shared" si="1"/>
        <v>4</v>
      </c>
      <c r="N13" s="379">
        <f t="shared" ref="N13:R13" si="3">D13+I13</f>
        <v>3</v>
      </c>
      <c r="O13" s="379">
        <f t="shared" si="3"/>
        <v>1</v>
      </c>
      <c r="P13" s="379">
        <f t="shared" si="3"/>
        <v>4</v>
      </c>
      <c r="Q13" s="379">
        <f t="shared" si="3"/>
        <v>0</v>
      </c>
      <c r="R13" s="379">
        <f t="shared" si="3"/>
        <v>4</v>
      </c>
      <c r="S13" s="286"/>
      <c r="T13" s="153"/>
      <c r="U13" s="153"/>
      <c r="V13" s="153"/>
      <c r="W13" s="153"/>
      <c r="X13" s="153"/>
      <c r="Y13" s="153"/>
      <c r="Z13" s="153"/>
    </row>
    <row r="14" spans="1:26">
      <c r="A14" s="240">
        <v>3</v>
      </c>
      <c r="B14" s="378" t="str">
        <f>'11'!B11</f>
        <v>Slahung</v>
      </c>
      <c r="C14" s="378" t="str">
        <f>'11'!C11</f>
        <v>Slahung</v>
      </c>
      <c r="D14" s="125">
        <v>0</v>
      </c>
      <c r="E14" s="125">
        <v>0</v>
      </c>
      <c r="F14" s="125">
        <f t="shared" ref="F14:F20" si="4">D14+E14</f>
        <v>0</v>
      </c>
      <c r="G14" s="125">
        <v>0</v>
      </c>
      <c r="H14" s="379">
        <f t="shared" si="0"/>
        <v>0</v>
      </c>
      <c r="I14" s="125">
        <v>1</v>
      </c>
      <c r="J14" s="125">
        <v>0</v>
      </c>
      <c r="K14" s="125">
        <f t="shared" ref="K14:K43" si="5">I14+J14</f>
        <v>1</v>
      </c>
      <c r="L14" s="125">
        <v>1</v>
      </c>
      <c r="M14" s="379">
        <f t="shared" si="1"/>
        <v>2</v>
      </c>
      <c r="N14" s="379">
        <f t="shared" ref="N14:R14" si="6">D14+I14</f>
        <v>1</v>
      </c>
      <c r="O14" s="379">
        <f t="shared" si="6"/>
        <v>0</v>
      </c>
      <c r="P14" s="379">
        <f t="shared" si="6"/>
        <v>1</v>
      </c>
      <c r="Q14" s="379">
        <f t="shared" si="6"/>
        <v>1</v>
      </c>
      <c r="R14" s="379">
        <f t="shared" si="6"/>
        <v>2</v>
      </c>
      <c r="S14" s="380"/>
      <c r="T14" s="345"/>
      <c r="U14" s="345"/>
      <c r="V14" s="345"/>
      <c r="W14" s="345"/>
      <c r="X14" s="345"/>
      <c r="Y14" s="345"/>
      <c r="Z14" s="345"/>
    </row>
    <row r="15" spans="1:26">
      <c r="A15" s="240">
        <v>4</v>
      </c>
      <c r="B15" s="378">
        <f>'11'!B12</f>
        <v>0</v>
      </c>
      <c r="C15" s="378" t="str">
        <f>'11'!C12</f>
        <v>Nailan</v>
      </c>
      <c r="D15" s="125">
        <v>1</v>
      </c>
      <c r="E15" s="125">
        <v>0</v>
      </c>
      <c r="F15" s="125">
        <f t="shared" si="4"/>
        <v>1</v>
      </c>
      <c r="G15" s="125">
        <v>0</v>
      </c>
      <c r="H15" s="379">
        <f t="shared" si="0"/>
        <v>1</v>
      </c>
      <c r="I15" s="125">
        <v>1</v>
      </c>
      <c r="J15" s="125">
        <v>0</v>
      </c>
      <c r="K15" s="125">
        <f t="shared" si="5"/>
        <v>1</v>
      </c>
      <c r="L15" s="125">
        <v>0</v>
      </c>
      <c r="M15" s="379">
        <f t="shared" si="1"/>
        <v>1</v>
      </c>
      <c r="N15" s="379">
        <f t="shared" ref="N15:R15" si="7">D15+I15</f>
        <v>2</v>
      </c>
      <c r="O15" s="379">
        <f t="shared" si="7"/>
        <v>0</v>
      </c>
      <c r="P15" s="379">
        <f t="shared" si="7"/>
        <v>2</v>
      </c>
      <c r="Q15" s="379">
        <f t="shared" si="7"/>
        <v>0</v>
      </c>
      <c r="R15" s="379">
        <f t="shared" si="7"/>
        <v>2</v>
      </c>
      <c r="S15" s="380"/>
      <c r="T15" s="345"/>
      <c r="U15" s="345"/>
      <c r="V15" s="345"/>
      <c r="W15" s="345"/>
      <c r="X15" s="345"/>
      <c r="Y15" s="345"/>
      <c r="Z15" s="345"/>
    </row>
    <row r="16" spans="1:26">
      <c r="A16" s="240">
        <v>5</v>
      </c>
      <c r="B16" s="378" t="str">
        <f>'11'!B13</f>
        <v>Bungkal</v>
      </c>
      <c r="C16" s="378" t="str">
        <f>'11'!C13</f>
        <v>Bungkal</v>
      </c>
      <c r="D16" s="125">
        <v>1</v>
      </c>
      <c r="E16" s="125">
        <v>0</v>
      </c>
      <c r="F16" s="125">
        <f t="shared" si="4"/>
        <v>1</v>
      </c>
      <c r="G16" s="125">
        <v>0</v>
      </c>
      <c r="H16" s="379">
        <f t="shared" si="0"/>
        <v>1</v>
      </c>
      <c r="I16" s="125">
        <v>1</v>
      </c>
      <c r="J16" s="125">
        <v>0</v>
      </c>
      <c r="K16" s="125">
        <f t="shared" si="5"/>
        <v>1</v>
      </c>
      <c r="L16" s="125">
        <v>1</v>
      </c>
      <c r="M16" s="379">
        <f t="shared" si="1"/>
        <v>2</v>
      </c>
      <c r="N16" s="379">
        <f t="shared" ref="N16:R16" si="8">D16+I16</f>
        <v>2</v>
      </c>
      <c r="O16" s="379">
        <f t="shared" si="8"/>
        <v>0</v>
      </c>
      <c r="P16" s="379">
        <f t="shared" si="8"/>
        <v>2</v>
      </c>
      <c r="Q16" s="379">
        <f t="shared" si="8"/>
        <v>1</v>
      </c>
      <c r="R16" s="379">
        <f t="shared" si="8"/>
        <v>3</v>
      </c>
      <c r="S16" s="380"/>
      <c r="T16" s="345"/>
      <c r="U16" s="345"/>
      <c r="V16" s="345"/>
      <c r="W16" s="345"/>
      <c r="X16" s="345"/>
      <c r="Y16" s="345"/>
      <c r="Z16" s="345"/>
    </row>
    <row r="17" spans="1:26">
      <c r="A17" s="240">
        <v>6</v>
      </c>
      <c r="B17" s="378" t="str">
        <f>'11'!B14</f>
        <v>Sambit</v>
      </c>
      <c r="C17" s="378" t="str">
        <f>'11'!C14</f>
        <v>Sambit</v>
      </c>
      <c r="D17" s="125">
        <v>2</v>
      </c>
      <c r="E17" s="125">
        <v>0</v>
      </c>
      <c r="F17" s="125">
        <f t="shared" si="4"/>
        <v>2</v>
      </c>
      <c r="G17" s="125">
        <v>0</v>
      </c>
      <c r="H17" s="379">
        <f t="shared" si="0"/>
        <v>2</v>
      </c>
      <c r="I17" s="125">
        <v>1</v>
      </c>
      <c r="J17" s="125">
        <v>0</v>
      </c>
      <c r="K17" s="125">
        <f t="shared" si="5"/>
        <v>1</v>
      </c>
      <c r="L17" s="125">
        <v>0</v>
      </c>
      <c r="M17" s="379">
        <f t="shared" si="1"/>
        <v>1</v>
      </c>
      <c r="N17" s="379">
        <f t="shared" ref="N17:R17" si="9">D17+I17</f>
        <v>3</v>
      </c>
      <c r="O17" s="379">
        <f t="shared" si="9"/>
        <v>0</v>
      </c>
      <c r="P17" s="379">
        <f t="shared" si="9"/>
        <v>3</v>
      </c>
      <c r="Q17" s="379">
        <f t="shared" si="9"/>
        <v>0</v>
      </c>
      <c r="R17" s="379">
        <f t="shared" si="9"/>
        <v>3</v>
      </c>
      <c r="S17" s="380"/>
      <c r="T17" s="345"/>
      <c r="U17" s="345"/>
      <c r="V17" s="345"/>
      <c r="W17" s="345"/>
      <c r="X17" s="345"/>
      <c r="Y17" s="345"/>
      <c r="Z17" s="345"/>
    </row>
    <row r="18" spans="1:26">
      <c r="A18" s="240">
        <v>7</v>
      </c>
      <c r="B18" s="378">
        <f>'11'!B15</f>
        <v>0</v>
      </c>
      <c r="C18" s="378" t="str">
        <f>'11'!C15</f>
        <v>Wringinanom</v>
      </c>
      <c r="D18" s="125">
        <v>0</v>
      </c>
      <c r="E18" s="125">
        <v>0</v>
      </c>
      <c r="F18" s="125">
        <f t="shared" si="4"/>
        <v>0</v>
      </c>
      <c r="G18" s="125">
        <v>0</v>
      </c>
      <c r="H18" s="379">
        <f t="shared" si="0"/>
        <v>0</v>
      </c>
      <c r="I18" s="125">
        <v>0</v>
      </c>
      <c r="J18" s="125">
        <v>0</v>
      </c>
      <c r="K18" s="125">
        <f t="shared" si="5"/>
        <v>0</v>
      </c>
      <c r="L18" s="125">
        <v>0</v>
      </c>
      <c r="M18" s="379">
        <f t="shared" si="1"/>
        <v>0</v>
      </c>
      <c r="N18" s="379">
        <f t="shared" ref="N18:R18" si="10">D18+I18</f>
        <v>0</v>
      </c>
      <c r="O18" s="379">
        <f t="shared" si="10"/>
        <v>0</v>
      </c>
      <c r="P18" s="379">
        <f t="shared" si="10"/>
        <v>0</v>
      </c>
      <c r="Q18" s="379">
        <f t="shared" si="10"/>
        <v>0</v>
      </c>
      <c r="R18" s="379">
        <f t="shared" si="10"/>
        <v>0</v>
      </c>
      <c r="S18" s="380"/>
      <c r="T18" s="345"/>
      <c r="U18" s="345"/>
      <c r="V18" s="345"/>
      <c r="W18" s="345"/>
      <c r="X18" s="345"/>
      <c r="Y18" s="345"/>
      <c r="Z18" s="345"/>
    </row>
    <row r="19" spans="1:26">
      <c r="A19" s="240">
        <v>8</v>
      </c>
      <c r="B19" s="378" t="str">
        <f>'11'!B16</f>
        <v>Sawoo</v>
      </c>
      <c r="C19" s="378" t="str">
        <f>'11'!C16</f>
        <v>Sawoo</v>
      </c>
      <c r="D19" s="125">
        <v>1</v>
      </c>
      <c r="E19" s="125">
        <v>0</v>
      </c>
      <c r="F19" s="125">
        <f t="shared" si="4"/>
        <v>1</v>
      </c>
      <c r="G19" s="125">
        <v>0</v>
      </c>
      <c r="H19" s="379">
        <f t="shared" si="0"/>
        <v>1</v>
      </c>
      <c r="I19" s="125">
        <v>2</v>
      </c>
      <c r="J19" s="125">
        <v>1</v>
      </c>
      <c r="K19" s="125">
        <f t="shared" si="5"/>
        <v>3</v>
      </c>
      <c r="L19" s="125">
        <v>0</v>
      </c>
      <c r="M19" s="379">
        <f t="shared" si="1"/>
        <v>3</v>
      </c>
      <c r="N19" s="379">
        <f t="shared" ref="N19:R19" si="11">D19+I19</f>
        <v>3</v>
      </c>
      <c r="O19" s="379">
        <f t="shared" si="11"/>
        <v>1</v>
      </c>
      <c r="P19" s="379">
        <f t="shared" si="11"/>
        <v>4</v>
      </c>
      <c r="Q19" s="379">
        <f t="shared" si="11"/>
        <v>0</v>
      </c>
      <c r="R19" s="379">
        <f t="shared" si="11"/>
        <v>4</v>
      </c>
      <c r="S19" s="380"/>
      <c r="T19" s="345"/>
      <c r="U19" s="345"/>
      <c r="V19" s="345"/>
      <c r="W19" s="345"/>
      <c r="X19" s="345"/>
      <c r="Y19" s="345"/>
      <c r="Z19" s="345"/>
    </row>
    <row r="20" spans="1:26">
      <c r="A20" s="240">
        <v>9</v>
      </c>
      <c r="B20" s="378">
        <f>'11'!B17</f>
        <v>0</v>
      </c>
      <c r="C20" s="378" t="str">
        <f>'11'!C17</f>
        <v>Bondrang</v>
      </c>
      <c r="D20" s="125">
        <v>0</v>
      </c>
      <c r="E20" s="125">
        <v>0</v>
      </c>
      <c r="F20" s="125">
        <f t="shared" si="4"/>
        <v>0</v>
      </c>
      <c r="G20" s="125">
        <v>0</v>
      </c>
      <c r="H20" s="379">
        <f t="shared" si="0"/>
        <v>0</v>
      </c>
      <c r="I20" s="125">
        <v>0</v>
      </c>
      <c r="J20" s="125">
        <v>1</v>
      </c>
      <c r="K20" s="125">
        <f t="shared" si="5"/>
        <v>1</v>
      </c>
      <c r="L20" s="125">
        <v>0</v>
      </c>
      <c r="M20" s="379">
        <f t="shared" si="1"/>
        <v>1</v>
      </c>
      <c r="N20" s="379">
        <f t="shared" ref="N20:R20" si="12">D20+I20</f>
        <v>0</v>
      </c>
      <c r="O20" s="379">
        <f t="shared" si="12"/>
        <v>1</v>
      </c>
      <c r="P20" s="379">
        <f t="shared" si="12"/>
        <v>1</v>
      </c>
      <c r="Q20" s="379">
        <f t="shared" si="12"/>
        <v>0</v>
      </c>
      <c r="R20" s="379">
        <f t="shared" si="12"/>
        <v>1</v>
      </c>
      <c r="S20" s="380"/>
      <c r="T20" s="345"/>
      <c r="U20" s="345"/>
      <c r="V20" s="345"/>
      <c r="W20" s="345"/>
      <c r="X20" s="345"/>
      <c r="Y20" s="345"/>
      <c r="Z20" s="345"/>
    </row>
    <row r="21" spans="1:26" ht="15.75" customHeight="1">
      <c r="A21" s="240">
        <v>10</v>
      </c>
      <c r="B21" s="378" t="str">
        <f>'11'!B18</f>
        <v>Sooko</v>
      </c>
      <c r="C21" s="378" t="str">
        <f>'11'!C18</f>
        <v>Sooko</v>
      </c>
      <c r="D21" s="125">
        <v>0</v>
      </c>
      <c r="E21" s="125">
        <v>1</v>
      </c>
      <c r="F21" s="125">
        <v>1</v>
      </c>
      <c r="G21" s="125">
        <v>1</v>
      </c>
      <c r="H21" s="379">
        <f t="shared" si="0"/>
        <v>2</v>
      </c>
      <c r="I21" s="125">
        <v>0</v>
      </c>
      <c r="J21" s="125">
        <v>0</v>
      </c>
      <c r="K21" s="125">
        <f t="shared" si="5"/>
        <v>0</v>
      </c>
      <c r="L21" s="125">
        <v>0</v>
      </c>
      <c r="M21" s="379">
        <f t="shared" si="1"/>
        <v>0</v>
      </c>
      <c r="N21" s="379">
        <f t="shared" ref="N21:R21" si="13">D21+I21</f>
        <v>0</v>
      </c>
      <c r="O21" s="379">
        <f t="shared" si="13"/>
        <v>1</v>
      </c>
      <c r="P21" s="379">
        <f t="shared" si="13"/>
        <v>1</v>
      </c>
      <c r="Q21" s="379">
        <f t="shared" si="13"/>
        <v>1</v>
      </c>
      <c r="R21" s="379">
        <f t="shared" si="13"/>
        <v>2</v>
      </c>
      <c r="S21" s="380"/>
      <c r="T21" s="345"/>
      <c r="U21" s="345"/>
      <c r="V21" s="345"/>
      <c r="W21" s="345"/>
      <c r="X21" s="345"/>
      <c r="Y21" s="345"/>
      <c r="Z21" s="345"/>
    </row>
    <row r="22" spans="1:26" ht="15.75" customHeight="1">
      <c r="A22" s="240">
        <v>11</v>
      </c>
      <c r="B22" s="378" t="str">
        <f>'11'!B19</f>
        <v>Pudak</v>
      </c>
      <c r="C22" s="378" t="str">
        <f>'11'!C19</f>
        <v>Pudak</v>
      </c>
      <c r="D22" s="125">
        <v>2</v>
      </c>
      <c r="E22" s="125">
        <v>1</v>
      </c>
      <c r="F22" s="125">
        <f t="shared" ref="F22:F23" si="14">D22+E22</f>
        <v>3</v>
      </c>
      <c r="G22" s="125">
        <v>0</v>
      </c>
      <c r="H22" s="379">
        <f t="shared" si="0"/>
        <v>3</v>
      </c>
      <c r="I22" s="125">
        <v>0</v>
      </c>
      <c r="J22" s="125">
        <v>0</v>
      </c>
      <c r="K22" s="381">
        <f t="shared" si="5"/>
        <v>0</v>
      </c>
      <c r="L22" s="125">
        <v>0</v>
      </c>
      <c r="M22" s="379">
        <f t="shared" si="1"/>
        <v>0</v>
      </c>
      <c r="N22" s="379">
        <f t="shared" ref="N22:R22" si="15">D22+I22</f>
        <v>2</v>
      </c>
      <c r="O22" s="379">
        <f t="shared" si="15"/>
        <v>1</v>
      </c>
      <c r="P22" s="379">
        <f t="shared" si="15"/>
        <v>3</v>
      </c>
      <c r="Q22" s="379">
        <f t="shared" si="15"/>
        <v>0</v>
      </c>
      <c r="R22" s="379">
        <f t="shared" si="15"/>
        <v>3</v>
      </c>
      <c r="S22" s="380"/>
      <c r="T22" s="345"/>
      <c r="U22" s="345"/>
      <c r="V22" s="345"/>
      <c r="W22" s="345"/>
      <c r="X22" s="345"/>
      <c r="Y22" s="345"/>
      <c r="Z22" s="345"/>
    </row>
    <row r="23" spans="1:26" ht="15.75" customHeight="1">
      <c r="A23" s="240">
        <v>12</v>
      </c>
      <c r="B23" s="378" t="str">
        <f>'11'!B20</f>
        <v>Pulung</v>
      </c>
      <c r="C23" s="378" t="str">
        <f>'11'!C20</f>
        <v>Pulung</v>
      </c>
      <c r="D23" s="125">
        <v>2</v>
      </c>
      <c r="E23" s="125">
        <v>0</v>
      </c>
      <c r="F23" s="125">
        <f t="shared" si="14"/>
        <v>2</v>
      </c>
      <c r="G23" s="125">
        <v>0</v>
      </c>
      <c r="H23" s="379">
        <f t="shared" si="0"/>
        <v>2</v>
      </c>
      <c r="I23" s="125">
        <v>0</v>
      </c>
      <c r="J23" s="125">
        <v>0</v>
      </c>
      <c r="K23" s="381">
        <f t="shared" si="5"/>
        <v>0</v>
      </c>
      <c r="L23" s="125">
        <v>0</v>
      </c>
      <c r="M23" s="379">
        <f t="shared" si="1"/>
        <v>0</v>
      </c>
      <c r="N23" s="379">
        <f t="shared" ref="N23:R23" si="16">D23+I23</f>
        <v>2</v>
      </c>
      <c r="O23" s="379">
        <f t="shared" si="16"/>
        <v>0</v>
      </c>
      <c r="P23" s="379">
        <f t="shared" si="16"/>
        <v>2</v>
      </c>
      <c r="Q23" s="379">
        <f t="shared" si="16"/>
        <v>0</v>
      </c>
      <c r="R23" s="379">
        <f t="shared" si="16"/>
        <v>2</v>
      </c>
      <c r="S23" s="380"/>
      <c r="T23" s="345"/>
      <c r="U23" s="345"/>
      <c r="V23" s="345"/>
      <c r="W23" s="345"/>
      <c r="X23" s="345"/>
      <c r="Y23" s="345"/>
      <c r="Z23" s="345"/>
    </row>
    <row r="24" spans="1:26" ht="15.75" customHeight="1">
      <c r="A24" s="240">
        <v>13</v>
      </c>
      <c r="B24" s="378">
        <f>'11'!B21</f>
        <v>0</v>
      </c>
      <c r="C24" s="378" t="str">
        <f>'11'!C21</f>
        <v>Kesugihan</v>
      </c>
      <c r="D24" s="125">
        <v>0</v>
      </c>
      <c r="E24" s="125">
        <v>0</v>
      </c>
      <c r="F24" s="125">
        <v>0</v>
      </c>
      <c r="G24" s="125">
        <v>0</v>
      </c>
      <c r="H24" s="379">
        <f t="shared" si="0"/>
        <v>0</v>
      </c>
      <c r="I24" s="125">
        <v>2</v>
      </c>
      <c r="J24" s="125">
        <v>0</v>
      </c>
      <c r="K24" s="125">
        <f t="shared" si="5"/>
        <v>2</v>
      </c>
      <c r="L24" s="125">
        <v>2</v>
      </c>
      <c r="M24" s="379">
        <f t="shared" si="1"/>
        <v>4</v>
      </c>
      <c r="N24" s="379">
        <f t="shared" ref="N24:R24" si="17">D24+I24</f>
        <v>2</v>
      </c>
      <c r="O24" s="379">
        <f t="shared" si="17"/>
        <v>0</v>
      </c>
      <c r="P24" s="379">
        <f t="shared" si="17"/>
        <v>2</v>
      </c>
      <c r="Q24" s="379">
        <f t="shared" si="17"/>
        <v>2</v>
      </c>
      <c r="R24" s="379">
        <f t="shared" si="17"/>
        <v>4</v>
      </c>
      <c r="S24" s="380"/>
      <c r="T24" s="345"/>
      <c r="U24" s="345"/>
      <c r="V24" s="345"/>
      <c r="W24" s="345"/>
      <c r="X24" s="345"/>
      <c r="Y24" s="345"/>
      <c r="Z24" s="345"/>
    </row>
    <row r="25" spans="1:26" ht="15.75" customHeight="1">
      <c r="A25" s="240">
        <v>14</v>
      </c>
      <c r="B25" s="378" t="str">
        <f>'11'!B22</f>
        <v>Mlarak</v>
      </c>
      <c r="C25" s="378" t="str">
        <f>'11'!C22</f>
        <v>Mlarak</v>
      </c>
      <c r="D25" s="125">
        <v>1</v>
      </c>
      <c r="E25" s="125">
        <v>1</v>
      </c>
      <c r="F25" s="125">
        <f t="shared" ref="F25:F32" si="18">D25+E25</f>
        <v>2</v>
      </c>
      <c r="G25" s="125">
        <v>0</v>
      </c>
      <c r="H25" s="379">
        <f t="shared" si="0"/>
        <v>2</v>
      </c>
      <c r="I25" s="125">
        <v>3</v>
      </c>
      <c r="J25" s="125">
        <v>1</v>
      </c>
      <c r="K25" s="125">
        <f t="shared" si="5"/>
        <v>4</v>
      </c>
      <c r="L25" s="125">
        <v>0</v>
      </c>
      <c r="M25" s="379">
        <f t="shared" si="1"/>
        <v>4</v>
      </c>
      <c r="N25" s="379">
        <f t="shared" ref="N25:R25" si="19">D25+I25</f>
        <v>4</v>
      </c>
      <c r="O25" s="379">
        <f t="shared" si="19"/>
        <v>2</v>
      </c>
      <c r="P25" s="379">
        <f t="shared" si="19"/>
        <v>6</v>
      </c>
      <c r="Q25" s="379">
        <f t="shared" si="19"/>
        <v>0</v>
      </c>
      <c r="R25" s="379">
        <f t="shared" si="19"/>
        <v>6</v>
      </c>
      <c r="S25" s="380"/>
      <c r="T25" s="345"/>
      <c r="U25" s="345"/>
      <c r="V25" s="345"/>
      <c r="W25" s="345"/>
      <c r="X25" s="345"/>
      <c r="Y25" s="345"/>
      <c r="Z25" s="345"/>
    </row>
    <row r="26" spans="1:26" ht="15.75" customHeight="1">
      <c r="A26" s="240">
        <v>15</v>
      </c>
      <c r="B26" s="378" t="str">
        <f>'11'!B23</f>
        <v>Siman</v>
      </c>
      <c r="C26" s="378" t="str">
        <f>'11'!C23</f>
        <v>Siman</v>
      </c>
      <c r="D26" s="125">
        <v>4</v>
      </c>
      <c r="E26" s="125">
        <v>0</v>
      </c>
      <c r="F26" s="125">
        <f t="shared" si="18"/>
        <v>4</v>
      </c>
      <c r="G26" s="125">
        <v>0</v>
      </c>
      <c r="H26" s="379">
        <f t="shared" si="0"/>
        <v>4</v>
      </c>
      <c r="I26" s="125">
        <v>0</v>
      </c>
      <c r="J26" s="125">
        <v>0</v>
      </c>
      <c r="K26" s="381">
        <f t="shared" si="5"/>
        <v>0</v>
      </c>
      <c r="L26" s="125">
        <v>0</v>
      </c>
      <c r="M26" s="379">
        <f t="shared" si="1"/>
        <v>0</v>
      </c>
      <c r="N26" s="379">
        <f t="shared" ref="N26:R26" si="20">D26+I26</f>
        <v>4</v>
      </c>
      <c r="O26" s="379">
        <f t="shared" si="20"/>
        <v>0</v>
      </c>
      <c r="P26" s="379">
        <f t="shared" si="20"/>
        <v>4</v>
      </c>
      <c r="Q26" s="379">
        <f t="shared" si="20"/>
        <v>0</v>
      </c>
      <c r="R26" s="379">
        <f t="shared" si="20"/>
        <v>4</v>
      </c>
      <c r="S26" s="380"/>
      <c r="T26" s="345"/>
      <c r="U26" s="345"/>
      <c r="V26" s="345"/>
      <c r="W26" s="345"/>
      <c r="X26" s="345"/>
      <c r="Y26" s="345"/>
      <c r="Z26" s="345"/>
    </row>
    <row r="27" spans="1:26" ht="15.75" customHeight="1">
      <c r="A27" s="240">
        <v>16</v>
      </c>
      <c r="B27" s="378">
        <f>'11'!B24</f>
        <v>0</v>
      </c>
      <c r="C27" s="378" t="str">
        <f>'11'!C24</f>
        <v>Ronowijayan</v>
      </c>
      <c r="D27" s="125">
        <v>4</v>
      </c>
      <c r="E27" s="125">
        <v>0</v>
      </c>
      <c r="F27" s="125">
        <f t="shared" si="18"/>
        <v>4</v>
      </c>
      <c r="G27" s="125">
        <v>0</v>
      </c>
      <c r="H27" s="379">
        <f t="shared" si="0"/>
        <v>4</v>
      </c>
      <c r="I27" s="125">
        <v>1</v>
      </c>
      <c r="J27" s="125">
        <v>1</v>
      </c>
      <c r="K27" s="381">
        <f t="shared" si="5"/>
        <v>2</v>
      </c>
      <c r="L27" s="125">
        <v>2</v>
      </c>
      <c r="M27" s="379">
        <f t="shared" si="1"/>
        <v>4</v>
      </c>
      <c r="N27" s="379">
        <f t="shared" ref="N27:R27" si="21">D27+I27</f>
        <v>5</v>
      </c>
      <c r="O27" s="379">
        <f t="shared" si="21"/>
        <v>1</v>
      </c>
      <c r="P27" s="379">
        <f t="shared" si="21"/>
        <v>6</v>
      </c>
      <c r="Q27" s="379">
        <f t="shared" si="21"/>
        <v>2</v>
      </c>
      <c r="R27" s="379">
        <f t="shared" si="21"/>
        <v>8</v>
      </c>
      <c r="S27" s="380"/>
      <c r="T27" s="345"/>
      <c r="U27" s="345"/>
      <c r="V27" s="345"/>
      <c r="W27" s="345"/>
      <c r="X27" s="345"/>
      <c r="Y27" s="345"/>
      <c r="Z27" s="345"/>
    </row>
    <row r="28" spans="1:26" ht="15.75" customHeight="1">
      <c r="A28" s="240">
        <v>17</v>
      </c>
      <c r="B28" s="378" t="str">
        <f>'11'!B25</f>
        <v>Jetis</v>
      </c>
      <c r="C28" s="378" t="str">
        <f>'11'!C25</f>
        <v>Jetis</v>
      </c>
      <c r="D28" s="125">
        <v>1</v>
      </c>
      <c r="E28" s="125">
        <v>0</v>
      </c>
      <c r="F28" s="125">
        <f t="shared" si="18"/>
        <v>1</v>
      </c>
      <c r="G28" s="125">
        <v>0</v>
      </c>
      <c r="H28" s="379">
        <f t="shared" si="0"/>
        <v>1</v>
      </c>
      <c r="I28" s="125">
        <v>0</v>
      </c>
      <c r="J28" s="125">
        <v>0</v>
      </c>
      <c r="K28" s="381">
        <f t="shared" si="5"/>
        <v>0</v>
      </c>
      <c r="L28" s="125">
        <v>0</v>
      </c>
      <c r="M28" s="379">
        <f t="shared" si="1"/>
        <v>0</v>
      </c>
      <c r="N28" s="379">
        <f t="shared" ref="N28:R28" si="22">D28+I28</f>
        <v>1</v>
      </c>
      <c r="O28" s="379">
        <f t="shared" si="22"/>
        <v>0</v>
      </c>
      <c r="P28" s="379">
        <f t="shared" si="22"/>
        <v>1</v>
      </c>
      <c r="Q28" s="379">
        <f t="shared" si="22"/>
        <v>0</v>
      </c>
      <c r="R28" s="379">
        <f t="shared" si="22"/>
        <v>1</v>
      </c>
      <c r="S28" s="380"/>
      <c r="T28" s="345"/>
      <c r="U28" s="345"/>
      <c r="V28" s="345"/>
      <c r="W28" s="345"/>
      <c r="X28" s="345"/>
      <c r="Y28" s="345"/>
      <c r="Z28" s="345"/>
    </row>
    <row r="29" spans="1:26" ht="15.75" customHeight="1">
      <c r="A29" s="240">
        <v>18</v>
      </c>
      <c r="B29" s="378" t="str">
        <f>'11'!B26</f>
        <v>Balong</v>
      </c>
      <c r="C29" s="378" t="str">
        <f>'11'!C26</f>
        <v>Balong</v>
      </c>
      <c r="D29" s="125">
        <v>3</v>
      </c>
      <c r="E29" s="125">
        <v>0</v>
      </c>
      <c r="F29" s="125">
        <f t="shared" si="18"/>
        <v>3</v>
      </c>
      <c r="G29" s="125">
        <v>0</v>
      </c>
      <c r="H29" s="379">
        <f t="shared" si="0"/>
        <v>3</v>
      </c>
      <c r="I29" s="125">
        <v>2</v>
      </c>
      <c r="J29" s="125">
        <v>0</v>
      </c>
      <c r="K29" s="381">
        <f t="shared" si="5"/>
        <v>2</v>
      </c>
      <c r="L29" s="125">
        <v>1</v>
      </c>
      <c r="M29" s="379">
        <f t="shared" si="1"/>
        <v>3</v>
      </c>
      <c r="N29" s="379">
        <f t="shared" ref="N29:R29" si="23">D29+I29</f>
        <v>5</v>
      </c>
      <c r="O29" s="379">
        <f t="shared" si="23"/>
        <v>0</v>
      </c>
      <c r="P29" s="379">
        <f t="shared" si="23"/>
        <v>5</v>
      </c>
      <c r="Q29" s="379">
        <f t="shared" si="23"/>
        <v>1</v>
      </c>
      <c r="R29" s="379">
        <f t="shared" si="23"/>
        <v>6</v>
      </c>
      <c r="S29" s="380"/>
      <c r="T29" s="345"/>
      <c r="U29" s="345"/>
      <c r="V29" s="345"/>
      <c r="W29" s="345"/>
      <c r="X29" s="345"/>
      <c r="Y29" s="345"/>
      <c r="Z29" s="345"/>
    </row>
    <row r="30" spans="1:26" ht="15.75" customHeight="1">
      <c r="A30" s="240">
        <v>19</v>
      </c>
      <c r="B30" s="378" t="str">
        <f>'11'!B27</f>
        <v>Kauman</v>
      </c>
      <c r="C30" s="378" t="str">
        <f>'11'!C27</f>
        <v>Kauman</v>
      </c>
      <c r="D30" s="125">
        <v>1</v>
      </c>
      <c r="E30" s="125">
        <v>0</v>
      </c>
      <c r="F30" s="125">
        <f t="shared" si="18"/>
        <v>1</v>
      </c>
      <c r="G30" s="125">
        <v>1</v>
      </c>
      <c r="H30" s="379">
        <f t="shared" si="0"/>
        <v>2</v>
      </c>
      <c r="I30" s="125">
        <v>0</v>
      </c>
      <c r="J30" s="125">
        <v>0</v>
      </c>
      <c r="K30" s="381">
        <f t="shared" si="5"/>
        <v>0</v>
      </c>
      <c r="L30" s="125">
        <v>0</v>
      </c>
      <c r="M30" s="379">
        <f t="shared" si="1"/>
        <v>0</v>
      </c>
      <c r="N30" s="379">
        <f t="shared" ref="N30:R30" si="24">D30+I30</f>
        <v>1</v>
      </c>
      <c r="O30" s="379">
        <f t="shared" si="24"/>
        <v>0</v>
      </c>
      <c r="P30" s="379">
        <f t="shared" si="24"/>
        <v>1</v>
      </c>
      <c r="Q30" s="379">
        <f t="shared" si="24"/>
        <v>1</v>
      </c>
      <c r="R30" s="379">
        <f t="shared" si="24"/>
        <v>2</v>
      </c>
      <c r="S30" s="380"/>
      <c r="T30" s="345"/>
      <c r="U30" s="345"/>
      <c r="V30" s="345"/>
      <c r="W30" s="345"/>
      <c r="X30" s="345"/>
      <c r="Y30" s="345"/>
      <c r="Z30" s="345"/>
    </row>
    <row r="31" spans="1:26" ht="15.75" customHeight="1">
      <c r="A31" s="240">
        <v>20</v>
      </c>
      <c r="B31" s="378">
        <f>'11'!B28</f>
        <v>0</v>
      </c>
      <c r="C31" s="378" t="str">
        <f>'11'!C28</f>
        <v>Ngrandu</v>
      </c>
      <c r="D31" s="125">
        <v>2</v>
      </c>
      <c r="E31" s="125">
        <v>1</v>
      </c>
      <c r="F31" s="125">
        <f t="shared" si="18"/>
        <v>3</v>
      </c>
      <c r="G31" s="125">
        <v>0</v>
      </c>
      <c r="H31" s="379">
        <f t="shared" si="0"/>
        <v>3</v>
      </c>
      <c r="I31" s="125">
        <v>2</v>
      </c>
      <c r="J31" s="125">
        <v>1</v>
      </c>
      <c r="K31" s="125">
        <f t="shared" si="5"/>
        <v>3</v>
      </c>
      <c r="L31" s="125">
        <v>0</v>
      </c>
      <c r="M31" s="379">
        <f t="shared" si="1"/>
        <v>3</v>
      </c>
      <c r="N31" s="379">
        <f t="shared" ref="N31:R31" si="25">D31+I31</f>
        <v>4</v>
      </c>
      <c r="O31" s="379">
        <f t="shared" si="25"/>
        <v>2</v>
      </c>
      <c r="P31" s="379">
        <f t="shared" si="25"/>
        <v>6</v>
      </c>
      <c r="Q31" s="379">
        <f t="shared" si="25"/>
        <v>0</v>
      </c>
      <c r="R31" s="379">
        <f t="shared" si="25"/>
        <v>6</v>
      </c>
      <c r="S31" s="380"/>
      <c r="T31" s="345"/>
      <c r="U31" s="345"/>
      <c r="V31" s="345"/>
      <c r="W31" s="345"/>
      <c r="X31" s="345"/>
      <c r="Y31" s="345"/>
      <c r="Z31" s="345"/>
    </row>
    <row r="32" spans="1:26" ht="15.75" customHeight="1">
      <c r="A32" s="240">
        <v>21</v>
      </c>
      <c r="B32" s="378" t="str">
        <f>'11'!B29</f>
        <v>Jambon</v>
      </c>
      <c r="C32" s="378" t="str">
        <f>'11'!C29</f>
        <v>Jambon</v>
      </c>
      <c r="D32" s="125">
        <v>0</v>
      </c>
      <c r="E32" s="125">
        <v>0</v>
      </c>
      <c r="F32" s="125">
        <f t="shared" si="18"/>
        <v>0</v>
      </c>
      <c r="G32" s="125">
        <v>0</v>
      </c>
      <c r="H32" s="379">
        <f t="shared" si="0"/>
        <v>0</v>
      </c>
      <c r="I32" s="125">
        <v>1</v>
      </c>
      <c r="J32" s="125">
        <v>0</v>
      </c>
      <c r="K32" s="125">
        <f t="shared" si="5"/>
        <v>1</v>
      </c>
      <c r="L32" s="125">
        <v>0</v>
      </c>
      <c r="M32" s="379">
        <f t="shared" si="1"/>
        <v>1</v>
      </c>
      <c r="N32" s="379">
        <f t="shared" ref="N32:R32" si="26">D32+I32</f>
        <v>1</v>
      </c>
      <c r="O32" s="379">
        <f t="shared" si="26"/>
        <v>0</v>
      </c>
      <c r="P32" s="379">
        <f t="shared" si="26"/>
        <v>1</v>
      </c>
      <c r="Q32" s="379">
        <f t="shared" si="26"/>
        <v>0</v>
      </c>
      <c r="R32" s="379">
        <f t="shared" si="26"/>
        <v>1</v>
      </c>
      <c r="S32" s="380"/>
      <c r="T32" s="345"/>
      <c r="U32" s="345"/>
      <c r="V32" s="345"/>
      <c r="W32" s="345"/>
      <c r="X32" s="345"/>
      <c r="Y32" s="345"/>
      <c r="Z32" s="345"/>
    </row>
    <row r="33" spans="1:26" ht="15.75" customHeight="1">
      <c r="A33" s="240">
        <v>22</v>
      </c>
      <c r="B33" s="378" t="str">
        <f>'11'!B30</f>
        <v>Badegan</v>
      </c>
      <c r="C33" s="378" t="str">
        <f>'11'!C30</f>
        <v>Badegan</v>
      </c>
      <c r="D33" s="125">
        <v>1</v>
      </c>
      <c r="E33" s="125">
        <v>0</v>
      </c>
      <c r="F33" s="125">
        <v>1</v>
      </c>
      <c r="G33" s="125">
        <v>0</v>
      </c>
      <c r="H33" s="379">
        <f t="shared" si="0"/>
        <v>1</v>
      </c>
      <c r="I33" s="125">
        <v>0</v>
      </c>
      <c r="J33" s="125">
        <v>3</v>
      </c>
      <c r="K33" s="125">
        <f t="shared" si="5"/>
        <v>3</v>
      </c>
      <c r="L33" s="125">
        <v>0</v>
      </c>
      <c r="M33" s="379">
        <f t="shared" si="1"/>
        <v>3</v>
      </c>
      <c r="N33" s="379">
        <f t="shared" ref="N33:R33" si="27">D33+I33</f>
        <v>1</v>
      </c>
      <c r="O33" s="379">
        <f t="shared" si="27"/>
        <v>3</v>
      </c>
      <c r="P33" s="379">
        <f t="shared" si="27"/>
        <v>4</v>
      </c>
      <c r="Q33" s="379">
        <f t="shared" si="27"/>
        <v>0</v>
      </c>
      <c r="R33" s="379">
        <f t="shared" si="27"/>
        <v>4</v>
      </c>
      <c r="S33" s="380"/>
      <c r="T33" s="345"/>
      <c r="U33" s="345"/>
      <c r="V33" s="345"/>
      <c r="W33" s="345"/>
      <c r="X33" s="345"/>
      <c r="Y33" s="345"/>
      <c r="Z33" s="345"/>
    </row>
    <row r="34" spans="1:26" ht="15.75" customHeight="1">
      <c r="A34" s="240">
        <v>23</v>
      </c>
      <c r="B34" s="378" t="str">
        <f>'11'!B31</f>
        <v>Sampung</v>
      </c>
      <c r="C34" s="378" t="str">
        <f>'11'!C31</f>
        <v>Sampung</v>
      </c>
      <c r="D34" s="125">
        <v>3</v>
      </c>
      <c r="E34" s="125">
        <v>0</v>
      </c>
      <c r="F34" s="125">
        <f t="shared" ref="F34:F37" si="28">D34+E34</f>
        <v>3</v>
      </c>
      <c r="G34" s="125">
        <v>0</v>
      </c>
      <c r="H34" s="379">
        <f t="shared" si="0"/>
        <v>3</v>
      </c>
      <c r="I34" s="125">
        <v>0</v>
      </c>
      <c r="J34" s="125">
        <v>2</v>
      </c>
      <c r="K34" s="381">
        <f t="shared" si="5"/>
        <v>2</v>
      </c>
      <c r="L34" s="125">
        <v>1</v>
      </c>
      <c r="M34" s="379">
        <f t="shared" si="1"/>
        <v>3</v>
      </c>
      <c r="N34" s="379">
        <f t="shared" ref="N34:R34" si="29">D34+I34</f>
        <v>3</v>
      </c>
      <c r="O34" s="379">
        <f t="shared" si="29"/>
        <v>2</v>
      </c>
      <c r="P34" s="379">
        <f t="shared" si="29"/>
        <v>5</v>
      </c>
      <c r="Q34" s="379">
        <f t="shared" si="29"/>
        <v>1</v>
      </c>
      <c r="R34" s="379">
        <f t="shared" si="29"/>
        <v>6</v>
      </c>
      <c r="S34" s="380"/>
      <c r="T34" s="345"/>
      <c r="U34" s="345"/>
      <c r="V34" s="345"/>
      <c r="W34" s="345"/>
      <c r="X34" s="345"/>
      <c r="Y34" s="345"/>
      <c r="Z34" s="345"/>
    </row>
    <row r="35" spans="1:26" ht="15.75" customHeight="1">
      <c r="A35" s="240">
        <v>24</v>
      </c>
      <c r="B35" s="378">
        <f>'11'!B32</f>
        <v>0</v>
      </c>
      <c r="C35" s="378" t="str">
        <f>'11'!C32</f>
        <v>Kunti</v>
      </c>
      <c r="D35" s="125">
        <v>0</v>
      </c>
      <c r="E35" s="125">
        <v>1</v>
      </c>
      <c r="F35" s="125">
        <f t="shared" si="28"/>
        <v>1</v>
      </c>
      <c r="G35" s="125">
        <v>0</v>
      </c>
      <c r="H35" s="379">
        <f t="shared" si="0"/>
        <v>1</v>
      </c>
      <c r="I35" s="125">
        <v>0</v>
      </c>
      <c r="J35" s="125">
        <v>0</v>
      </c>
      <c r="K35" s="125">
        <f t="shared" si="5"/>
        <v>0</v>
      </c>
      <c r="L35" s="125">
        <v>0</v>
      </c>
      <c r="M35" s="379">
        <f t="shared" si="1"/>
        <v>0</v>
      </c>
      <c r="N35" s="379">
        <f t="shared" ref="N35:R35" si="30">D35+I35</f>
        <v>0</v>
      </c>
      <c r="O35" s="379">
        <f t="shared" si="30"/>
        <v>1</v>
      </c>
      <c r="P35" s="379">
        <f t="shared" si="30"/>
        <v>1</v>
      </c>
      <c r="Q35" s="379">
        <f t="shared" si="30"/>
        <v>0</v>
      </c>
      <c r="R35" s="379">
        <f t="shared" si="30"/>
        <v>1</v>
      </c>
      <c r="S35" s="380"/>
      <c r="T35" s="345"/>
      <c r="U35" s="345"/>
      <c r="V35" s="345"/>
      <c r="W35" s="345"/>
      <c r="X35" s="345"/>
      <c r="Y35" s="345"/>
      <c r="Z35" s="345"/>
    </row>
    <row r="36" spans="1:26" ht="15.75" customHeight="1">
      <c r="A36" s="240">
        <v>25</v>
      </c>
      <c r="B36" s="378" t="str">
        <f>'11'!B33</f>
        <v>Sukorejo</v>
      </c>
      <c r="C36" s="378" t="str">
        <f>'11'!C33</f>
        <v>Sukorejo</v>
      </c>
      <c r="D36" s="125">
        <v>2</v>
      </c>
      <c r="E36" s="125">
        <v>0</v>
      </c>
      <c r="F36" s="125">
        <f t="shared" si="28"/>
        <v>2</v>
      </c>
      <c r="G36" s="125">
        <v>1</v>
      </c>
      <c r="H36" s="379">
        <f t="shared" si="0"/>
        <v>3</v>
      </c>
      <c r="I36" s="125">
        <v>2</v>
      </c>
      <c r="J36" s="125">
        <v>0</v>
      </c>
      <c r="K36" s="125">
        <f t="shared" si="5"/>
        <v>2</v>
      </c>
      <c r="L36" s="125">
        <v>0</v>
      </c>
      <c r="M36" s="379">
        <f t="shared" si="1"/>
        <v>2</v>
      </c>
      <c r="N36" s="379">
        <f t="shared" ref="N36:R36" si="31">D36+I36</f>
        <v>4</v>
      </c>
      <c r="O36" s="379">
        <f t="shared" si="31"/>
        <v>0</v>
      </c>
      <c r="P36" s="379">
        <f t="shared" si="31"/>
        <v>4</v>
      </c>
      <c r="Q36" s="379">
        <f t="shared" si="31"/>
        <v>1</v>
      </c>
      <c r="R36" s="379">
        <f t="shared" si="31"/>
        <v>5</v>
      </c>
      <c r="S36" s="380"/>
      <c r="T36" s="345"/>
      <c r="U36" s="345"/>
      <c r="V36" s="345"/>
      <c r="W36" s="345"/>
      <c r="X36" s="345"/>
      <c r="Y36" s="345"/>
      <c r="Z36" s="345"/>
    </row>
    <row r="37" spans="1:26" ht="15.75" customHeight="1">
      <c r="A37" s="240">
        <v>26</v>
      </c>
      <c r="B37" s="378" t="str">
        <f>'11'!B34</f>
        <v>Ponorogo</v>
      </c>
      <c r="C37" s="378" t="str">
        <f>'11'!C34</f>
        <v>Po. Utara</v>
      </c>
      <c r="D37" s="125">
        <v>1</v>
      </c>
      <c r="E37" s="125">
        <v>0</v>
      </c>
      <c r="F37" s="125">
        <f t="shared" si="28"/>
        <v>1</v>
      </c>
      <c r="G37" s="125"/>
      <c r="H37" s="379">
        <f t="shared" si="0"/>
        <v>1</v>
      </c>
      <c r="I37" s="125">
        <v>0</v>
      </c>
      <c r="J37" s="125">
        <v>0</v>
      </c>
      <c r="K37" s="381">
        <f t="shared" si="5"/>
        <v>0</v>
      </c>
      <c r="L37" s="125">
        <v>1</v>
      </c>
      <c r="M37" s="379">
        <f t="shared" si="1"/>
        <v>1</v>
      </c>
      <c r="N37" s="379">
        <f t="shared" ref="N37:R37" si="32">D37+I37</f>
        <v>1</v>
      </c>
      <c r="O37" s="379">
        <f t="shared" si="32"/>
        <v>0</v>
      </c>
      <c r="P37" s="379">
        <f t="shared" si="32"/>
        <v>1</v>
      </c>
      <c r="Q37" s="379">
        <f t="shared" si="32"/>
        <v>1</v>
      </c>
      <c r="R37" s="379">
        <f t="shared" si="32"/>
        <v>2</v>
      </c>
      <c r="S37" s="380"/>
      <c r="T37" s="345"/>
      <c r="U37" s="345"/>
      <c r="V37" s="345"/>
      <c r="W37" s="345"/>
      <c r="X37" s="345"/>
      <c r="Y37" s="345"/>
      <c r="Z37" s="345"/>
    </row>
    <row r="38" spans="1:26" ht="15.75" customHeight="1">
      <c r="A38" s="240">
        <v>27</v>
      </c>
      <c r="B38" s="378">
        <f>'11'!B35</f>
        <v>0</v>
      </c>
      <c r="C38" s="378" t="str">
        <f>'11'!C35</f>
        <v>Po. Selatan</v>
      </c>
      <c r="D38" s="125">
        <v>1</v>
      </c>
      <c r="E38" s="125">
        <v>1</v>
      </c>
      <c r="F38" s="125">
        <v>2</v>
      </c>
      <c r="G38" s="125">
        <v>0</v>
      </c>
      <c r="H38" s="379">
        <f t="shared" si="0"/>
        <v>2</v>
      </c>
      <c r="I38" s="125">
        <v>1</v>
      </c>
      <c r="J38" s="125">
        <v>1</v>
      </c>
      <c r="K38" s="125">
        <f t="shared" si="5"/>
        <v>2</v>
      </c>
      <c r="L38" s="125">
        <v>0</v>
      </c>
      <c r="M38" s="379">
        <f t="shared" si="1"/>
        <v>2</v>
      </c>
      <c r="N38" s="379">
        <f t="shared" ref="N38:R38" si="33">D38+I38</f>
        <v>2</v>
      </c>
      <c r="O38" s="379">
        <f t="shared" si="33"/>
        <v>2</v>
      </c>
      <c r="P38" s="379">
        <f t="shared" si="33"/>
        <v>4</v>
      </c>
      <c r="Q38" s="379">
        <f t="shared" si="33"/>
        <v>0</v>
      </c>
      <c r="R38" s="379">
        <f t="shared" si="33"/>
        <v>4</v>
      </c>
      <c r="S38" s="380"/>
      <c r="T38" s="345"/>
      <c r="U38" s="345"/>
      <c r="V38" s="345"/>
      <c r="W38" s="345"/>
      <c r="X38" s="345"/>
      <c r="Y38" s="345"/>
      <c r="Z38" s="345"/>
    </row>
    <row r="39" spans="1:26" ht="15.75" customHeight="1">
      <c r="A39" s="240">
        <v>28</v>
      </c>
      <c r="B39" s="378" t="str">
        <f>'11'!B36</f>
        <v>Babadan</v>
      </c>
      <c r="C39" s="378" t="str">
        <f>'11'!C36</f>
        <v>Babadan</v>
      </c>
      <c r="D39" s="125">
        <v>1</v>
      </c>
      <c r="E39" s="125">
        <v>0</v>
      </c>
      <c r="F39" s="381">
        <v>1</v>
      </c>
      <c r="G39" s="125">
        <v>0</v>
      </c>
      <c r="H39" s="379">
        <f t="shared" si="0"/>
        <v>1</v>
      </c>
      <c r="I39" s="125">
        <v>2</v>
      </c>
      <c r="J39" s="125">
        <v>1</v>
      </c>
      <c r="K39" s="125">
        <f t="shared" si="5"/>
        <v>3</v>
      </c>
      <c r="L39" s="125">
        <v>0</v>
      </c>
      <c r="M39" s="379">
        <f t="shared" si="1"/>
        <v>3</v>
      </c>
      <c r="N39" s="379">
        <f t="shared" ref="N39:O39" si="34">D39+I39</f>
        <v>3</v>
      </c>
      <c r="O39" s="379">
        <f t="shared" si="34"/>
        <v>1</v>
      </c>
      <c r="P39" s="379">
        <v>4</v>
      </c>
      <c r="Q39" s="379">
        <v>0</v>
      </c>
      <c r="R39" s="379">
        <f>H39+M39</f>
        <v>4</v>
      </c>
      <c r="S39" s="380"/>
      <c r="T39" s="345"/>
      <c r="U39" s="345"/>
      <c r="V39" s="345"/>
      <c r="W39" s="345"/>
      <c r="X39" s="345"/>
      <c r="Y39" s="345"/>
      <c r="Z39" s="345"/>
    </row>
    <row r="40" spans="1:26" ht="15.75" customHeight="1">
      <c r="A40" s="240">
        <v>29</v>
      </c>
      <c r="B40" s="378">
        <f>'11'!B37</f>
        <v>0</v>
      </c>
      <c r="C40" s="378" t="str">
        <f>'11'!C37</f>
        <v>Sukosari</v>
      </c>
      <c r="D40" s="125">
        <v>3</v>
      </c>
      <c r="E40" s="125">
        <v>0</v>
      </c>
      <c r="F40" s="381">
        <v>3</v>
      </c>
      <c r="G40" s="125">
        <v>0</v>
      </c>
      <c r="H40" s="379">
        <f t="shared" si="0"/>
        <v>3</v>
      </c>
      <c r="I40" s="125">
        <v>0</v>
      </c>
      <c r="J40" s="125">
        <v>1</v>
      </c>
      <c r="K40" s="381">
        <f t="shared" si="5"/>
        <v>1</v>
      </c>
      <c r="L40" s="125">
        <v>0</v>
      </c>
      <c r="M40" s="379">
        <f t="shared" si="1"/>
        <v>1</v>
      </c>
      <c r="N40" s="379">
        <f t="shared" ref="N40:O40" si="35">D40+I40</f>
        <v>3</v>
      </c>
      <c r="O40" s="379">
        <f t="shared" si="35"/>
        <v>1</v>
      </c>
      <c r="P40" s="379">
        <v>4</v>
      </c>
      <c r="Q40" s="379">
        <f>G40+L40</f>
        <v>0</v>
      </c>
      <c r="R40" s="379">
        <v>4</v>
      </c>
      <c r="S40" s="380"/>
      <c r="T40" s="345"/>
      <c r="U40" s="345"/>
      <c r="V40" s="345"/>
      <c r="W40" s="345"/>
      <c r="X40" s="345"/>
      <c r="Y40" s="345"/>
      <c r="Z40" s="345"/>
    </row>
    <row r="41" spans="1:26" ht="15.75" customHeight="1">
      <c r="A41" s="240">
        <v>30</v>
      </c>
      <c r="B41" s="378" t="str">
        <f>'11'!B38</f>
        <v>Jenangan</v>
      </c>
      <c r="C41" s="378" t="str">
        <f>'11'!C38</f>
        <v>Jenangan</v>
      </c>
      <c r="D41" s="125">
        <v>0</v>
      </c>
      <c r="E41" s="125">
        <v>2</v>
      </c>
      <c r="F41" s="125">
        <v>2</v>
      </c>
      <c r="G41" s="125">
        <v>0</v>
      </c>
      <c r="H41" s="379">
        <f t="shared" si="0"/>
        <v>2</v>
      </c>
      <c r="I41" s="125">
        <v>1</v>
      </c>
      <c r="J41" s="125">
        <v>0</v>
      </c>
      <c r="K41" s="125">
        <f t="shared" si="5"/>
        <v>1</v>
      </c>
      <c r="L41" s="125">
        <v>1</v>
      </c>
      <c r="M41" s="379">
        <f t="shared" si="1"/>
        <v>2</v>
      </c>
      <c r="N41" s="379">
        <f t="shared" ref="N41:R41" si="36">D41+I41</f>
        <v>1</v>
      </c>
      <c r="O41" s="379">
        <f t="shared" si="36"/>
        <v>2</v>
      </c>
      <c r="P41" s="379">
        <f t="shared" si="36"/>
        <v>3</v>
      </c>
      <c r="Q41" s="379">
        <f t="shared" si="36"/>
        <v>1</v>
      </c>
      <c r="R41" s="379">
        <f t="shared" si="36"/>
        <v>4</v>
      </c>
      <c r="S41" s="286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31</v>
      </c>
      <c r="B42" s="378">
        <f>'11'!B39</f>
        <v>0</v>
      </c>
      <c r="C42" s="378" t="str">
        <f>'11'!C39</f>
        <v>Setono</v>
      </c>
      <c r="D42" s="125">
        <v>1</v>
      </c>
      <c r="E42" s="125">
        <v>1</v>
      </c>
      <c r="F42" s="125">
        <v>2</v>
      </c>
      <c r="G42" s="125">
        <v>2</v>
      </c>
      <c r="H42" s="379">
        <f t="shared" si="0"/>
        <v>4</v>
      </c>
      <c r="I42" s="125">
        <v>1</v>
      </c>
      <c r="J42" s="125">
        <v>0</v>
      </c>
      <c r="K42" s="125">
        <f t="shared" si="5"/>
        <v>1</v>
      </c>
      <c r="L42" s="125">
        <v>1</v>
      </c>
      <c r="M42" s="379">
        <f t="shared" si="1"/>
        <v>2</v>
      </c>
      <c r="N42" s="379">
        <f t="shared" ref="N42:R42" si="37">D42+I42</f>
        <v>2</v>
      </c>
      <c r="O42" s="379">
        <f t="shared" si="37"/>
        <v>1</v>
      </c>
      <c r="P42" s="379">
        <f t="shared" si="37"/>
        <v>3</v>
      </c>
      <c r="Q42" s="379">
        <f t="shared" si="37"/>
        <v>3</v>
      </c>
      <c r="R42" s="379">
        <f t="shared" si="37"/>
        <v>6</v>
      </c>
      <c r="S42" s="286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240">
        <v>32</v>
      </c>
      <c r="B43" s="378" t="str">
        <f>'11'!B40</f>
        <v>Ngebel</v>
      </c>
      <c r="C43" s="378" t="str">
        <f>'11'!C40</f>
        <v>Ngebel</v>
      </c>
      <c r="D43" s="125">
        <v>2</v>
      </c>
      <c r="E43" s="125">
        <v>0</v>
      </c>
      <c r="F43" s="125">
        <v>2</v>
      </c>
      <c r="G43" s="125">
        <v>0</v>
      </c>
      <c r="H43" s="379">
        <f t="shared" si="0"/>
        <v>2</v>
      </c>
      <c r="I43" s="125">
        <v>1</v>
      </c>
      <c r="J43" s="125">
        <v>1</v>
      </c>
      <c r="K43" s="125">
        <f t="shared" si="5"/>
        <v>2</v>
      </c>
      <c r="L43" s="125">
        <v>0</v>
      </c>
      <c r="M43" s="379">
        <f t="shared" si="1"/>
        <v>2</v>
      </c>
      <c r="N43" s="379">
        <f t="shared" ref="N43:R43" si="38">D43+I43</f>
        <v>3</v>
      </c>
      <c r="O43" s="379">
        <f t="shared" si="38"/>
        <v>1</v>
      </c>
      <c r="P43" s="379">
        <f t="shared" si="38"/>
        <v>4</v>
      </c>
      <c r="Q43" s="379">
        <f t="shared" si="38"/>
        <v>0</v>
      </c>
      <c r="R43" s="379">
        <f t="shared" si="38"/>
        <v>4</v>
      </c>
      <c r="S43" s="286"/>
      <c r="T43" s="153"/>
      <c r="U43" s="153"/>
      <c r="V43" s="153"/>
      <c r="W43" s="153"/>
      <c r="X43" s="153"/>
      <c r="Y43" s="153"/>
      <c r="Z43" s="153"/>
    </row>
    <row r="44" spans="1:26" ht="19.5" customHeight="1">
      <c r="A44" s="192" t="s">
        <v>1057</v>
      </c>
      <c r="B44" s="192"/>
      <c r="C44" s="192"/>
      <c r="D44" s="382">
        <f t="shared" ref="D44:E44" si="39">SUM(D12:D43)</f>
        <v>42</v>
      </c>
      <c r="E44" s="382">
        <f t="shared" si="39"/>
        <v>9</v>
      </c>
      <c r="F44" s="382">
        <f>SUM(F12:F43)</f>
        <v>51</v>
      </c>
      <c r="G44" s="382">
        <f t="shared" ref="G44:R44" si="40">SUM(G12:G43)</f>
        <v>5</v>
      </c>
      <c r="H44" s="382">
        <f t="shared" si="40"/>
        <v>56</v>
      </c>
      <c r="I44" s="382">
        <f t="shared" si="40"/>
        <v>30</v>
      </c>
      <c r="J44" s="382">
        <f t="shared" si="40"/>
        <v>15</v>
      </c>
      <c r="K44" s="382">
        <f t="shared" si="40"/>
        <v>45</v>
      </c>
      <c r="L44" s="382">
        <f t="shared" si="40"/>
        <v>11</v>
      </c>
      <c r="M44" s="382">
        <f t="shared" si="40"/>
        <v>56</v>
      </c>
      <c r="N44" s="382">
        <f t="shared" si="40"/>
        <v>72</v>
      </c>
      <c r="O44" s="382">
        <f t="shared" si="40"/>
        <v>24</v>
      </c>
      <c r="P44" s="382">
        <f t="shared" si="40"/>
        <v>96</v>
      </c>
      <c r="Q44" s="382">
        <f t="shared" si="40"/>
        <v>16</v>
      </c>
      <c r="R44" s="382">
        <f t="shared" si="40"/>
        <v>112</v>
      </c>
      <c r="S44" s="383"/>
      <c r="T44" s="171"/>
      <c r="U44" s="171"/>
      <c r="V44" s="171"/>
      <c r="W44" s="171"/>
      <c r="X44" s="171"/>
      <c r="Y44" s="171"/>
      <c r="Z44" s="171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R3"/>
    <mergeCell ref="A7:A10"/>
    <mergeCell ref="B7:B10"/>
    <mergeCell ref="D7:R7"/>
    <mergeCell ref="I8:M8"/>
    <mergeCell ref="E9:E10"/>
    <mergeCell ref="O9:O10"/>
    <mergeCell ref="J9:J10"/>
    <mergeCell ref="K9:M9"/>
    <mergeCell ref="N9:N10"/>
    <mergeCell ref="N8:R8"/>
    <mergeCell ref="P9:R9"/>
    <mergeCell ref="C7:C10"/>
    <mergeCell ref="D9:D10"/>
    <mergeCell ref="D8:H8"/>
    <mergeCell ref="F9:H9"/>
    <mergeCell ref="I9:I10"/>
  </mergeCells>
  <conditionalFormatting sqref="F12:F43 K12:K43">
    <cfRule type="cellIs" dxfId="5" priority="1" stopIfTrue="1" operator="lessThan">
      <formula>$D12</formula>
    </cfRule>
  </conditionalFormatting>
  <conditionalFormatting sqref="P12:P43">
    <cfRule type="cellIs" dxfId="4" priority="2" stopIfTrue="1" operator="lessThan">
      <formula>#REF!</formula>
    </cfRule>
  </conditionalFormatting>
  <printOptions horizontalCentered="1"/>
  <pageMargins left="0.74803149606299202" right="0.74803149606299202" top="0.98425196850393704" bottom="0.98425196850393704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C00000"/>
    <pageSetUpPr fitToPage="1"/>
  </sheetPr>
  <dimension ref="A1:Z1012"/>
  <sheetViews>
    <sheetView workbookViewId="0"/>
  </sheetViews>
  <sheetFormatPr defaultColWidth="14.42578125" defaultRowHeight="15" customHeight="1"/>
  <cols>
    <col min="1" max="1" width="5.42578125" customWidth="1"/>
    <col min="2" max="3" width="38.28515625" customWidth="1"/>
    <col min="4" max="18" width="13.85546875" customWidth="1"/>
    <col min="19" max="26" width="9.140625" customWidth="1"/>
    <col min="27" max="27" width="14" customWidth="1"/>
  </cols>
  <sheetData>
    <row r="1" spans="1:26" ht="15.75">
      <c r="A1" s="171" t="s">
        <v>1458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 t="s">
        <v>148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1459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71"/>
      <c r="F4" s="171"/>
      <c r="G4" s="171"/>
      <c r="H4" s="154" t="s">
        <v>1341</v>
      </c>
      <c r="I4" s="155" t="str">
        <f>'1'!$F$5</f>
        <v>PONOROGO</v>
      </c>
      <c r="J4" s="171"/>
      <c r="K4" s="170"/>
      <c r="L4" s="170"/>
      <c r="M4" s="170"/>
      <c r="N4" s="171"/>
      <c r="O4" s="171"/>
      <c r="P4" s="170"/>
      <c r="Q4" s="170"/>
      <c r="R4" s="170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0"/>
      <c r="E5" s="170"/>
      <c r="F5" s="170"/>
      <c r="G5" s="171"/>
      <c r="H5" s="154" t="s">
        <v>3</v>
      </c>
      <c r="I5" s="155">
        <f>'1'!$F$6</f>
        <v>2025</v>
      </c>
      <c r="J5" s="170"/>
      <c r="K5" s="170"/>
      <c r="L5" s="170"/>
      <c r="M5" s="170"/>
      <c r="N5" s="170"/>
      <c r="O5" s="170"/>
      <c r="P5" s="170"/>
      <c r="Q5" s="170"/>
      <c r="R5" s="170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377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3"/>
      <c r="T6" s="153"/>
      <c r="U6" s="153"/>
      <c r="V6" s="153"/>
      <c r="W6" s="153"/>
      <c r="X6" s="153"/>
      <c r="Y6" s="153"/>
      <c r="Z6" s="153"/>
    </row>
    <row r="7" spans="1:26" ht="19.5" customHeight="1">
      <c r="A7" s="729" t="s">
        <v>4</v>
      </c>
      <c r="B7" s="729" t="s">
        <v>284</v>
      </c>
      <c r="C7" s="112"/>
      <c r="D7" s="778" t="s">
        <v>1131</v>
      </c>
      <c r="E7" s="758"/>
      <c r="F7" s="758"/>
      <c r="G7" s="758"/>
      <c r="H7" s="758"/>
      <c r="I7" s="758"/>
      <c r="J7" s="758"/>
      <c r="K7" s="758"/>
      <c r="L7" s="758"/>
      <c r="M7" s="758"/>
      <c r="N7" s="758"/>
      <c r="O7" s="758"/>
      <c r="P7" s="758"/>
      <c r="Q7" s="758"/>
      <c r="R7" s="759"/>
      <c r="S7" s="286"/>
      <c r="T7" s="153"/>
      <c r="U7" s="153"/>
      <c r="V7" s="153"/>
      <c r="W7" s="153"/>
      <c r="X7" s="153"/>
      <c r="Y7" s="153"/>
      <c r="Z7" s="153"/>
    </row>
    <row r="8" spans="1:26" ht="21" customHeight="1">
      <c r="A8" s="730"/>
      <c r="B8" s="730"/>
      <c r="C8" s="118"/>
      <c r="D8" s="745" t="s">
        <v>1449</v>
      </c>
      <c r="E8" s="723"/>
      <c r="F8" s="723"/>
      <c r="G8" s="723"/>
      <c r="H8" s="724"/>
      <c r="I8" s="745" t="s">
        <v>317</v>
      </c>
      <c r="J8" s="723"/>
      <c r="K8" s="723"/>
      <c r="L8" s="723"/>
      <c r="M8" s="724"/>
      <c r="N8" s="745" t="s">
        <v>1450</v>
      </c>
      <c r="O8" s="723"/>
      <c r="P8" s="723"/>
      <c r="Q8" s="723"/>
      <c r="R8" s="724"/>
      <c r="S8" s="286"/>
      <c r="T8" s="153"/>
      <c r="U8" s="153"/>
      <c r="V8" s="153"/>
      <c r="W8" s="153"/>
      <c r="X8" s="153"/>
      <c r="Y8" s="153"/>
      <c r="Z8" s="153"/>
    </row>
    <row r="9" spans="1:26" ht="23.25" customHeight="1">
      <c r="A9" s="730"/>
      <c r="B9" s="730"/>
      <c r="C9" s="118"/>
      <c r="D9" s="727" t="s">
        <v>1451</v>
      </c>
      <c r="E9" s="727" t="s">
        <v>1452</v>
      </c>
      <c r="F9" s="779" t="s">
        <v>1453</v>
      </c>
      <c r="G9" s="723"/>
      <c r="H9" s="724"/>
      <c r="I9" s="727" t="s">
        <v>1451</v>
      </c>
      <c r="J9" s="727" t="s">
        <v>1452</v>
      </c>
      <c r="K9" s="779" t="s">
        <v>1453</v>
      </c>
      <c r="L9" s="723"/>
      <c r="M9" s="724"/>
      <c r="N9" s="727" t="s">
        <v>1451</v>
      </c>
      <c r="O9" s="727" t="s">
        <v>1452</v>
      </c>
      <c r="P9" s="779" t="s">
        <v>1453</v>
      </c>
      <c r="Q9" s="723"/>
      <c r="R9" s="724"/>
      <c r="S9" s="286"/>
      <c r="T9" s="153"/>
      <c r="U9" s="153"/>
      <c r="V9" s="153"/>
      <c r="W9" s="153"/>
      <c r="X9" s="153"/>
      <c r="Y9" s="153"/>
      <c r="Z9" s="153"/>
    </row>
    <row r="10" spans="1:26" ht="34.5" customHeight="1">
      <c r="A10" s="720"/>
      <c r="B10" s="720"/>
      <c r="C10" s="118"/>
      <c r="D10" s="720"/>
      <c r="E10" s="720"/>
      <c r="F10" s="175" t="s">
        <v>1454</v>
      </c>
      <c r="G10" s="175" t="s">
        <v>1455</v>
      </c>
      <c r="H10" s="175" t="s">
        <v>1456</v>
      </c>
      <c r="I10" s="720"/>
      <c r="J10" s="720"/>
      <c r="K10" s="175" t="s">
        <v>1454</v>
      </c>
      <c r="L10" s="175" t="s">
        <v>1455</v>
      </c>
      <c r="M10" s="175" t="s">
        <v>1456</v>
      </c>
      <c r="N10" s="720"/>
      <c r="O10" s="720"/>
      <c r="P10" s="175" t="s">
        <v>1457</v>
      </c>
      <c r="Q10" s="175" t="s">
        <v>1455</v>
      </c>
      <c r="R10" s="175" t="s">
        <v>1456</v>
      </c>
      <c r="S10" s="286"/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19">
        <v>2</v>
      </c>
      <c r="C11" s="384"/>
      <c r="D11" s="196">
        <v>3</v>
      </c>
      <c r="E11" s="196">
        <v>4</v>
      </c>
      <c r="F11" s="119">
        <v>5</v>
      </c>
      <c r="G11" s="119">
        <v>6</v>
      </c>
      <c r="H11" s="119">
        <v>7</v>
      </c>
      <c r="I11" s="119">
        <v>8</v>
      </c>
      <c r="J11" s="119">
        <v>9</v>
      </c>
      <c r="K11" s="119">
        <v>10</v>
      </c>
      <c r="L11" s="119">
        <v>11</v>
      </c>
      <c r="M11" s="119">
        <v>14</v>
      </c>
      <c r="N11" s="119">
        <v>15</v>
      </c>
      <c r="O11" s="119">
        <v>16</v>
      </c>
      <c r="P11" s="119">
        <v>17</v>
      </c>
      <c r="Q11" s="119">
        <v>18</v>
      </c>
      <c r="R11" s="119">
        <v>21</v>
      </c>
      <c r="S11" s="286"/>
      <c r="T11" s="153"/>
      <c r="U11" s="153"/>
      <c r="V11" s="153"/>
      <c r="W11" s="153"/>
      <c r="X11" s="153"/>
      <c r="Y11" s="153"/>
      <c r="Z11" s="153"/>
    </row>
    <row r="12" spans="1:26">
      <c r="A12" s="240">
        <v>1</v>
      </c>
      <c r="B12" s="378" t="str">
        <f>'11'!B9</f>
        <v>Ngrayun</v>
      </c>
      <c r="C12" s="378" t="str">
        <f>'11'!C9</f>
        <v>Ngrayun</v>
      </c>
      <c r="D12" s="125">
        <v>2</v>
      </c>
      <c r="E12" s="125">
        <v>0</v>
      </c>
      <c r="F12" s="385">
        <f t="shared" ref="F12:F43" si="0">D12+E12</f>
        <v>2</v>
      </c>
      <c r="G12" s="125">
        <v>0</v>
      </c>
      <c r="H12" s="385">
        <f t="shared" ref="H12:H43" si="1">SUM(F12:G12)</f>
        <v>2</v>
      </c>
      <c r="I12" s="125">
        <v>2</v>
      </c>
      <c r="J12" s="125">
        <v>0</v>
      </c>
      <c r="K12" s="385">
        <f t="shared" ref="K12:K43" si="2">I12+J12</f>
        <v>2</v>
      </c>
      <c r="L12" s="125">
        <v>0</v>
      </c>
      <c r="M12" s="385">
        <f t="shared" ref="M12:M43" si="3">SUM(K12:L12)</f>
        <v>2</v>
      </c>
      <c r="N12" s="385">
        <f t="shared" ref="N12:R12" si="4">D12+I12</f>
        <v>4</v>
      </c>
      <c r="O12" s="385">
        <f t="shared" si="4"/>
        <v>0</v>
      </c>
      <c r="P12" s="385">
        <f t="shared" si="4"/>
        <v>4</v>
      </c>
      <c r="Q12" s="385">
        <f t="shared" si="4"/>
        <v>0</v>
      </c>
      <c r="R12" s="385">
        <f t="shared" si="4"/>
        <v>4</v>
      </c>
      <c r="S12" s="286"/>
      <c r="T12" s="153"/>
      <c r="U12" s="153"/>
      <c r="V12" s="153"/>
      <c r="W12" s="153"/>
      <c r="X12" s="153"/>
      <c r="Y12" s="153"/>
      <c r="Z12" s="153"/>
    </row>
    <row r="13" spans="1:26">
      <c r="A13" s="240">
        <v>2</v>
      </c>
      <c r="B13" s="378">
        <f>'11'!B10</f>
        <v>0</v>
      </c>
      <c r="C13" s="378" t="str">
        <f>'11'!C10</f>
        <v>Selur</v>
      </c>
      <c r="D13" s="125">
        <v>0</v>
      </c>
      <c r="E13" s="125">
        <v>0</v>
      </c>
      <c r="F13" s="385">
        <f t="shared" si="0"/>
        <v>0</v>
      </c>
      <c r="G13" s="125">
        <v>0</v>
      </c>
      <c r="H13" s="385">
        <f t="shared" si="1"/>
        <v>0</v>
      </c>
      <c r="I13" s="125">
        <v>3</v>
      </c>
      <c r="J13" s="125">
        <v>1</v>
      </c>
      <c r="K13" s="385">
        <f t="shared" si="2"/>
        <v>4</v>
      </c>
      <c r="L13" s="125">
        <v>0</v>
      </c>
      <c r="M13" s="385">
        <f t="shared" si="3"/>
        <v>4</v>
      </c>
      <c r="N13" s="385">
        <f t="shared" ref="N13:R13" si="5">D13+I13</f>
        <v>3</v>
      </c>
      <c r="O13" s="385">
        <f t="shared" si="5"/>
        <v>1</v>
      </c>
      <c r="P13" s="385">
        <f t="shared" si="5"/>
        <v>4</v>
      </c>
      <c r="Q13" s="385">
        <f t="shared" si="5"/>
        <v>0</v>
      </c>
      <c r="R13" s="385">
        <f t="shared" si="5"/>
        <v>4</v>
      </c>
      <c r="S13" s="286"/>
      <c r="T13" s="153"/>
      <c r="U13" s="153"/>
      <c r="V13" s="153"/>
      <c r="W13" s="153"/>
      <c r="X13" s="153"/>
      <c r="Y13" s="153"/>
      <c r="Z13" s="153"/>
    </row>
    <row r="14" spans="1:26">
      <c r="A14" s="240">
        <v>3</v>
      </c>
      <c r="B14" s="378" t="str">
        <f>'11'!B11</f>
        <v>Slahung</v>
      </c>
      <c r="C14" s="378" t="str">
        <f>'11'!C11</f>
        <v>Slahung</v>
      </c>
      <c r="D14" s="125">
        <v>0</v>
      </c>
      <c r="E14" s="125">
        <v>0</v>
      </c>
      <c r="F14" s="385">
        <f t="shared" si="0"/>
        <v>0</v>
      </c>
      <c r="G14" s="125">
        <v>0</v>
      </c>
      <c r="H14" s="385">
        <f t="shared" si="1"/>
        <v>0</v>
      </c>
      <c r="I14" s="125">
        <v>1</v>
      </c>
      <c r="J14" s="125">
        <v>0</v>
      </c>
      <c r="K14" s="385">
        <f t="shared" si="2"/>
        <v>1</v>
      </c>
      <c r="L14" s="125">
        <v>1</v>
      </c>
      <c r="M14" s="385">
        <f t="shared" si="3"/>
        <v>2</v>
      </c>
      <c r="N14" s="385">
        <f t="shared" ref="N14:R14" si="6">D14+I14</f>
        <v>1</v>
      </c>
      <c r="O14" s="385">
        <f t="shared" si="6"/>
        <v>0</v>
      </c>
      <c r="P14" s="385">
        <f t="shared" si="6"/>
        <v>1</v>
      </c>
      <c r="Q14" s="385">
        <f t="shared" si="6"/>
        <v>1</v>
      </c>
      <c r="R14" s="385">
        <f t="shared" si="6"/>
        <v>2</v>
      </c>
      <c r="S14" s="286"/>
      <c r="T14" s="153"/>
      <c r="U14" s="153"/>
      <c r="V14" s="153"/>
      <c r="W14" s="153"/>
      <c r="X14" s="153"/>
      <c r="Y14" s="153"/>
      <c r="Z14" s="153"/>
    </row>
    <row r="15" spans="1:26">
      <c r="A15" s="240">
        <v>4</v>
      </c>
      <c r="B15" s="378">
        <f>'11'!B12</f>
        <v>0</v>
      </c>
      <c r="C15" s="378" t="str">
        <f>'11'!C12</f>
        <v>Nailan</v>
      </c>
      <c r="D15" s="125">
        <v>1</v>
      </c>
      <c r="E15" s="125">
        <v>0</v>
      </c>
      <c r="F15" s="385">
        <f t="shared" si="0"/>
        <v>1</v>
      </c>
      <c r="G15" s="125">
        <v>0</v>
      </c>
      <c r="H15" s="385">
        <f t="shared" si="1"/>
        <v>1</v>
      </c>
      <c r="I15" s="125">
        <v>1</v>
      </c>
      <c r="J15" s="125">
        <v>0</v>
      </c>
      <c r="K15" s="385">
        <f t="shared" si="2"/>
        <v>1</v>
      </c>
      <c r="L15" s="125">
        <v>0</v>
      </c>
      <c r="M15" s="385">
        <f t="shared" si="3"/>
        <v>1</v>
      </c>
      <c r="N15" s="385">
        <f t="shared" ref="N15:R15" si="7">D15+I15</f>
        <v>2</v>
      </c>
      <c r="O15" s="385">
        <f t="shared" si="7"/>
        <v>0</v>
      </c>
      <c r="P15" s="385">
        <f t="shared" si="7"/>
        <v>2</v>
      </c>
      <c r="Q15" s="385">
        <f t="shared" si="7"/>
        <v>0</v>
      </c>
      <c r="R15" s="385">
        <f t="shared" si="7"/>
        <v>2</v>
      </c>
      <c r="S15" s="286"/>
      <c r="T15" s="153"/>
      <c r="U15" s="153"/>
      <c r="V15" s="153"/>
      <c r="W15" s="153"/>
      <c r="X15" s="153"/>
      <c r="Y15" s="153"/>
      <c r="Z15" s="153"/>
    </row>
    <row r="16" spans="1:26">
      <c r="A16" s="240">
        <v>5</v>
      </c>
      <c r="B16" s="378" t="str">
        <f>'11'!B13</f>
        <v>Bungkal</v>
      </c>
      <c r="C16" s="378" t="str">
        <f>'11'!C13</f>
        <v>Bungkal</v>
      </c>
      <c r="D16" s="125">
        <v>1</v>
      </c>
      <c r="E16" s="125">
        <v>0</v>
      </c>
      <c r="F16" s="385">
        <f t="shared" si="0"/>
        <v>1</v>
      </c>
      <c r="G16" s="125">
        <v>0</v>
      </c>
      <c r="H16" s="385">
        <f t="shared" si="1"/>
        <v>1</v>
      </c>
      <c r="I16" s="125">
        <v>1</v>
      </c>
      <c r="J16" s="125">
        <v>0</v>
      </c>
      <c r="K16" s="385">
        <f t="shared" si="2"/>
        <v>1</v>
      </c>
      <c r="L16" s="125">
        <v>1</v>
      </c>
      <c r="M16" s="385">
        <f t="shared" si="3"/>
        <v>2</v>
      </c>
      <c r="N16" s="385">
        <f t="shared" ref="N16:R16" si="8">D16+I16</f>
        <v>2</v>
      </c>
      <c r="O16" s="385">
        <f t="shared" si="8"/>
        <v>0</v>
      </c>
      <c r="P16" s="385">
        <f t="shared" si="8"/>
        <v>2</v>
      </c>
      <c r="Q16" s="385">
        <f t="shared" si="8"/>
        <v>1</v>
      </c>
      <c r="R16" s="385">
        <f t="shared" si="8"/>
        <v>3</v>
      </c>
      <c r="S16" s="286"/>
      <c r="T16" s="153"/>
      <c r="U16" s="153"/>
      <c r="V16" s="153"/>
      <c r="W16" s="153"/>
      <c r="X16" s="153"/>
      <c r="Y16" s="153"/>
      <c r="Z16" s="153"/>
    </row>
    <row r="17" spans="1:26">
      <c r="A17" s="240">
        <v>6</v>
      </c>
      <c r="B17" s="378" t="str">
        <f>'11'!B14</f>
        <v>Sambit</v>
      </c>
      <c r="C17" s="378" t="str">
        <f>'11'!C14</f>
        <v>Sambit</v>
      </c>
      <c r="D17" s="125">
        <v>2</v>
      </c>
      <c r="E17" s="125">
        <v>0</v>
      </c>
      <c r="F17" s="385">
        <f t="shared" si="0"/>
        <v>2</v>
      </c>
      <c r="G17" s="125">
        <v>0</v>
      </c>
      <c r="H17" s="385">
        <f t="shared" si="1"/>
        <v>2</v>
      </c>
      <c r="I17" s="125">
        <v>1</v>
      </c>
      <c r="J17" s="125">
        <v>0</v>
      </c>
      <c r="K17" s="385">
        <f t="shared" si="2"/>
        <v>1</v>
      </c>
      <c r="L17" s="125">
        <v>0</v>
      </c>
      <c r="M17" s="385">
        <f t="shared" si="3"/>
        <v>1</v>
      </c>
      <c r="N17" s="385">
        <f t="shared" ref="N17:R17" si="9">D17+I17</f>
        <v>3</v>
      </c>
      <c r="O17" s="385">
        <f t="shared" si="9"/>
        <v>0</v>
      </c>
      <c r="P17" s="385">
        <f t="shared" si="9"/>
        <v>3</v>
      </c>
      <c r="Q17" s="385">
        <f t="shared" si="9"/>
        <v>0</v>
      </c>
      <c r="R17" s="385">
        <f t="shared" si="9"/>
        <v>3</v>
      </c>
      <c r="S17" s="286"/>
      <c r="T17" s="153"/>
      <c r="U17" s="153"/>
      <c r="V17" s="153"/>
      <c r="W17" s="153"/>
      <c r="X17" s="153"/>
      <c r="Y17" s="153"/>
      <c r="Z17" s="153"/>
    </row>
    <row r="18" spans="1:26">
      <c r="A18" s="240">
        <v>7</v>
      </c>
      <c r="B18" s="378">
        <f>'11'!B15</f>
        <v>0</v>
      </c>
      <c r="C18" s="378" t="str">
        <f>'11'!C15</f>
        <v>Wringinanom</v>
      </c>
      <c r="D18" s="125">
        <v>0</v>
      </c>
      <c r="E18" s="125">
        <v>0</v>
      </c>
      <c r="F18" s="385">
        <f t="shared" si="0"/>
        <v>0</v>
      </c>
      <c r="G18" s="125">
        <v>0</v>
      </c>
      <c r="H18" s="385">
        <f t="shared" si="1"/>
        <v>0</v>
      </c>
      <c r="I18" s="125">
        <v>0</v>
      </c>
      <c r="J18" s="125">
        <v>0</v>
      </c>
      <c r="K18" s="385">
        <f t="shared" si="2"/>
        <v>0</v>
      </c>
      <c r="L18" s="125">
        <v>0</v>
      </c>
      <c r="M18" s="385">
        <f t="shared" si="3"/>
        <v>0</v>
      </c>
      <c r="N18" s="385">
        <f t="shared" ref="N18:R18" si="10">D18+I18</f>
        <v>0</v>
      </c>
      <c r="O18" s="385">
        <f t="shared" si="10"/>
        <v>0</v>
      </c>
      <c r="P18" s="385">
        <f t="shared" si="10"/>
        <v>0</v>
      </c>
      <c r="Q18" s="385">
        <f t="shared" si="10"/>
        <v>0</v>
      </c>
      <c r="R18" s="385">
        <f t="shared" si="10"/>
        <v>0</v>
      </c>
      <c r="S18" s="286"/>
      <c r="T18" s="153"/>
      <c r="U18" s="153"/>
      <c r="V18" s="153"/>
      <c r="W18" s="153"/>
      <c r="X18" s="153"/>
      <c r="Y18" s="153"/>
      <c r="Z18" s="153"/>
    </row>
    <row r="19" spans="1:26">
      <c r="A19" s="240">
        <v>8</v>
      </c>
      <c r="B19" s="378" t="str">
        <f>'11'!B16</f>
        <v>Sawoo</v>
      </c>
      <c r="C19" s="378" t="str">
        <f>'11'!C16</f>
        <v>Sawoo</v>
      </c>
      <c r="D19" s="125">
        <v>1</v>
      </c>
      <c r="E19" s="125">
        <v>0</v>
      </c>
      <c r="F19" s="385">
        <f t="shared" si="0"/>
        <v>1</v>
      </c>
      <c r="G19" s="125">
        <v>0</v>
      </c>
      <c r="H19" s="385">
        <f t="shared" si="1"/>
        <v>1</v>
      </c>
      <c r="I19" s="125">
        <v>2</v>
      </c>
      <c r="J19" s="125">
        <v>1</v>
      </c>
      <c r="K19" s="385">
        <f t="shared" si="2"/>
        <v>3</v>
      </c>
      <c r="L19" s="125">
        <v>0</v>
      </c>
      <c r="M19" s="385">
        <f t="shared" si="3"/>
        <v>3</v>
      </c>
      <c r="N19" s="385">
        <f t="shared" ref="N19:R19" si="11">D19+I19</f>
        <v>3</v>
      </c>
      <c r="O19" s="385">
        <f t="shared" si="11"/>
        <v>1</v>
      </c>
      <c r="P19" s="385">
        <f t="shared" si="11"/>
        <v>4</v>
      </c>
      <c r="Q19" s="385">
        <f t="shared" si="11"/>
        <v>0</v>
      </c>
      <c r="R19" s="385">
        <f t="shared" si="11"/>
        <v>4</v>
      </c>
      <c r="S19" s="286"/>
      <c r="T19" s="153"/>
      <c r="U19" s="153"/>
      <c r="V19" s="153"/>
      <c r="W19" s="153"/>
      <c r="X19" s="153"/>
      <c r="Y19" s="153"/>
      <c r="Z19" s="153"/>
    </row>
    <row r="20" spans="1:26">
      <c r="A20" s="240">
        <v>9</v>
      </c>
      <c r="B20" s="378">
        <f>'11'!B17</f>
        <v>0</v>
      </c>
      <c r="C20" s="378" t="str">
        <f>'11'!C17</f>
        <v>Bondrang</v>
      </c>
      <c r="D20" s="125">
        <v>0</v>
      </c>
      <c r="E20" s="125">
        <v>0</v>
      </c>
      <c r="F20" s="385">
        <f t="shared" si="0"/>
        <v>0</v>
      </c>
      <c r="G20" s="125">
        <v>0</v>
      </c>
      <c r="H20" s="385">
        <f t="shared" si="1"/>
        <v>0</v>
      </c>
      <c r="I20" s="125">
        <v>0</v>
      </c>
      <c r="J20" s="125">
        <v>1</v>
      </c>
      <c r="K20" s="385">
        <f t="shared" si="2"/>
        <v>1</v>
      </c>
      <c r="L20" s="125">
        <v>0</v>
      </c>
      <c r="M20" s="385">
        <f t="shared" si="3"/>
        <v>1</v>
      </c>
      <c r="N20" s="385">
        <f t="shared" ref="N20:R20" si="12">D20+I20</f>
        <v>0</v>
      </c>
      <c r="O20" s="385">
        <f t="shared" si="12"/>
        <v>1</v>
      </c>
      <c r="P20" s="385">
        <f t="shared" si="12"/>
        <v>1</v>
      </c>
      <c r="Q20" s="385">
        <f t="shared" si="12"/>
        <v>0</v>
      </c>
      <c r="R20" s="385">
        <f t="shared" si="12"/>
        <v>1</v>
      </c>
      <c r="S20" s="286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10</v>
      </c>
      <c r="B21" s="378" t="str">
        <f>'11'!B18</f>
        <v>Sooko</v>
      </c>
      <c r="C21" s="378" t="str">
        <f>'11'!C18</f>
        <v>Sooko</v>
      </c>
      <c r="D21" s="125">
        <v>0</v>
      </c>
      <c r="E21" s="125">
        <v>1</v>
      </c>
      <c r="F21" s="385">
        <f t="shared" si="0"/>
        <v>1</v>
      </c>
      <c r="G21" s="125">
        <v>1</v>
      </c>
      <c r="H21" s="385">
        <f t="shared" si="1"/>
        <v>2</v>
      </c>
      <c r="I21" s="125">
        <v>0</v>
      </c>
      <c r="J21" s="125">
        <v>0</v>
      </c>
      <c r="K21" s="385">
        <f t="shared" si="2"/>
        <v>0</v>
      </c>
      <c r="L21" s="125">
        <v>0</v>
      </c>
      <c r="M21" s="385">
        <f t="shared" si="3"/>
        <v>0</v>
      </c>
      <c r="N21" s="385">
        <f t="shared" ref="N21:R21" si="13">D21+I21</f>
        <v>0</v>
      </c>
      <c r="O21" s="385">
        <f t="shared" si="13"/>
        <v>1</v>
      </c>
      <c r="P21" s="385">
        <f t="shared" si="13"/>
        <v>1</v>
      </c>
      <c r="Q21" s="385">
        <f t="shared" si="13"/>
        <v>1</v>
      </c>
      <c r="R21" s="385">
        <f t="shared" si="13"/>
        <v>2</v>
      </c>
      <c r="S21" s="286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11</v>
      </c>
      <c r="B22" s="378" t="str">
        <f>'11'!B19</f>
        <v>Pudak</v>
      </c>
      <c r="C22" s="378" t="str">
        <f>'11'!C19</f>
        <v>Pudak</v>
      </c>
      <c r="D22" s="125">
        <v>2</v>
      </c>
      <c r="E22" s="125">
        <v>1</v>
      </c>
      <c r="F22" s="385">
        <f t="shared" si="0"/>
        <v>3</v>
      </c>
      <c r="G22" s="125">
        <v>0</v>
      </c>
      <c r="H22" s="385">
        <f t="shared" si="1"/>
        <v>3</v>
      </c>
      <c r="I22" s="125">
        <v>0</v>
      </c>
      <c r="J22" s="125">
        <v>0</v>
      </c>
      <c r="K22" s="385">
        <f t="shared" si="2"/>
        <v>0</v>
      </c>
      <c r="L22" s="125">
        <v>0</v>
      </c>
      <c r="M22" s="385">
        <f t="shared" si="3"/>
        <v>0</v>
      </c>
      <c r="N22" s="385">
        <f t="shared" ref="N22:R22" si="14">D22+I22</f>
        <v>2</v>
      </c>
      <c r="O22" s="385">
        <f t="shared" si="14"/>
        <v>1</v>
      </c>
      <c r="P22" s="385">
        <f t="shared" si="14"/>
        <v>3</v>
      </c>
      <c r="Q22" s="385">
        <f t="shared" si="14"/>
        <v>0</v>
      </c>
      <c r="R22" s="385">
        <f t="shared" si="14"/>
        <v>3</v>
      </c>
      <c r="S22" s="286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12</v>
      </c>
      <c r="B23" s="378" t="str">
        <f>'11'!B20</f>
        <v>Pulung</v>
      </c>
      <c r="C23" s="378" t="str">
        <f>'11'!C20</f>
        <v>Pulung</v>
      </c>
      <c r="D23" s="125">
        <v>2</v>
      </c>
      <c r="E23" s="125">
        <v>0</v>
      </c>
      <c r="F23" s="385">
        <f t="shared" si="0"/>
        <v>2</v>
      </c>
      <c r="G23" s="125">
        <v>0</v>
      </c>
      <c r="H23" s="385">
        <f t="shared" si="1"/>
        <v>2</v>
      </c>
      <c r="I23" s="125">
        <v>0</v>
      </c>
      <c r="J23" s="125">
        <v>0</v>
      </c>
      <c r="K23" s="385">
        <f t="shared" si="2"/>
        <v>0</v>
      </c>
      <c r="L23" s="125">
        <v>0</v>
      </c>
      <c r="M23" s="385">
        <f t="shared" si="3"/>
        <v>0</v>
      </c>
      <c r="N23" s="385">
        <f t="shared" ref="N23:R23" si="15">D23+I23</f>
        <v>2</v>
      </c>
      <c r="O23" s="385">
        <f t="shared" si="15"/>
        <v>0</v>
      </c>
      <c r="P23" s="385">
        <f t="shared" si="15"/>
        <v>2</v>
      </c>
      <c r="Q23" s="385">
        <f t="shared" si="15"/>
        <v>0</v>
      </c>
      <c r="R23" s="385">
        <f t="shared" si="15"/>
        <v>2</v>
      </c>
      <c r="S23" s="286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13</v>
      </c>
      <c r="B24" s="378">
        <f>'11'!B21</f>
        <v>0</v>
      </c>
      <c r="C24" s="378" t="str">
        <f>'11'!C21</f>
        <v>Kesugihan</v>
      </c>
      <c r="D24" s="125">
        <v>0</v>
      </c>
      <c r="E24" s="125">
        <v>0</v>
      </c>
      <c r="F24" s="385">
        <f t="shared" si="0"/>
        <v>0</v>
      </c>
      <c r="G24" s="125">
        <v>0</v>
      </c>
      <c r="H24" s="385">
        <f t="shared" si="1"/>
        <v>0</v>
      </c>
      <c r="I24" s="125">
        <v>2</v>
      </c>
      <c r="J24" s="125">
        <v>0</v>
      </c>
      <c r="K24" s="385">
        <f t="shared" si="2"/>
        <v>2</v>
      </c>
      <c r="L24" s="125">
        <v>2</v>
      </c>
      <c r="M24" s="385">
        <f t="shared" si="3"/>
        <v>4</v>
      </c>
      <c r="N24" s="385">
        <f t="shared" ref="N24:R24" si="16">D24+I24</f>
        <v>2</v>
      </c>
      <c r="O24" s="385">
        <f t="shared" si="16"/>
        <v>0</v>
      </c>
      <c r="P24" s="385">
        <f t="shared" si="16"/>
        <v>2</v>
      </c>
      <c r="Q24" s="385">
        <f t="shared" si="16"/>
        <v>2</v>
      </c>
      <c r="R24" s="385">
        <f t="shared" si="16"/>
        <v>4</v>
      </c>
      <c r="S24" s="286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14</v>
      </c>
      <c r="B25" s="378" t="str">
        <f>'11'!B22</f>
        <v>Mlarak</v>
      </c>
      <c r="C25" s="378" t="str">
        <f>'11'!C22</f>
        <v>Mlarak</v>
      </c>
      <c r="D25" s="125">
        <v>1</v>
      </c>
      <c r="E25" s="125">
        <v>1</v>
      </c>
      <c r="F25" s="385">
        <f t="shared" si="0"/>
        <v>2</v>
      </c>
      <c r="G25" s="125">
        <v>0</v>
      </c>
      <c r="H25" s="385">
        <f t="shared" si="1"/>
        <v>2</v>
      </c>
      <c r="I25" s="125">
        <v>3</v>
      </c>
      <c r="J25" s="125">
        <v>1</v>
      </c>
      <c r="K25" s="385">
        <f t="shared" si="2"/>
        <v>4</v>
      </c>
      <c r="L25" s="125">
        <v>0</v>
      </c>
      <c r="M25" s="385">
        <f t="shared" si="3"/>
        <v>4</v>
      </c>
      <c r="N25" s="385">
        <f t="shared" ref="N25:R25" si="17">D25+I25</f>
        <v>4</v>
      </c>
      <c r="O25" s="385">
        <f t="shared" si="17"/>
        <v>2</v>
      </c>
      <c r="P25" s="385">
        <f t="shared" si="17"/>
        <v>6</v>
      </c>
      <c r="Q25" s="385">
        <f t="shared" si="17"/>
        <v>0</v>
      </c>
      <c r="R25" s="385">
        <f t="shared" si="17"/>
        <v>6</v>
      </c>
      <c r="S25" s="286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15</v>
      </c>
      <c r="B26" s="378" t="str">
        <f>'11'!B23</f>
        <v>Siman</v>
      </c>
      <c r="C26" s="378" t="str">
        <f>'11'!C23</f>
        <v>Siman</v>
      </c>
      <c r="D26" s="125">
        <v>4</v>
      </c>
      <c r="E26" s="125">
        <v>0</v>
      </c>
      <c r="F26" s="385">
        <f t="shared" si="0"/>
        <v>4</v>
      </c>
      <c r="G26" s="125">
        <v>0</v>
      </c>
      <c r="H26" s="385">
        <f t="shared" si="1"/>
        <v>4</v>
      </c>
      <c r="I26" s="125">
        <v>0</v>
      </c>
      <c r="J26" s="125">
        <v>0</v>
      </c>
      <c r="K26" s="385">
        <f t="shared" si="2"/>
        <v>0</v>
      </c>
      <c r="L26" s="125">
        <v>0</v>
      </c>
      <c r="M26" s="385">
        <f t="shared" si="3"/>
        <v>0</v>
      </c>
      <c r="N26" s="385">
        <f t="shared" ref="N26:R26" si="18">D26+I26</f>
        <v>4</v>
      </c>
      <c r="O26" s="385">
        <f t="shared" si="18"/>
        <v>0</v>
      </c>
      <c r="P26" s="385">
        <f t="shared" si="18"/>
        <v>4</v>
      </c>
      <c r="Q26" s="385">
        <f t="shared" si="18"/>
        <v>0</v>
      </c>
      <c r="R26" s="385">
        <f t="shared" si="18"/>
        <v>4</v>
      </c>
      <c r="S26" s="286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16</v>
      </c>
      <c r="B27" s="378">
        <f>'11'!B24</f>
        <v>0</v>
      </c>
      <c r="C27" s="378" t="str">
        <f>'11'!C24</f>
        <v>Ronowijayan</v>
      </c>
      <c r="D27" s="125">
        <v>4</v>
      </c>
      <c r="E27" s="125">
        <v>0</v>
      </c>
      <c r="F27" s="385">
        <f t="shared" si="0"/>
        <v>4</v>
      </c>
      <c r="G27" s="125">
        <v>0</v>
      </c>
      <c r="H27" s="385">
        <f t="shared" si="1"/>
        <v>4</v>
      </c>
      <c r="I27" s="125">
        <v>1</v>
      </c>
      <c r="J27" s="125">
        <v>1</v>
      </c>
      <c r="K27" s="385">
        <f t="shared" si="2"/>
        <v>2</v>
      </c>
      <c r="L27" s="125">
        <v>2</v>
      </c>
      <c r="M27" s="385">
        <f t="shared" si="3"/>
        <v>4</v>
      </c>
      <c r="N27" s="385">
        <f t="shared" ref="N27:R27" si="19">D27+I27</f>
        <v>5</v>
      </c>
      <c r="O27" s="385">
        <f t="shared" si="19"/>
        <v>1</v>
      </c>
      <c r="P27" s="385">
        <f t="shared" si="19"/>
        <v>6</v>
      </c>
      <c r="Q27" s="385">
        <f t="shared" si="19"/>
        <v>2</v>
      </c>
      <c r="R27" s="385">
        <f t="shared" si="19"/>
        <v>8</v>
      </c>
      <c r="S27" s="286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17</v>
      </c>
      <c r="B28" s="378" t="str">
        <f>'11'!B25</f>
        <v>Jetis</v>
      </c>
      <c r="C28" s="378" t="str">
        <f>'11'!C25</f>
        <v>Jetis</v>
      </c>
      <c r="D28" s="125">
        <v>1</v>
      </c>
      <c r="E28" s="125">
        <v>0</v>
      </c>
      <c r="F28" s="385">
        <f t="shared" si="0"/>
        <v>1</v>
      </c>
      <c r="G28" s="125">
        <v>0</v>
      </c>
      <c r="H28" s="385">
        <f t="shared" si="1"/>
        <v>1</v>
      </c>
      <c r="I28" s="125">
        <v>0</v>
      </c>
      <c r="J28" s="125">
        <v>0</v>
      </c>
      <c r="K28" s="385">
        <f t="shared" si="2"/>
        <v>0</v>
      </c>
      <c r="L28" s="125">
        <v>0</v>
      </c>
      <c r="M28" s="385">
        <f t="shared" si="3"/>
        <v>0</v>
      </c>
      <c r="N28" s="385">
        <f t="shared" ref="N28:R28" si="20">D28+I28</f>
        <v>1</v>
      </c>
      <c r="O28" s="385">
        <f t="shared" si="20"/>
        <v>0</v>
      </c>
      <c r="P28" s="385">
        <f t="shared" si="20"/>
        <v>1</v>
      </c>
      <c r="Q28" s="385">
        <f t="shared" si="20"/>
        <v>0</v>
      </c>
      <c r="R28" s="385">
        <f t="shared" si="20"/>
        <v>1</v>
      </c>
      <c r="S28" s="286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18</v>
      </c>
      <c r="B29" s="378" t="str">
        <f>'11'!B26</f>
        <v>Balong</v>
      </c>
      <c r="C29" s="378" t="str">
        <f>'11'!C26</f>
        <v>Balong</v>
      </c>
      <c r="D29" s="125">
        <v>3</v>
      </c>
      <c r="E29" s="125">
        <v>0</v>
      </c>
      <c r="F29" s="385">
        <f t="shared" si="0"/>
        <v>3</v>
      </c>
      <c r="G29" s="125">
        <v>0</v>
      </c>
      <c r="H29" s="385">
        <f t="shared" si="1"/>
        <v>3</v>
      </c>
      <c r="I29" s="125">
        <v>2</v>
      </c>
      <c r="J29" s="125">
        <v>0</v>
      </c>
      <c r="K29" s="385">
        <f t="shared" si="2"/>
        <v>2</v>
      </c>
      <c r="L29" s="125">
        <v>1</v>
      </c>
      <c r="M29" s="385">
        <f t="shared" si="3"/>
        <v>3</v>
      </c>
      <c r="N29" s="385">
        <f t="shared" ref="N29:R29" si="21">D29+I29</f>
        <v>5</v>
      </c>
      <c r="O29" s="385">
        <f t="shared" si="21"/>
        <v>0</v>
      </c>
      <c r="P29" s="385">
        <f t="shared" si="21"/>
        <v>5</v>
      </c>
      <c r="Q29" s="385">
        <f t="shared" si="21"/>
        <v>1</v>
      </c>
      <c r="R29" s="385">
        <f t="shared" si="21"/>
        <v>6</v>
      </c>
      <c r="S29" s="286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19</v>
      </c>
      <c r="B30" s="378" t="str">
        <f>'11'!B27</f>
        <v>Kauman</v>
      </c>
      <c r="C30" s="378" t="str">
        <f>'11'!C27</f>
        <v>Kauman</v>
      </c>
      <c r="D30" s="125">
        <v>1</v>
      </c>
      <c r="E30" s="125">
        <v>0</v>
      </c>
      <c r="F30" s="385">
        <f t="shared" si="0"/>
        <v>1</v>
      </c>
      <c r="G30" s="125">
        <v>1</v>
      </c>
      <c r="H30" s="385">
        <f t="shared" si="1"/>
        <v>2</v>
      </c>
      <c r="I30" s="125">
        <v>0</v>
      </c>
      <c r="J30" s="125">
        <v>0</v>
      </c>
      <c r="K30" s="385">
        <f t="shared" si="2"/>
        <v>0</v>
      </c>
      <c r="L30" s="125">
        <v>0</v>
      </c>
      <c r="M30" s="385">
        <f t="shared" si="3"/>
        <v>0</v>
      </c>
      <c r="N30" s="385">
        <f t="shared" ref="N30:R30" si="22">D30+I30</f>
        <v>1</v>
      </c>
      <c r="O30" s="385">
        <f t="shared" si="22"/>
        <v>0</v>
      </c>
      <c r="P30" s="385">
        <f t="shared" si="22"/>
        <v>1</v>
      </c>
      <c r="Q30" s="385">
        <f t="shared" si="22"/>
        <v>1</v>
      </c>
      <c r="R30" s="385">
        <f t="shared" si="22"/>
        <v>2</v>
      </c>
      <c r="S30" s="286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20</v>
      </c>
      <c r="B31" s="378">
        <f>'11'!B28</f>
        <v>0</v>
      </c>
      <c r="C31" s="378" t="str">
        <f>'11'!C28</f>
        <v>Ngrandu</v>
      </c>
      <c r="D31" s="125">
        <v>2</v>
      </c>
      <c r="E31" s="125">
        <v>1</v>
      </c>
      <c r="F31" s="385">
        <f t="shared" si="0"/>
        <v>3</v>
      </c>
      <c r="G31" s="125">
        <v>0</v>
      </c>
      <c r="H31" s="385">
        <f t="shared" si="1"/>
        <v>3</v>
      </c>
      <c r="I31" s="125">
        <v>2</v>
      </c>
      <c r="J31" s="125">
        <v>1</v>
      </c>
      <c r="K31" s="385">
        <f t="shared" si="2"/>
        <v>3</v>
      </c>
      <c r="L31" s="125">
        <v>0</v>
      </c>
      <c r="M31" s="385">
        <f t="shared" si="3"/>
        <v>3</v>
      </c>
      <c r="N31" s="385">
        <f t="shared" ref="N31:R31" si="23">D31+I31</f>
        <v>4</v>
      </c>
      <c r="O31" s="385">
        <f t="shared" si="23"/>
        <v>2</v>
      </c>
      <c r="P31" s="385">
        <f t="shared" si="23"/>
        <v>6</v>
      </c>
      <c r="Q31" s="385">
        <f t="shared" si="23"/>
        <v>0</v>
      </c>
      <c r="R31" s="385">
        <f t="shared" si="23"/>
        <v>6</v>
      </c>
      <c r="S31" s="286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21</v>
      </c>
      <c r="B32" s="378" t="str">
        <f>'11'!B29</f>
        <v>Jambon</v>
      </c>
      <c r="C32" s="378" t="str">
        <f>'11'!C29</f>
        <v>Jambon</v>
      </c>
      <c r="D32" s="125">
        <v>0</v>
      </c>
      <c r="E32" s="125">
        <v>0</v>
      </c>
      <c r="F32" s="385">
        <f t="shared" si="0"/>
        <v>0</v>
      </c>
      <c r="G32" s="125">
        <v>0</v>
      </c>
      <c r="H32" s="385">
        <f t="shared" si="1"/>
        <v>0</v>
      </c>
      <c r="I32" s="125">
        <v>1</v>
      </c>
      <c r="J32" s="125">
        <v>0</v>
      </c>
      <c r="K32" s="385">
        <f t="shared" si="2"/>
        <v>1</v>
      </c>
      <c r="L32" s="125">
        <v>0</v>
      </c>
      <c r="M32" s="385">
        <f t="shared" si="3"/>
        <v>1</v>
      </c>
      <c r="N32" s="385">
        <f t="shared" ref="N32:R32" si="24">D32+I32</f>
        <v>1</v>
      </c>
      <c r="O32" s="385">
        <f t="shared" si="24"/>
        <v>0</v>
      </c>
      <c r="P32" s="385">
        <f t="shared" si="24"/>
        <v>1</v>
      </c>
      <c r="Q32" s="385">
        <f t="shared" si="24"/>
        <v>0</v>
      </c>
      <c r="R32" s="385">
        <f t="shared" si="24"/>
        <v>1</v>
      </c>
      <c r="S32" s="286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22</v>
      </c>
      <c r="B33" s="378" t="str">
        <f>'11'!B30</f>
        <v>Badegan</v>
      </c>
      <c r="C33" s="378" t="str">
        <f>'11'!C30</f>
        <v>Badegan</v>
      </c>
      <c r="D33" s="125">
        <v>1</v>
      </c>
      <c r="E33" s="125">
        <v>0</v>
      </c>
      <c r="F33" s="385">
        <f t="shared" si="0"/>
        <v>1</v>
      </c>
      <c r="G33" s="125">
        <v>0</v>
      </c>
      <c r="H33" s="385">
        <f t="shared" si="1"/>
        <v>1</v>
      </c>
      <c r="I33" s="125">
        <v>0</v>
      </c>
      <c r="J33" s="125">
        <v>3</v>
      </c>
      <c r="K33" s="385">
        <f t="shared" si="2"/>
        <v>3</v>
      </c>
      <c r="L33" s="125">
        <v>0</v>
      </c>
      <c r="M33" s="385">
        <f t="shared" si="3"/>
        <v>3</v>
      </c>
      <c r="N33" s="385">
        <f t="shared" ref="N33:R33" si="25">D33+I33</f>
        <v>1</v>
      </c>
      <c r="O33" s="385">
        <f t="shared" si="25"/>
        <v>3</v>
      </c>
      <c r="P33" s="385">
        <f t="shared" si="25"/>
        <v>4</v>
      </c>
      <c r="Q33" s="385">
        <f t="shared" si="25"/>
        <v>0</v>
      </c>
      <c r="R33" s="385">
        <f t="shared" si="25"/>
        <v>4</v>
      </c>
      <c r="S33" s="286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23</v>
      </c>
      <c r="B34" s="378" t="str">
        <f>'11'!B31</f>
        <v>Sampung</v>
      </c>
      <c r="C34" s="378" t="str">
        <f>'11'!C31</f>
        <v>Sampung</v>
      </c>
      <c r="D34" s="125">
        <v>3</v>
      </c>
      <c r="E34" s="125">
        <v>0</v>
      </c>
      <c r="F34" s="385">
        <f t="shared" si="0"/>
        <v>3</v>
      </c>
      <c r="G34" s="125">
        <v>0</v>
      </c>
      <c r="H34" s="385">
        <f t="shared" si="1"/>
        <v>3</v>
      </c>
      <c r="I34" s="125">
        <v>0</v>
      </c>
      <c r="J34" s="125">
        <v>2</v>
      </c>
      <c r="K34" s="385">
        <f t="shared" si="2"/>
        <v>2</v>
      </c>
      <c r="L34" s="125">
        <v>1</v>
      </c>
      <c r="M34" s="385">
        <f t="shared" si="3"/>
        <v>3</v>
      </c>
      <c r="N34" s="385">
        <f t="shared" ref="N34:R34" si="26">D34+I34</f>
        <v>3</v>
      </c>
      <c r="O34" s="385">
        <f t="shared" si="26"/>
        <v>2</v>
      </c>
      <c r="P34" s="385">
        <f t="shared" si="26"/>
        <v>5</v>
      </c>
      <c r="Q34" s="385">
        <f t="shared" si="26"/>
        <v>1</v>
      </c>
      <c r="R34" s="385">
        <f t="shared" si="26"/>
        <v>6</v>
      </c>
      <c r="S34" s="286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24</v>
      </c>
      <c r="B35" s="378">
        <f>'11'!B32</f>
        <v>0</v>
      </c>
      <c r="C35" s="378" t="str">
        <f>'11'!C32</f>
        <v>Kunti</v>
      </c>
      <c r="D35" s="125">
        <v>0</v>
      </c>
      <c r="E35" s="125">
        <v>1</v>
      </c>
      <c r="F35" s="385">
        <f t="shared" si="0"/>
        <v>1</v>
      </c>
      <c r="G35" s="125">
        <v>0</v>
      </c>
      <c r="H35" s="385">
        <f t="shared" si="1"/>
        <v>1</v>
      </c>
      <c r="I35" s="125">
        <v>0</v>
      </c>
      <c r="J35" s="125">
        <v>0</v>
      </c>
      <c r="K35" s="385">
        <f t="shared" si="2"/>
        <v>0</v>
      </c>
      <c r="L35" s="125">
        <v>0</v>
      </c>
      <c r="M35" s="385">
        <f t="shared" si="3"/>
        <v>0</v>
      </c>
      <c r="N35" s="385">
        <f t="shared" ref="N35:R35" si="27">D35+I35</f>
        <v>0</v>
      </c>
      <c r="O35" s="385">
        <f t="shared" si="27"/>
        <v>1</v>
      </c>
      <c r="P35" s="385">
        <f t="shared" si="27"/>
        <v>1</v>
      </c>
      <c r="Q35" s="385">
        <f t="shared" si="27"/>
        <v>0</v>
      </c>
      <c r="R35" s="385">
        <f t="shared" si="27"/>
        <v>1</v>
      </c>
      <c r="S35" s="286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25</v>
      </c>
      <c r="B36" s="378" t="str">
        <f>'11'!B33</f>
        <v>Sukorejo</v>
      </c>
      <c r="C36" s="378" t="str">
        <f>'11'!C33</f>
        <v>Sukorejo</v>
      </c>
      <c r="D36" s="125">
        <v>2</v>
      </c>
      <c r="E36" s="125">
        <v>0</v>
      </c>
      <c r="F36" s="385">
        <f t="shared" si="0"/>
        <v>2</v>
      </c>
      <c r="G36" s="125">
        <v>1</v>
      </c>
      <c r="H36" s="385">
        <f t="shared" si="1"/>
        <v>3</v>
      </c>
      <c r="I36" s="125">
        <v>2</v>
      </c>
      <c r="J36" s="125">
        <v>0</v>
      </c>
      <c r="K36" s="385">
        <f t="shared" si="2"/>
        <v>2</v>
      </c>
      <c r="L36" s="125">
        <v>0</v>
      </c>
      <c r="M36" s="385">
        <f t="shared" si="3"/>
        <v>2</v>
      </c>
      <c r="N36" s="385">
        <f t="shared" ref="N36:R36" si="28">D36+I36</f>
        <v>4</v>
      </c>
      <c r="O36" s="385">
        <f t="shared" si="28"/>
        <v>0</v>
      </c>
      <c r="P36" s="385">
        <f t="shared" si="28"/>
        <v>4</v>
      </c>
      <c r="Q36" s="385">
        <f t="shared" si="28"/>
        <v>1</v>
      </c>
      <c r="R36" s="385">
        <f t="shared" si="28"/>
        <v>5</v>
      </c>
      <c r="S36" s="286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26</v>
      </c>
      <c r="B37" s="378" t="str">
        <f>'11'!B34</f>
        <v>Ponorogo</v>
      </c>
      <c r="C37" s="378" t="str">
        <f>'11'!C34</f>
        <v>Po. Utara</v>
      </c>
      <c r="D37" s="125">
        <v>1</v>
      </c>
      <c r="E37" s="125">
        <v>0</v>
      </c>
      <c r="F37" s="385">
        <f t="shared" si="0"/>
        <v>1</v>
      </c>
      <c r="G37" s="125">
        <v>0</v>
      </c>
      <c r="H37" s="385">
        <f t="shared" si="1"/>
        <v>1</v>
      </c>
      <c r="I37" s="125">
        <v>0</v>
      </c>
      <c r="J37" s="125">
        <v>0</v>
      </c>
      <c r="K37" s="385">
        <f t="shared" si="2"/>
        <v>0</v>
      </c>
      <c r="L37" s="125">
        <v>1</v>
      </c>
      <c r="M37" s="385">
        <f t="shared" si="3"/>
        <v>1</v>
      </c>
      <c r="N37" s="385">
        <f t="shared" ref="N37:R37" si="29">D37+I37</f>
        <v>1</v>
      </c>
      <c r="O37" s="385">
        <f t="shared" si="29"/>
        <v>0</v>
      </c>
      <c r="P37" s="385">
        <f t="shared" si="29"/>
        <v>1</v>
      </c>
      <c r="Q37" s="385">
        <f t="shared" si="29"/>
        <v>1</v>
      </c>
      <c r="R37" s="385">
        <f t="shared" si="29"/>
        <v>2</v>
      </c>
      <c r="S37" s="286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27</v>
      </c>
      <c r="B38" s="378">
        <f>'11'!B35</f>
        <v>0</v>
      </c>
      <c r="C38" s="378" t="str">
        <f>'11'!C35</f>
        <v>Po. Selatan</v>
      </c>
      <c r="D38" s="125">
        <v>1</v>
      </c>
      <c r="E38" s="125">
        <v>1</v>
      </c>
      <c r="F38" s="385">
        <f t="shared" si="0"/>
        <v>2</v>
      </c>
      <c r="G38" s="125">
        <v>0</v>
      </c>
      <c r="H38" s="385">
        <f t="shared" si="1"/>
        <v>2</v>
      </c>
      <c r="I38" s="125">
        <v>1</v>
      </c>
      <c r="J38" s="125">
        <v>1</v>
      </c>
      <c r="K38" s="385">
        <f t="shared" si="2"/>
        <v>2</v>
      </c>
      <c r="L38" s="125">
        <v>0</v>
      </c>
      <c r="M38" s="385">
        <f t="shared" si="3"/>
        <v>2</v>
      </c>
      <c r="N38" s="385">
        <f t="shared" ref="N38:R38" si="30">D38+I38</f>
        <v>2</v>
      </c>
      <c r="O38" s="385">
        <f t="shared" si="30"/>
        <v>2</v>
      </c>
      <c r="P38" s="385">
        <f t="shared" si="30"/>
        <v>4</v>
      </c>
      <c r="Q38" s="385">
        <f t="shared" si="30"/>
        <v>0</v>
      </c>
      <c r="R38" s="385">
        <f t="shared" si="30"/>
        <v>4</v>
      </c>
      <c r="S38" s="286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28</v>
      </c>
      <c r="B39" s="378" t="str">
        <f>'11'!B36</f>
        <v>Babadan</v>
      </c>
      <c r="C39" s="378" t="str">
        <f>'11'!C36</f>
        <v>Babadan</v>
      </c>
      <c r="D39" s="125">
        <v>1</v>
      </c>
      <c r="E39" s="125">
        <v>0</v>
      </c>
      <c r="F39" s="385">
        <f t="shared" si="0"/>
        <v>1</v>
      </c>
      <c r="G39" s="125">
        <v>0</v>
      </c>
      <c r="H39" s="385">
        <f t="shared" si="1"/>
        <v>1</v>
      </c>
      <c r="I39" s="125">
        <v>2</v>
      </c>
      <c r="J39" s="125">
        <v>1</v>
      </c>
      <c r="K39" s="385">
        <f t="shared" si="2"/>
        <v>3</v>
      </c>
      <c r="L39" s="125">
        <v>0</v>
      </c>
      <c r="M39" s="385">
        <f t="shared" si="3"/>
        <v>3</v>
      </c>
      <c r="N39" s="385">
        <f t="shared" ref="N39:R39" si="31">D39+I39</f>
        <v>3</v>
      </c>
      <c r="O39" s="385">
        <f t="shared" si="31"/>
        <v>1</v>
      </c>
      <c r="P39" s="385">
        <f t="shared" si="31"/>
        <v>4</v>
      </c>
      <c r="Q39" s="385">
        <f t="shared" si="31"/>
        <v>0</v>
      </c>
      <c r="R39" s="385">
        <f t="shared" si="31"/>
        <v>4</v>
      </c>
      <c r="S39" s="286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29</v>
      </c>
      <c r="B40" s="378">
        <f>'11'!B37</f>
        <v>0</v>
      </c>
      <c r="C40" s="378" t="str">
        <f>'11'!C37</f>
        <v>Sukosari</v>
      </c>
      <c r="D40" s="125">
        <v>3</v>
      </c>
      <c r="E40" s="125">
        <v>0</v>
      </c>
      <c r="F40" s="385">
        <f t="shared" si="0"/>
        <v>3</v>
      </c>
      <c r="G40" s="125">
        <v>0</v>
      </c>
      <c r="H40" s="385">
        <f t="shared" si="1"/>
        <v>3</v>
      </c>
      <c r="I40" s="125">
        <v>0</v>
      </c>
      <c r="J40" s="125">
        <v>1</v>
      </c>
      <c r="K40" s="385">
        <f t="shared" si="2"/>
        <v>1</v>
      </c>
      <c r="L40" s="125">
        <v>0</v>
      </c>
      <c r="M40" s="385">
        <f t="shared" si="3"/>
        <v>1</v>
      </c>
      <c r="N40" s="385">
        <f t="shared" ref="N40:R40" si="32">D40+I40</f>
        <v>3</v>
      </c>
      <c r="O40" s="385">
        <f t="shared" si="32"/>
        <v>1</v>
      </c>
      <c r="P40" s="385">
        <f t="shared" si="32"/>
        <v>4</v>
      </c>
      <c r="Q40" s="385">
        <f t="shared" si="32"/>
        <v>0</v>
      </c>
      <c r="R40" s="385">
        <f t="shared" si="32"/>
        <v>4</v>
      </c>
      <c r="S40" s="286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30</v>
      </c>
      <c r="B41" s="378" t="str">
        <f>'11'!B38</f>
        <v>Jenangan</v>
      </c>
      <c r="C41" s="378" t="str">
        <f>'11'!C38</f>
        <v>Jenangan</v>
      </c>
      <c r="D41" s="125">
        <v>0</v>
      </c>
      <c r="E41" s="125">
        <v>2</v>
      </c>
      <c r="F41" s="385">
        <f t="shared" si="0"/>
        <v>2</v>
      </c>
      <c r="G41" s="125">
        <v>0</v>
      </c>
      <c r="H41" s="385">
        <f t="shared" si="1"/>
        <v>2</v>
      </c>
      <c r="I41" s="125">
        <v>1</v>
      </c>
      <c r="J41" s="125">
        <v>0</v>
      </c>
      <c r="K41" s="385">
        <f t="shared" si="2"/>
        <v>1</v>
      </c>
      <c r="L41" s="125">
        <v>1</v>
      </c>
      <c r="M41" s="385">
        <f t="shared" si="3"/>
        <v>2</v>
      </c>
      <c r="N41" s="385">
        <f t="shared" ref="N41:R41" si="33">D41+I41</f>
        <v>1</v>
      </c>
      <c r="O41" s="385">
        <f t="shared" si="33"/>
        <v>2</v>
      </c>
      <c r="P41" s="385">
        <f t="shared" si="33"/>
        <v>3</v>
      </c>
      <c r="Q41" s="385">
        <f t="shared" si="33"/>
        <v>1</v>
      </c>
      <c r="R41" s="385">
        <f t="shared" si="33"/>
        <v>4</v>
      </c>
      <c r="S41" s="286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31</v>
      </c>
      <c r="B42" s="378">
        <f>'11'!B39</f>
        <v>0</v>
      </c>
      <c r="C42" s="378" t="str">
        <f>'11'!C39</f>
        <v>Setono</v>
      </c>
      <c r="D42" s="125">
        <v>1</v>
      </c>
      <c r="E42" s="125">
        <v>1</v>
      </c>
      <c r="F42" s="385">
        <f t="shared" si="0"/>
        <v>2</v>
      </c>
      <c r="G42" s="125">
        <v>2</v>
      </c>
      <c r="H42" s="385">
        <f t="shared" si="1"/>
        <v>4</v>
      </c>
      <c r="I42" s="125">
        <v>1</v>
      </c>
      <c r="J42" s="125">
        <v>0</v>
      </c>
      <c r="K42" s="385">
        <f t="shared" si="2"/>
        <v>1</v>
      </c>
      <c r="L42" s="125">
        <v>1</v>
      </c>
      <c r="M42" s="385">
        <f t="shared" si="3"/>
        <v>2</v>
      </c>
      <c r="N42" s="385">
        <f t="shared" ref="N42:R42" si="34">D42+I42</f>
        <v>2</v>
      </c>
      <c r="O42" s="385">
        <f t="shared" si="34"/>
        <v>1</v>
      </c>
      <c r="P42" s="385">
        <f t="shared" si="34"/>
        <v>3</v>
      </c>
      <c r="Q42" s="385">
        <f t="shared" si="34"/>
        <v>3</v>
      </c>
      <c r="R42" s="385">
        <f t="shared" si="34"/>
        <v>6</v>
      </c>
      <c r="S42" s="286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240">
        <v>32</v>
      </c>
      <c r="B43" s="378" t="str">
        <f>'11'!B40</f>
        <v>Ngebel</v>
      </c>
      <c r="C43" s="378" t="str">
        <f>'11'!C40</f>
        <v>Ngebel</v>
      </c>
      <c r="D43" s="125">
        <v>2</v>
      </c>
      <c r="E43" s="125">
        <v>0</v>
      </c>
      <c r="F43" s="385">
        <f t="shared" si="0"/>
        <v>2</v>
      </c>
      <c r="G43" s="125">
        <v>0</v>
      </c>
      <c r="H43" s="385">
        <f t="shared" si="1"/>
        <v>2</v>
      </c>
      <c r="I43" s="125">
        <v>1</v>
      </c>
      <c r="J43" s="125">
        <v>1</v>
      </c>
      <c r="K43" s="385">
        <f t="shared" si="2"/>
        <v>2</v>
      </c>
      <c r="L43" s="125">
        <v>0</v>
      </c>
      <c r="M43" s="385">
        <f t="shared" si="3"/>
        <v>2</v>
      </c>
      <c r="N43" s="385">
        <f t="shared" ref="N43:R43" si="35">D43+I43</f>
        <v>3</v>
      </c>
      <c r="O43" s="385">
        <f t="shared" si="35"/>
        <v>1</v>
      </c>
      <c r="P43" s="385">
        <f t="shared" si="35"/>
        <v>4</v>
      </c>
      <c r="Q43" s="385">
        <f t="shared" si="35"/>
        <v>0</v>
      </c>
      <c r="R43" s="385">
        <f t="shared" si="35"/>
        <v>4</v>
      </c>
      <c r="S43" s="286"/>
      <c r="T43" s="153"/>
      <c r="U43" s="153"/>
      <c r="V43" s="153"/>
      <c r="W43" s="153"/>
      <c r="X43" s="153"/>
      <c r="Y43" s="153"/>
      <c r="Z43" s="153"/>
    </row>
    <row r="44" spans="1:26" ht="19.5" customHeight="1">
      <c r="A44" s="192" t="s">
        <v>1057</v>
      </c>
      <c r="B44" s="226"/>
      <c r="C44" s="226"/>
      <c r="D44" s="379">
        <f t="shared" ref="D44:E44" si="36">SUM(D12:D43)</f>
        <v>42</v>
      </c>
      <c r="E44" s="379">
        <f t="shared" si="36"/>
        <v>9</v>
      </c>
      <c r="F44" s="379">
        <f t="shared" ref="F44:G44" si="37">SUM(F12:F43)</f>
        <v>51</v>
      </c>
      <c r="G44" s="379">
        <f t="shared" si="37"/>
        <v>5</v>
      </c>
      <c r="H44" s="379">
        <f t="shared" ref="H44:R44" si="38">SUM(H12:H43)</f>
        <v>56</v>
      </c>
      <c r="I44" s="379">
        <f t="shared" si="38"/>
        <v>30</v>
      </c>
      <c r="J44" s="379">
        <f t="shared" si="38"/>
        <v>15</v>
      </c>
      <c r="K44" s="379">
        <f t="shared" si="38"/>
        <v>45</v>
      </c>
      <c r="L44" s="379">
        <f t="shared" si="38"/>
        <v>11</v>
      </c>
      <c r="M44" s="379">
        <f t="shared" si="38"/>
        <v>56</v>
      </c>
      <c r="N44" s="379">
        <f t="shared" si="38"/>
        <v>72</v>
      </c>
      <c r="O44" s="379">
        <f t="shared" si="38"/>
        <v>24</v>
      </c>
      <c r="P44" s="379">
        <f t="shared" si="38"/>
        <v>96</v>
      </c>
      <c r="Q44" s="379">
        <f t="shared" si="38"/>
        <v>16</v>
      </c>
      <c r="R44" s="379">
        <f t="shared" si="38"/>
        <v>112</v>
      </c>
      <c r="S44" s="286"/>
      <c r="T44" s="153"/>
      <c r="U44" s="153"/>
      <c r="V44" s="153"/>
      <c r="W44" s="153"/>
      <c r="X44" s="153"/>
      <c r="Y44" s="153"/>
      <c r="Z44" s="153"/>
    </row>
    <row r="45" spans="1:26" ht="19.5" customHeight="1">
      <c r="A45" s="806" t="s">
        <v>1460</v>
      </c>
      <c r="B45" s="761"/>
      <c r="C45" s="230"/>
      <c r="D45" s="379"/>
      <c r="E45" s="386"/>
      <c r="F45" s="386"/>
      <c r="G45" s="386"/>
      <c r="H45" s="386"/>
      <c r="I45" s="386"/>
      <c r="J45" s="386"/>
      <c r="K45" s="386"/>
      <c r="L45" s="386"/>
      <c r="M45" s="386"/>
      <c r="N45" s="387" t="s">
        <v>1461</v>
      </c>
      <c r="O45" s="387">
        <v>2.0499999999999998</v>
      </c>
      <c r="P45" s="387" t="s">
        <v>1462</v>
      </c>
      <c r="Q45" s="387" t="s">
        <v>1463</v>
      </c>
      <c r="R45" s="387" t="s">
        <v>1464</v>
      </c>
      <c r="S45" s="388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1325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 t="s">
        <v>1465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17">
    <mergeCell ref="I8:M8"/>
    <mergeCell ref="K9:M9"/>
    <mergeCell ref="N9:N10"/>
    <mergeCell ref="O9:O10"/>
    <mergeCell ref="A3:R3"/>
    <mergeCell ref="A7:A10"/>
    <mergeCell ref="B7:B10"/>
    <mergeCell ref="D7:R7"/>
    <mergeCell ref="D8:H8"/>
    <mergeCell ref="N8:R8"/>
    <mergeCell ref="J9:J10"/>
    <mergeCell ref="P9:R9"/>
    <mergeCell ref="D9:D10"/>
    <mergeCell ref="E9:E10"/>
    <mergeCell ref="A45:B45"/>
    <mergeCell ref="F9:H9"/>
    <mergeCell ref="I9:I10"/>
  </mergeCells>
  <conditionalFormatting sqref="P12:P43">
    <cfRule type="cellIs" dxfId="3" priority="1" stopIfTrue="1" operator="lessThan">
      <formula>#REF!</formula>
    </cfRule>
  </conditionalFormatting>
  <conditionalFormatting sqref="F12:F43 K12:K43">
    <cfRule type="cellIs" dxfId="2" priority="2" stopIfTrue="1" operator="lessThan">
      <formula>$D12</formula>
    </cfRule>
  </conditionalFormatting>
  <printOptions horizontalCentered="1"/>
  <pageMargins left="0.74803149606299202" right="0.74803149606299202" top="0.98425196850393704" bottom="0.98425196850393704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A1:Z1000"/>
  <sheetViews>
    <sheetView workbookViewId="0"/>
  </sheetViews>
  <sheetFormatPr defaultColWidth="14.42578125" defaultRowHeight="15" customHeight="1"/>
  <cols>
    <col min="1" max="1" width="6.140625" customWidth="1"/>
    <col min="2" max="3" width="14.42578125" customWidth="1"/>
    <col min="4" max="4" width="18.7109375" customWidth="1"/>
    <col min="5" max="5" width="19.42578125" customWidth="1"/>
    <col min="6" max="6" width="18.28515625" customWidth="1"/>
    <col min="7" max="7" width="19.5703125" customWidth="1"/>
    <col min="8" max="8" width="18.42578125" customWidth="1"/>
    <col min="9" max="9" width="18.28515625" customWidth="1"/>
    <col min="10" max="10" width="19.7109375" customWidth="1"/>
    <col min="11" max="11" width="18.85546875" customWidth="1"/>
    <col min="12" max="12" width="19.140625" customWidth="1"/>
    <col min="13" max="13" width="19" customWidth="1"/>
    <col min="14" max="26" width="24.28515625" customWidth="1"/>
  </cols>
  <sheetData>
    <row r="1" spans="1:26" ht="15.75">
      <c r="A1" s="171" t="s">
        <v>1466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334"/>
      <c r="S1" s="334"/>
      <c r="T1" s="334"/>
      <c r="U1" s="334"/>
      <c r="V1" s="334"/>
      <c r="W1" s="334"/>
      <c r="X1" s="334"/>
      <c r="Y1" s="334"/>
      <c r="Z1" s="334"/>
    </row>
    <row r="2" spans="1:26" ht="15.75">
      <c r="A2" s="153" t="s">
        <v>148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334"/>
      <c r="S2" s="334"/>
      <c r="T2" s="334"/>
      <c r="U2" s="334"/>
      <c r="V2" s="334"/>
      <c r="W2" s="334"/>
      <c r="X2" s="334"/>
      <c r="Y2" s="334"/>
      <c r="Z2" s="334"/>
    </row>
    <row r="3" spans="1:26" ht="15.75">
      <c r="A3" s="743" t="s">
        <v>1467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153"/>
      <c r="O3" s="153"/>
      <c r="P3" s="153"/>
      <c r="Q3" s="153"/>
      <c r="R3" s="334"/>
      <c r="S3" s="334"/>
      <c r="T3" s="334"/>
      <c r="U3" s="334"/>
      <c r="V3" s="334"/>
      <c r="W3" s="334"/>
      <c r="X3" s="334"/>
      <c r="Y3" s="334"/>
      <c r="Z3" s="334"/>
    </row>
    <row r="4" spans="1:26" ht="15.75">
      <c r="A4" s="171"/>
      <c r="B4" s="171"/>
      <c r="C4" s="171"/>
      <c r="D4" s="171"/>
      <c r="E4" s="171"/>
      <c r="F4" s="171"/>
      <c r="G4" s="154" t="s">
        <v>284</v>
      </c>
      <c r="H4" s="155" t="str">
        <f>'1'!$F$5</f>
        <v>PONOROGO</v>
      </c>
      <c r="I4" s="334"/>
      <c r="J4" s="171"/>
      <c r="K4" s="170"/>
      <c r="L4" s="153"/>
      <c r="M4" s="153"/>
      <c r="N4" s="153"/>
      <c r="O4" s="153"/>
      <c r="P4" s="153"/>
      <c r="Q4" s="153"/>
      <c r="R4" s="334"/>
      <c r="S4" s="334"/>
      <c r="T4" s="334"/>
      <c r="U4" s="334"/>
      <c r="V4" s="334"/>
      <c r="W4" s="334"/>
      <c r="X4" s="334"/>
      <c r="Y4" s="334"/>
      <c r="Z4" s="334"/>
    </row>
    <row r="5" spans="1:26" ht="15.75">
      <c r="A5" s="171"/>
      <c r="B5" s="171"/>
      <c r="C5" s="171"/>
      <c r="D5" s="170"/>
      <c r="E5" s="170"/>
      <c r="F5" s="171"/>
      <c r="G5" s="154" t="s">
        <v>3</v>
      </c>
      <c r="H5" s="155">
        <f>'1'!$F$6</f>
        <v>2025</v>
      </c>
      <c r="I5" s="334"/>
      <c r="J5" s="171"/>
      <c r="K5" s="170"/>
      <c r="L5" s="153"/>
      <c r="M5" s="153"/>
      <c r="N5" s="153"/>
      <c r="O5" s="153"/>
      <c r="P5" s="153"/>
      <c r="Q5" s="153"/>
      <c r="R5" s="334"/>
      <c r="S5" s="334"/>
      <c r="T5" s="334"/>
      <c r="U5" s="334"/>
      <c r="V5" s="334"/>
      <c r="W5" s="334"/>
      <c r="X5" s="334"/>
      <c r="Y5" s="334"/>
      <c r="Z5" s="334"/>
    </row>
    <row r="6" spans="1:26" ht="15.75">
      <c r="A6" s="156"/>
      <c r="B6" s="153"/>
      <c r="C6" s="153"/>
      <c r="D6" s="153"/>
      <c r="E6" s="153"/>
      <c r="F6" s="153"/>
      <c r="G6" s="169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334"/>
      <c r="S6" s="334"/>
      <c r="T6" s="334"/>
      <c r="U6" s="334"/>
      <c r="V6" s="334"/>
      <c r="W6" s="334"/>
      <c r="X6" s="334"/>
      <c r="Y6" s="334"/>
      <c r="Z6" s="334"/>
    </row>
    <row r="7" spans="1:26" ht="15.75">
      <c r="A7" s="729" t="s">
        <v>4</v>
      </c>
      <c r="B7" s="726" t="s">
        <v>247</v>
      </c>
      <c r="C7" s="726" t="s">
        <v>1156</v>
      </c>
      <c r="D7" s="755" t="s">
        <v>1468</v>
      </c>
      <c r="E7" s="753"/>
      <c r="F7" s="753"/>
      <c r="G7" s="753"/>
      <c r="H7" s="753"/>
      <c r="I7" s="753"/>
      <c r="J7" s="753"/>
      <c r="K7" s="753"/>
      <c r="L7" s="753"/>
      <c r="M7" s="754"/>
      <c r="N7" s="153"/>
      <c r="O7" s="153"/>
      <c r="P7" s="153"/>
      <c r="Q7" s="153"/>
      <c r="R7" s="334"/>
      <c r="S7" s="334"/>
      <c r="T7" s="334"/>
      <c r="U7" s="334"/>
      <c r="V7" s="334"/>
      <c r="W7" s="334"/>
      <c r="X7" s="334"/>
      <c r="Y7" s="334"/>
      <c r="Z7" s="334"/>
    </row>
    <row r="8" spans="1:26" ht="15" customHeight="1">
      <c r="A8" s="730"/>
      <c r="B8" s="730"/>
      <c r="C8" s="730"/>
      <c r="D8" s="807" t="s">
        <v>1469</v>
      </c>
      <c r="E8" s="807" t="s">
        <v>1470</v>
      </c>
      <c r="F8" s="807" t="s">
        <v>1471</v>
      </c>
      <c r="G8" s="807" t="s">
        <v>1472</v>
      </c>
      <c r="H8" s="807" t="s">
        <v>1473</v>
      </c>
      <c r="I8" s="807" t="s">
        <v>1431</v>
      </c>
      <c r="J8" s="807" t="s">
        <v>1474</v>
      </c>
      <c r="K8" s="807" t="s">
        <v>1475</v>
      </c>
      <c r="L8" s="807" t="s">
        <v>1476</v>
      </c>
      <c r="M8" s="807" t="s">
        <v>1477</v>
      </c>
      <c r="N8" s="153"/>
      <c r="O8" s="153"/>
      <c r="P8" s="153"/>
      <c r="Q8" s="153"/>
      <c r="R8" s="334"/>
      <c r="S8" s="334"/>
      <c r="T8" s="334"/>
      <c r="U8" s="334"/>
      <c r="V8" s="334"/>
      <c r="W8" s="334"/>
      <c r="X8" s="334"/>
      <c r="Y8" s="334"/>
      <c r="Z8" s="334"/>
    </row>
    <row r="9" spans="1:26" ht="15.75">
      <c r="A9" s="730"/>
      <c r="B9" s="730"/>
      <c r="C9" s="730"/>
      <c r="D9" s="730"/>
      <c r="E9" s="730"/>
      <c r="F9" s="730"/>
      <c r="G9" s="730"/>
      <c r="H9" s="730"/>
      <c r="I9" s="730"/>
      <c r="J9" s="730"/>
      <c r="K9" s="730"/>
      <c r="L9" s="730"/>
      <c r="M9" s="730"/>
      <c r="N9" s="153"/>
      <c r="O9" s="153"/>
      <c r="P9" s="153"/>
      <c r="Q9" s="153"/>
      <c r="R9" s="334"/>
      <c r="S9" s="334"/>
      <c r="T9" s="334"/>
      <c r="U9" s="334"/>
      <c r="V9" s="334"/>
      <c r="W9" s="334"/>
      <c r="X9" s="334"/>
      <c r="Y9" s="334"/>
      <c r="Z9" s="334"/>
    </row>
    <row r="10" spans="1:26" ht="65.25" customHeight="1">
      <c r="A10" s="720"/>
      <c r="B10" s="720"/>
      <c r="C10" s="720"/>
      <c r="D10" s="720"/>
      <c r="E10" s="720"/>
      <c r="F10" s="720"/>
      <c r="G10" s="720"/>
      <c r="H10" s="720"/>
      <c r="I10" s="720"/>
      <c r="J10" s="720"/>
      <c r="K10" s="720"/>
      <c r="L10" s="720"/>
      <c r="M10" s="720"/>
      <c r="N10" s="153"/>
      <c r="O10" s="153"/>
      <c r="P10" s="153"/>
      <c r="Q10" s="153"/>
      <c r="R10" s="334"/>
      <c r="S10" s="334"/>
      <c r="T10" s="334"/>
      <c r="U10" s="334"/>
      <c r="V10" s="334"/>
      <c r="W10" s="334"/>
      <c r="X10" s="334"/>
      <c r="Y10" s="334"/>
      <c r="Z10" s="334"/>
    </row>
    <row r="11" spans="1:26" ht="15.75">
      <c r="A11" s="119">
        <v>1</v>
      </c>
      <c r="B11" s="265">
        <v>2</v>
      </c>
      <c r="C11" s="265">
        <v>3</v>
      </c>
      <c r="D11" s="265">
        <v>4</v>
      </c>
      <c r="E11" s="265">
        <v>5</v>
      </c>
      <c r="F11" s="265">
        <v>6</v>
      </c>
      <c r="G11" s="265">
        <v>7</v>
      </c>
      <c r="H11" s="265">
        <v>8</v>
      </c>
      <c r="I11" s="265">
        <v>9</v>
      </c>
      <c r="J11" s="265">
        <v>10</v>
      </c>
      <c r="K11" s="265">
        <v>11</v>
      </c>
      <c r="L11" s="265">
        <v>12</v>
      </c>
      <c r="M11" s="265">
        <v>13</v>
      </c>
      <c r="N11" s="153"/>
      <c r="O11" s="153"/>
      <c r="P11" s="153"/>
      <c r="Q11" s="153"/>
      <c r="R11" s="334"/>
      <c r="S11" s="334"/>
      <c r="T11" s="334"/>
      <c r="U11" s="334"/>
      <c r="V11" s="334"/>
      <c r="W11" s="334"/>
      <c r="X11" s="334"/>
      <c r="Y11" s="334"/>
      <c r="Z11" s="334"/>
    </row>
    <row r="12" spans="1:26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125">
        <v>1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4">
        <v>3</v>
      </c>
      <c r="M12" s="124">
        <v>0</v>
      </c>
      <c r="N12" s="389"/>
      <c r="O12" s="153"/>
      <c r="P12" s="153"/>
      <c r="Q12" s="153"/>
      <c r="R12" s="334"/>
      <c r="S12" s="334"/>
      <c r="T12" s="334"/>
      <c r="U12" s="334"/>
      <c r="V12" s="334"/>
      <c r="W12" s="334"/>
      <c r="X12" s="334"/>
      <c r="Y12" s="334"/>
      <c r="Z12" s="334"/>
    </row>
    <row r="13" spans="1:26" ht="19.5" customHeight="1">
      <c r="A13" s="240">
        <v>2</v>
      </c>
      <c r="B13" s="250">
        <f>'11'!B10</f>
        <v>0</v>
      </c>
      <c r="C13" s="250" t="str">
        <f>'11'!C10</f>
        <v>Selur</v>
      </c>
      <c r="D13" s="125">
        <v>1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4">
        <v>2</v>
      </c>
      <c r="M13" s="124">
        <v>0</v>
      </c>
      <c r="N13" s="389"/>
      <c r="O13" s="153"/>
      <c r="P13" s="153"/>
      <c r="Q13" s="153"/>
      <c r="R13" s="334"/>
      <c r="S13" s="334"/>
      <c r="T13" s="334"/>
      <c r="U13" s="334"/>
      <c r="V13" s="334"/>
      <c r="W13" s="334"/>
      <c r="X13" s="334"/>
      <c r="Y13" s="334"/>
      <c r="Z13" s="334"/>
    </row>
    <row r="14" spans="1:26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1</v>
      </c>
      <c r="K14" s="125">
        <v>0</v>
      </c>
      <c r="L14" s="124">
        <v>0</v>
      </c>
      <c r="M14" s="124">
        <v>0</v>
      </c>
      <c r="N14" s="390"/>
      <c r="O14" s="345"/>
      <c r="P14" s="345"/>
      <c r="Q14" s="345"/>
      <c r="R14" s="391"/>
      <c r="S14" s="391"/>
      <c r="T14" s="391"/>
      <c r="U14" s="391"/>
      <c r="V14" s="391"/>
      <c r="W14" s="391"/>
      <c r="X14" s="391"/>
      <c r="Y14" s="391"/>
      <c r="Z14" s="391"/>
    </row>
    <row r="15" spans="1:26" ht="19.5" customHeight="1">
      <c r="A15" s="240">
        <v>4</v>
      </c>
      <c r="B15" s="250">
        <f>'11'!B12</f>
        <v>0</v>
      </c>
      <c r="C15" s="250" t="str">
        <f>'11'!C12</f>
        <v>Nailan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124">
        <v>2</v>
      </c>
      <c r="M15" s="124">
        <v>0</v>
      </c>
      <c r="N15" s="389"/>
      <c r="O15" s="153"/>
      <c r="P15" s="153"/>
      <c r="Q15" s="153"/>
      <c r="R15" s="334"/>
      <c r="S15" s="334"/>
      <c r="T15" s="334"/>
      <c r="U15" s="334"/>
      <c r="V15" s="334"/>
      <c r="W15" s="334"/>
      <c r="X15" s="334"/>
      <c r="Y15" s="334"/>
      <c r="Z15" s="334"/>
    </row>
    <row r="16" spans="1:26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125">
        <v>1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1</v>
      </c>
      <c r="K16" s="125">
        <v>0</v>
      </c>
      <c r="L16" s="124">
        <v>0</v>
      </c>
      <c r="M16" s="124">
        <v>0</v>
      </c>
      <c r="N16" s="389"/>
      <c r="O16" s="153"/>
      <c r="P16" s="153"/>
      <c r="Q16" s="153"/>
      <c r="R16" s="334"/>
      <c r="S16" s="334"/>
      <c r="T16" s="334"/>
      <c r="U16" s="334"/>
      <c r="V16" s="334"/>
      <c r="W16" s="334"/>
      <c r="X16" s="334"/>
      <c r="Y16" s="334"/>
      <c r="Z16" s="334"/>
    </row>
    <row r="17" spans="1:26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1</v>
      </c>
      <c r="K17" s="125">
        <v>0</v>
      </c>
      <c r="L17" s="124">
        <v>2</v>
      </c>
      <c r="M17" s="124">
        <v>0</v>
      </c>
      <c r="N17" s="389"/>
      <c r="O17" s="153"/>
      <c r="P17" s="153"/>
      <c r="Q17" s="153"/>
      <c r="R17" s="334"/>
      <c r="S17" s="334"/>
      <c r="T17" s="334"/>
      <c r="U17" s="334"/>
      <c r="V17" s="334"/>
      <c r="W17" s="334"/>
      <c r="X17" s="334"/>
      <c r="Y17" s="334"/>
      <c r="Z17" s="334"/>
    </row>
    <row r="18" spans="1:26" ht="19.5" customHeight="1">
      <c r="A18" s="240">
        <v>7</v>
      </c>
      <c r="B18" s="250">
        <f>'11'!B15</f>
        <v>0</v>
      </c>
      <c r="C18" s="250" t="str">
        <f>'11'!C15</f>
        <v>Wringinanom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4">
        <v>0</v>
      </c>
      <c r="M18" s="124">
        <v>0</v>
      </c>
      <c r="N18" s="389"/>
      <c r="O18" s="153"/>
      <c r="P18" s="153"/>
      <c r="Q18" s="153"/>
      <c r="R18" s="334"/>
      <c r="S18" s="334"/>
      <c r="T18" s="334"/>
      <c r="U18" s="334"/>
      <c r="V18" s="334"/>
      <c r="W18" s="334"/>
      <c r="X18" s="334"/>
      <c r="Y18" s="334"/>
      <c r="Z18" s="334"/>
    </row>
    <row r="19" spans="1:26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4">
        <v>3</v>
      </c>
      <c r="M19" s="124">
        <v>0</v>
      </c>
      <c r="N19" s="389"/>
      <c r="O19" s="153"/>
      <c r="P19" s="153"/>
      <c r="Q19" s="153"/>
      <c r="R19" s="334"/>
      <c r="S19" s="334"/>
      <c r="T19" s="334"/>
      <c r="U19" s="334"/>
      <c r="V19" s="334"/>
      <c r="W19" s="334"/>
      <c r="X19" s="334"/>
      <c r="Y19" s="334"/>
      <c r="Z19" s="334"/>
    </row>
    <row r="20" spans="1:26" ht="19.5" customHeight="1">
      <c r="A20" s="240">
        <v>9</v>
      </c>
      <c r="B20" s="250">
        <f>'11'!B17</f>
        <v>0</v>
      </c>
      <c r="C20" s="250" t="str">
        <f>'11'!C17</f>
        <v>Bondrang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4">
        <v>0</v>
      </c>
      <c r="M20" s="124">
        <v>0</v>
      </c>
      <c r="N20" s="389"/>
      <c r="O20" s="153"/>
      <c r="P20" s="153"/>
      <c r="Q20" s="153"/>
      <c r="R20" s="334"/>
      <c r="S20" s="334"/>
      <c r="T20" s="334"/>
      <c r="U20" s="334"/>
      <c r="V20" s="334"/>
      <c r="W20" s="334"/>
      <c r="X20" s="334"/>
      <c r="Y20" s="334"/>
      <c r="Z20" s="334"/>
    </row>
    <row r="21" spans="1:26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4">
        <v>0</v>
      </c>
      <c r="M21" s="124">
        <v>0</v>
      </c>
      <c r="N21" s="389"/>
      <c r="O21" s="153"/>
      <c r="P21" s="153"/>
      <c r="Q21" s="153"/>
      <c r="R21" s="334"/>
      <c r="S21" s="334"/>
      <c r="T21" s="334"/>
      <c r="U21" s="334"/>
      <c r="V21" s="334"/>
      <c r="W21" s="334"/>
      <c r="X21" s="334"/>
      <c r="Y21" s="334"/>
      <c r="Z21" s="334"/>
    </row>
    <row r="22" spans="1:26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4">
        <v>2</v>
      </c>
      <c r="M22" s="124">
        <v>0</v>
      </c>
      <c r="N22" s="389"/>
      <c r="O22" s="153"/>
      <c r="P22" s="153"/>
      <c r="Q22" s="153"/>
      <c r="R22" s="334"/>
      <c r="S22" s="334"/>
      <c r="T22" s="334"/>
      <c r="U22" s="334"/>
      <c r="V22" s="334"/>
      <c r="W22" s="334"/>
      <c r="X22" s="334"/>
      <c r="Y22" s="334"/>
      <c r="Z22" s="334"/>
    </row>
    <row r="23" spans="1:26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5">
        <v>1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4">
        <v>1</v>
      </c>
      <c r="M23" s="124">
        <v>0</v>
      </c>
      <c r="N23" s="389"/>
      <c r="O23" s="153"/>
      <c r="P23" s="153"/>
      <c r="Q23" s="153"/>
      <c r="R23" s="334"/>
      <c r="S23" s="334"/>
      <c r="T23" s="334"/>
      <c r="U23" s="334"/>
      <c r="V23" s="334"/>
      <c r="W23" s="334"/>
      <c r="X23" s="334"/>
      <c r="Y23" s="334"/>
      <c r="Z23" s="334"/>
    </row>
    <row r="24" spans="1:26" ht="19.5" customHeight="1">
      <c r="A24" s="240">
        <v>13</v>
      </c>
      <c r="B24" s="250">
        <f>'11'!B21</f>
        <v>0</v>
      </c>
      <c r="C24" s="250" t="str">
        <f>'11'!C21</f>
        <v>Kesugihan</v>
      </c>
      <c r="D24" s="37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80">
        <v>2</v>
      </c>
      <c r="M24" s="124">
        <v>0</v>
      </c>
      <c r="N24" s="389"/>
      <c r="O24" s="153"/>
      <c r="P24" s="153"/>
      <c r="Q24" s="153"/>
      <c r="R24" s="334"/>
      <c r="S24" s="334"/>
      <c r="T24" s="334"/>
      <c r="U24" s="334"/>
      <c r="V24" s="334"/>
      <c r="W24" s="334"/>
      <c r="X24" s="334"/>
      <c r="Y24" s="334"/>
      <c r="Z24" s="334"/>
    </row>
    <row r="25" spans="1:26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37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124">
        <v>4</v>
      </c>
      <c r="M25" s="124">
        <v>0</v>
      </c>
      <c r="N25" s="389"/>
      <c r="O25" s="153"/>
      <c r="P25" s="153"/>
      <c r="Q25" s="153"/>
      <c r="R25" s="334"/>
      <c r="S25" s="334"/>
      <c r="T25" s="334"/>
      <c r="U25" s="334"/>
      <c r="V25" s="334"/>
      <c r="W25" s="334"/>
      <c r="X25" s="334"/>
      <c r="Y25" s="334"/>
      <c r="Z25" s="334"/>
    </row>
    <row r="26" spans="1:26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37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1</v>
      </c>
      <c r="K26" s="125">
        <v>0</v>
      </c>
      <c r="L26" s="124">
        <v>3</v>
      </c>
      <c r="M26" s="124">
        <v>0</v>
      </c>
      <c r="N26" s="389"/>
      <c r="O26" s="153"/>
      <c r="P26" s="153"/>
      <c r="Q26" s="153"/>
      <c r="R26" s="334"/>
      <c r="S26" s="334"/>
      <c r="T26" s="334"/>
      <c r="U26" s="334"/>
      <c r="V26" s="334"/>
      <c r="W26" s="334"/>
      <c r="X26" s="334"/>
      <c r="Y26" s="334"/>
      <c r="Z26" s="334"/>
    </row>
    <row r="27" spans="1:26" ht="19.5" customHeight="1">
      <c r="A27" s="240">
        <v>16</v>
      </c>
      <c r="B27" s="250">
        <f>'11'!B24</f>
        <v>0</v>
      </c>
      <c r="C27" s="250" t="str">
        <f>'11'!C24</f>
        <v>Ronowijayan</v>
      </c>
      <c r="D27" s="375">
        <v>0</v>
      </c>
      <c r="E27" s="125">
        <v>0</v>
      </c>
      <c r="F27" s="125">
        <v>0</v>
      </c>
      <c r="G27" s="125">
        <v>0</v>
      </c>
      <c r="H27" s="125">
        <v>0</v>
      </c>
      <c r="I27" s="125">
        <v>0</v>
      </c>
      <c r="J27" s="125">
        <v>0</v>
      </c>
      <c r="K27" s="125">
        <v>0</v>
      </c>
      <c r="L27" s="124">
        <v>5</v>
      </c>
      <c r="M27" s="124">
        <v>0</v>
      </c>
      <c r="N27" s="389"/>
      <c r="O27" s="153"/>
      <c r="P27" s="153"/>
      <c r="Q27" s="153"/>
      <c r="R27" s="334"/>
      <c r="S27" s="334"/>
      <c r="T27" s="334"/>
      <c r="U27" s="334"/>
      <c r="V27" s="334"/>
      <c r="W27" s="334"/>
      <c r="X27" s="334"/>
      <c r="Y27" s="334"/>
      <c r="Z27" s="334"/>
    </row>
    <row r="28" spans="1:26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375">
        <v>0</v>
      </c>
      <c r="E28" s="125">
        <v>0</v>
      </c>
      <c r="F28" s="125">
        <v>0</v>
      </c>
      <c r="G28" s="125">
        <v>0</v>
      </c>
      <c r="H28" s="125">
        <v>0</v>
      </c>
      <c r="I28" s="125">
        <v>0</v>
      </c>
      <c r="J28" s="125">
        <v>1</v>
      </c>
      <c r="K28" s="125">
        <v>0</v>
      </c>
      <c r="L28" s="124">
        <v>0</v>
      </c>
      <c r="M28" s="124">
        <v>0</v>
      </c>
      <c r="N28" s="389"/>
      <c r="O28" s="153"/>
      <c r="P28" s="153"/>
      <c r="Q28" s="153"/>
      <c r="R28" s="334"/>
      <c r="S28" s="334"/>
      <c r="T28" s="334"/>
      <c r="U28" s="334"/>
      <c r="V28" s="334"/>
      <c r="W28" s="334"/>
      <c r="X28" s="334"/>
      <c r="Y28" s="334"/>
      <c r="Z28" s="334"/>
    </row>
    <row r="29" spans="1:26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5">
        <v>2</v>
      </c>
      <c r="E29" s="125">
        <v>1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4">
        <v>2</v>
      </c>
      <c r="M29" s="124">
        <v>0</v>
      </c>
      <c r="N29" s="389"/>
      <c r="O29" s="153"/>
      <c r="P29" s="153"/>
      <c r="Q29" s="153"/>
      <c r="R29" s="334"/>
      <c r="S29" s="334"/>
      <c r="T29" s="334"/>
      <c r="U29" s="334"/>
      <c r="V29" s="334"/>
      <c r="W29" s="334"/>
      <c r="X29" s="334"/>
      <c r="Y29" s="334"/>
      <c r="Z29" s="334"/>
    </row>
    <row r="30" spans="1:26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4">
        <v>0</v>
      </c>
      <c r="M30" s="124">
        <v>0</v>
      </c>
      <c r="N30" s="389"/>
      <c r="O30" s="153"/>
      <c r="P30" s="153"/>
      <c r="Q30" s="153"/>
      <c r="R30" s="334"/>
      <c r="S30" s="334"/>
      <c r="T30" s="334"/>
      <c r="U30" s="334"/>
      <c r="V30" s="334"/>
      <c r="W30" s="334"/>
      <c r="X30" s="334"/>
      <c r="Y30" s="334"/>
      <c r="Z30" s="334"/>
    </row>
    <row r="31" spans="1:26" ht="19.5" customHeight="1">
      <c r="A31" s="240">
        <v>20</v>
      </c>
      <c r="B31" s="250">
        <f>'11'!B28</f>
        <v>0</v>
      </c>
      <c r="C31" s="250" t="str">
        <f>'11'!C28</f>
        <v>Ngrandu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4">
        <v>5</v>
      </c>
      <c r="M31" s="124">
        <v>0</v>
      </c>
      <c r="N31" s="389"/>
      <c r="O31" s="153"/>
      <c r="P31" s="153"/>
      <c r="Q31" s="153"/>
      <c r="R31" s="334"/>
      <c r="S31" s="334"/>
      <c r="T31" s="334"/>
      <c r="U31" s="334"/>
      <c r="V31" s="334"/>
      <c r="W31" s="334"/>
      <c r="X31" s="334"/>
      <c r="Y31" s="334"/>
      <c r="Z31" s="334"/>
    </row>
    <row r="32" spans="1:26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4">
        <v>1</v>
      </c>
      <c r="M32" s="124">
        <v>0</v>
      </c>
      <c r="N32" s="389"/>
      <c r="O32" s="153"/>
      <c r="P32" s="153"/>
      <c r="Q32" s="153"/>
      <c r="R32" s="334"/>
      <c r="S32" s="334"/>
      <c r="T32" s="334"/>
      <c r="U32" s="334"/>
      <c r="V32" s="334"/>
      <c r="W32" s="334"/>
      <c r="X32" s="334"/>
      <c r="Y32" s="334"/>
      <c r="Z32" s="334"/>
    </row>
    <row r="33" spans="1:26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4">
        <v>1</v>
      </c>
      <c r="M33" s="124">
        <v>0</v>
      </c>
      <c r="N33" s="389"/>
      <c r="O33" s="153"/>
      <c r="P33" s="153"/>
      <c r="Q33" s="153"/>
      <c r="R33" s="334"/>
      <c r="S33" s="334"/>
      <c r="T33" s="334"/>
      <c r="U33" s="334"/>
      <c r="V33" s="334"/>
      <c r="W33" s="334"/>
      <c r="X33" s="334"/>
      <c r="Y33" s="334"/>
      <c r="Z33" s="334"/>
    </row>
    <row r="34" spans="1:26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1</v>
      </c>
      <c r="L34" s="124">
        <v>2</v>
      </c>
      <c r="M34" s="124">
        <v>0</v>
      </c>
      <c r="N34" s="389"/>
      <c r="O34" s="153"/>
      <c r="P34" s="153"/>
      <c r="Q34" s="153"/>
      <c r="R34" s="334"/>
      <c r="S34" s="334"/>
      <c r="T34" s="334"/>
      <c r="U34" s="334"/>
      <c r="V34" s="334"/>
      <c r="W34" s="334"/>
      <c r="X34" s="334"/>
      <c r="Y34" s="334"/>
      <c r="Z34" s="334"/>
    </row>
    <row r="35" spans="1:26" ht="19.5" customHeight="1">
      <c r="A35" s="240">
        <v>24</v>
      </c>
      <c r="B35" s="250">
        <f>'11'!B32</f>
        <v>0</v>
      </c>
      <c r="C35" s="250" t="str">
        <f>'11'!C32</f>
        <v>Kunti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4">
        <v>0</v>
      </c>
      <c r="N35" s="389"/>
      <c r="O35" s="153"/>
      <c r="P35" s="153"/>
      <c r="Q35" s="153"/>
      <c r="R35" s="334"/>
      <c r="S35" s="334"/>
      <c r="T35" s="334"/>
      <c r="U35" s="334"/>
      <c r="V35" s="334"/>
      <c r="W35" s="334"/>
      <c r="X35" s="334"/>
      <c r="Y35" s="334"/>
      <c r="Z35" s="334"/>
    </row>
    <row r="36" spans="1:26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1</v>
      </c>
      <c r="K36" s="125">
        <v>0</v>
      </c>
      <c r="L36" s="124">
        <v>3</v>
      </c>
      <c r="M36" s="124">
        <v>0</v>
      </c>
      <c r="N36" s="389"/>
      <c r="O36" s="153"/>
      <c r="P36" s="153"/>
      <c r="Q36" s="153"/>
      <c r="R36" s="334"/>
      <c r="S36" s="334"/>
      <c r="T36" s="334"/>
      <c r="U36" s="334"/>
      <c r="V36" s="334"/>
      <c r="W36" s="334"/>
      <c r="X36" s="334"/>
      <c r="Y36" s="334"/>
      <c r="Z36" s="334"/>
    </row>
    <row r="37" spans="1:26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1</v>
      </c>
      <c r="K37" s="125">
        <v>0</v>
      </c>
      <c r="L37" s="124">
        <v>1</v>
      </c>
      <c r="M37" s="124">
        <v>0</v>
      </c>
      <c r="N37" s="389"/>
      <c r="O37" s="153"/>
      <c r="P37" s="153"/>
      <c r="Q37" s="153"/>
      <c r="R37" s="334"/>
      <c r="S37" s="334"/>
      <c r="T37" s="334"/>
      <c r="U37" s="334"/>
      <c r="V37" s="334"/>
      <c r="W37" s="334"/>
      <c r="X37" s="334"/>
      <c r="Y37" s="334"/>
      <c r="Z37" s="334"/>
    </row>
    <row r="38" spans="1:26" ht="19.5" customHeight="1">
      <c r="A38" s="240">
        <v>27</v>
      </c>
      <c r="B38" s="250">
        <f>'11'!B35</f>
        <v>0</v>
      </c>
      <c r="C38" s="250" t="str">
        <f>'11'!C35</f>
        <v>Po. Selatan</v>
      </c>
      <c r="D38" s="125">
        <v>0</v>
      </c>
      <c r="E38" s="125">
        <v>0</v>
      </c>
      <c r="F38" s="125">
        <v>0</v>
      </c>
      <c r="G38" s="125">
        <v>0</v>
      </c>
      <c r="H38" s="125">
        <v>1</v>
      </c>
      <c r="I38" s="125">
        <v>0</v>
      </c>
      <c r="J38" s="125">
        <v>0</v>
      </c>
      <c r="K38" s="125">
        <v>0</v>
      </c>
      <c r="L38" s="124">
        <v>0</v>
      </c>
      <c r="M38" s="124">
        <v>0</v>
      </c>
      <c r="N38" s="389"/>
      <c r="O38" s="153"/>
      <c r="P38" s="153"/>
      <c r="Q38" s="153"/>
      <c r="R38" s="334"/>
      <c r="S38" s="334"/>
      <c r="T38" s="334"/>
      <c r="U38" s="334"/>
      <c r="V38" s="334"/>
      <c r="W38" s="334"/>
      <c r="X38" s="334"/>
      <c r="Y38" s="334"/>
      <c r="Z38" s="334"/>
    </row>
    <row r="39" spans="1:26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1</v>
      </c>
      <c r="K39" s="125">
        <v>0</v>
      </c>
      <c r="L39" s="124">
        <v>2</v>
      </c>
      <c r="M39" s="124">
        <v>0</v>
      </c>
      <c r="N39" s="389"/>
      <c r="O39" s="153"/>
      <c r="P39" s="153"/>
      <c r="Q39" s="153"/>
      <c r="R39" s="334"/>
      <c r="S39" s="334"/>
      <c r="T39" s="334"/>
      <c r="U39" s="334"/>
      <c r="V39" s="334"/>
      <c r="W39" s="334"/>
      <c r="X39" s="334"/>
      <c r="Y39" s="334"/>
      <c r="Z39" s="334"/>
    </row>
    <row r="40" spans="1:26" ht="19.5" customHeight="1">
      <c r="A40" s="240">
        <v>29</v>
      </c>
      <c r="B40" s="250">
        <f>'11'!B37</f>
        <v>0</v>
      </c>
      <c r="C40" s="250" t="str">
        <f>'11'!C37</f>
        <v>Sukosari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3</v>
      </c>
      <c r="K40" s="125">
        <v>0</v>
      </c>
      <c r="L40" s="124">
        <v>0</v>
      </c>
      <c r="M40" s="124">
        <v>0</v>
      </c>
      <c r="N40" s="389"/>
      <c r="O40" s="153"/>
      <c r="P40" s="153"/>
      <c r="Q40" s="153"/>
      <c r="R40" s="334"/>
      <c r="S40" s="334"/>
      <c r="T40" s="334"/>
      <c r="U40" s="334"/>
      <c r="V40" s="334"/>
      <c r="W40" s="334"/>
      <c r="X40" s="334"/>
      <c r="Y40" s="334"/>
      <c r="Z40" s="334"/>
    </row>
    <row r="41" spans="1:26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4">
        <v>1</v>
      </c>
      <c r="M41" s="124">
        <v>0</v>
      </c>
      <c r="N41" s="389"/>
      <c r="O41" s="153"/>
      <c r="P41" s="153"/>
      <c r="Q41" s="153"/>
      <c r="R41" s="334"/>
      <c r="S41" s="334"/>
      <c r="T41" s="334"/>
      <c r="U41" s="334"/>
      <c r="V41" s="334"/>
      <c r="W41" s="334"/>
      <c r="X41" s="334"/>
      <c r="Y41" s="334"/>
      <c r="Z41" s="334"/>
    </row>
    <row r="42" spans="1:26" ht="19.5" customHeight="1">
      <c r="A42" s="240">
        <v>31</v>
      </c>
      <c r="B42" s="250">
        <f>'11'!B39</f>
        <v>0</v>
      </c>
      <c r="C42" s="250" t="str">
        <f>'11'!C39</f>
        <v>Setono</v>
      </c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124">
        <v>2</v>
      </c>
      <c r="M42" s="124">
        <v>0</v>
      </c>
      <c r="N42" s="389"/>
      <c r="O42" s="153"/>
      <c r="P42" s="153"/>
      <c r="Q42" s="153"/>
      <c r="R42" s="334"/>
      <c r="S42" s="334"/>
      <c r="T42" s="334"/>
      <c r="U42" s="334"/>
      <c r="V42" s="334"/>
      <c r="W42" s="334"/>
      <c r="X42" s="334"/>
      <c r="Y42" s="334"/>
      <c r="Z42" s="334"/>
    </row>
    <row r="43" spans="1:26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1</v>
      </c>
      <c r="K43" s="125">
        <v>0</v>
      </c>
      <c r="L43" s="124">
        <v>2</v>
      </c>
      <c r="M43" s="124">
        <v>0</v>
      </c>
      <c r="N43" s="389"/>
      <c r="O43" s="153"/>
      <c r="P43" s="153"/>
      <c r="Q43" s="153"/>
      <c r="R43" s="334"/>
      <c r="S43" s="334"/>
      <c r="T43" s="334"/>
      <c r="U43" s="334"/>
      <c r="V43" s="334"/>
      <c r="W43" s="334"/>
      <c r="X43" s="334"/>
      <c r="Y43" s="334"/>
      <c r="Z43" s="334"/>
    </row>
    <row r="44" spans="1:26" ht="19.5" customHeight="1">
      <c r="A44" s="192" t="s">
        <v>1057</v>
      </c>
      <c r="B44" s="192"/>
      <c r="C44" s="192"/>
      <c r="D44" s="272">
        <f t="shared" ref="D44:M44" si="0">SUM(D12:D43)</f>
        <v>6</v>
      </c>
      <c r="E44" s="272">
        <f t="shared" si="0"/>
        <v>1</v>
      </c>
      <c r="F44" s="272">
        <f t="shared" si="0"/>
        <v>0</v>
      </c>
      <c r="G44" s="272">
        <f t="shared" si="0"/>
        <v>0</v>
      </c>
      <c r="H44" s="272">
        <f t="shared" si="0"/>
        <v>1</v>
      </c>
      <c r="I44" s="272">
        <f t="shared" si="0"/>
        <v>0</v>
      </c>
      <c r="J44" s="272">
        <f t="shared" si="0"/>
        <v>12</v>
      </c>
      <c r="K44" s="272">
        <f t="shared" si="0"/>
        <v>1</v>
      </c>
      <c r="L44" s="272">
        <f t="shared" si="0"/>
        <v>51</v>
      </c>
      <c r="M44" s="272">
        <f t="shared" si="0"/>
        <v>0</v>
      </c>
      <c r="N44" s="153"/>
      <c r="O44" s="153"/>
      <c r="P44" s="153"/>
      <c r="Q44" s="153"/>
      <c r="R44" s="334"/>
      <c r="S44" s="334"/>
      <c r="T44" s="334"/>
      <c r="U44" s="334"/>
      <c r="V44" s="334"/>
      <c r="W44" s="334"/>
      <c r="X44" s="334"/>
      <c r="Y44" s="334"/>
      <c r="Z44" s="334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334"/>
      <c r="S45" s="334"/>
      <c r="T45" s="334"/>
      <c r="U45" s="334"/>
      <c r="V45" s="334"/>
      <c r="W45" s="334"/>
      <c r="X45" s="334"/>
      <c r="Y45" s="334"/>
      <c r="Z45" s="334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334"/>
      <c r="S46" s="334"/>
      <c r="T46" s="334"/>
      <c r="U46" s="334"/>
      <c r="V46" s="334"/>
      <c r="W46" s="334"/>
      <c r="X46" s="334"/>
      <c r="Y46" s="334"/>
      <c r="Z46" s="334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334"/>
      <c r="S47" s="334"/>
      <c r="T47" s="334"/>
      <c r="U47" s="334"/>
      <c r="V47" s="334"/>
      <c r="W47" s="334"/>
      <c r="X47" s="334"/>
      <c r="Y47" s="334"/>
      <c r="Z47" s="334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334"/>
      <c r="S48" s="334"/>
      <c r="T48" s="334"/>
      <c r="U48" s="334"/>
      <c r="V48" s="334"/>
      <c r="W48" s="334"/>
      <c r="X48" s="334"/>
      <c r="Y48" s="334"/>
      <c r="Z48" s="334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334"/>
      <c r="S49" s="334"/>
      <c r="T49" s="334"/>
      <c r="U49" s="334"/>
      <c r="V49" s="334"/>
      <c r="W49" s="334"/>
      <c r="X49" s="334"/>
      <c r="Y49" s="334"/>
      <c r="Z49" s="334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334"/>
      <c r="S50" s="334"/>
      <c r="T50" s="334"/>
      <c r="U50" s="334"/>
      <c r="V50" s="334"/>
      <c r="W50" s="334"/>
      <c r="X50" s="334"/>
      <c r="Y50" s="334"/>
      <c r="Z50" s="334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334"/>
      <c r="S51" s="334"/>
      <c r="T51" s="334"/>
      <c r="U51" s="334"/>
      <c r="V51" s="334"/>
      <c r="W51" s="334"/>
      <c r="X51" s="334"/>
      <c r="Y51" s="334"/>
      <c r="Z51" s="334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334"/>
      <c r="S52" s="334"/>
      <c r="T52" s="334"/>
      <c r="U52" s="334"/>
      <c r="V52" s="334"/>
      <c r="W52" s="334"/>
      <c r="X52" s="334"/>
      <c r="Y52" s="334"/>
      <c r="Z52" s="334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334"/>
      <c r="S53" s="334"/>
      <c r="T53" s="334"/>
      <c r="U53" s="334"/>
      <c r="V53" s="334"/>
      <c r="W53" s="334"/>
      <c r="X53" s="334"/>
      <c r="Y53" s="334"/>
      <c r="Z53" s="334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334"/>
      <c r="S54" s="334"/>
      <c r="T54" s="334"/>
      <c r="U54" s="334"/>
      <c r="V54" s="334"/>
      <c r="W54" s="334"/>
      <c r="X54" s="334"/>
      <c r="Y54" s="334"/>
      <c r="Z54" s="334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334"/>
      <c r="S55" s="334"/>
      <c r="T55" s="334"/>
      <c r="U55" s="334"/>
      <c r="V55" s="334"/>
      <c r="W55" s="334"/>
      <c r="X55" s="334"/>
      <c r="Y55" s="334"/>
      <c r="Z55" s="334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334"/>
      <c r="S56" s="334"/>
      <c r="T56" s="334"/>
      <c r="U56" s="334"/>
      <c r="V56" s="334"/>
      <c r="W56" s="334"/>
      <c r="X56" s="334"/>
      <c r="Y56" s="334"/>
      <c r="Z56" s="334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334"/>
      <c r="S57" s="334"/>
      <c r="T57" s="334"/>
      <c r="U57" s="334"/>
      <c r="V57" s="334"/>
      <c r="W57" s="334"/>
      <c r="X57" s="334"/>
      <c r="Y57" s="334"/>
      <c r="Z57" s="334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334"/>
      <c r="S58" s="334"/>
      <c r="T58" s="334"/>
      <c r="U58" s="334"/>
      <c r="V58" s="334"/>
      <c r="W58" s="334"/>
      <c r="X58" s="334"/>
      <c r="Y58" s="334"/>
      <c r="Z58" s="334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334"/>
      <c r="S59" s="334"/>
      <c r="T59" s="334"/>
      <c r="U59" s="334"/>
      <c r="V59" s="334"/>
      <c r="W59" s="334"/>
      <c r="X59" s="334"/>
      <c r="Y59" s="334"/>
      <c r="Z59" s="334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334"/>
      <c r="S60" s="334"/>
      <c r="T60" s="334"/>
      <c r="U60" s="334"/>
      <c r="V60" s="334"/>
      <c r="W60" s="334"/>
      <c r="X60" s="334"/>
      <c r="Y60" s="334"/>
      <c r="Z60" s="334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334"/>
      <c r="S61" s="334"/>
      <c r="T61" s="334"/>
      <c r="U61" s="334"/>
      <c r="V61" s="334"/>
      <c r="W61" s="334"/>
      <c r="X61" s="334"/>
      <c r="Y61" s="334"/>
      <c r="Z61" s="334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334"/>
      <c r="S62" s="334"/>
      <c r="T62" s="334"/>
      <c r="U62" s="334"/>
      <c r="V62" s="334"/>
      <c r="W62" s="334"/>
      <c r="X62" s="334"/>
      <c r="Y62" s="334"/>
      <c r="Z62" s="334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334"/>
      <c r="S63" s="334"/>
      <c r="T63" s="334"/>
      <c r="U63" s="334"/>
      <c r="V63" s="334"/>
      <c r="W63" s="334"/>
      <c r="X63" s="334"/>
      <c r="Y63" s="334"/>
      <c r="Z63" s="334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334"/>
      <c r="S64" s="334"/>
      <c r="T64" s="334"/>
      <c r="U64" s="334"/>
      <c r="V64" s="334"/>
      <c r="W64" s="334"/>
      <c r="X64" s="334"/>
      <c r="Y64" s="334"/>
      <c r="Z64" s="334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334"/>
      <c r="S65" s="334"/>
      <c r="T65" s="334"/>
      <c r="U65" s="334"/>
      <c r="V65" s="334"/>
      <c r="W65" s="334"/>
      <c r="X65" s="334"/>
      <c r="Y65" s="334"/>
      <c r="Z65" s="334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334"/>
      <c r="S66" s="334"/>
      <c r="T66" s="334"/>
      <c r="U66" s="334"/>
      <c r="V66" s="334"/>
      <c r="W66" s="334"/>
      <c r="X66" s="334"/>
      <c r="Y66" s="334"/>
      <c r="Z66" s="334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334"/>
      <c r="S67" s="334"/>
      <c r="T67" s="334"/>
      <c r="U67" s="334"/>
      <c r="V67" s="334"/>
      <c r="W67" s="334"/>
      <c r="X67" s="334"/>
      <c r="Y67" s="334"/>
      <c r="Z67" s="334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334"/>
      <c r="S68" s="334"/>
      <c r="T68" s="334"/>
      <c r="U68" s="334"/>
      <c r="V68" s="334"/>
      <c r="W68" s="334"/>
      <c r="X68" s="334"/>
      <c r="Y68" s="334"/>
      <c r="Z68" s="334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334"/>
      <c r="S69" s="334"/>
      <c r="T69" s="334"/>
      <c r="U69" s="334"/>
      <c r="V69" s="334"/>
      <c r="W69" s="334"/>
      <c r="X69" s="334"/>
      <c r="Y69" s="334"/>
      <c r="Z69" s="334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334"/>
      <c r="S70" s="334"/>
      <c r="T70" s="334"/>
      <c r="U70" s="334"/>
      <c r="V70" s="334"/>
      <c r="W70" s="334"/>
      <c r="X70" s="334"/>
      <c r="Y70" s="334"/>
      <c r="Z70" s="334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334"/>
      <c r="S71" s="334"/>
      <c r="T71" s="334"/>
      <c r="U71" s="334"/>
      <c r="V71" s="334"/>
      <c r="W71" s="334"/>
      <c r="X71" s="334"/>
      <c r="Y71" s="334"/>
      <c r="Z71" s="334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334"/>
      <c r="S72" s="334"/>
      <c r="T72" s="334"/>
      <c r="U72" s="334"/>
      <c r="V72" s="334"/>
      <c r="W72" s="334"/>
      <c r="X72" s="334"/>
      <c r="Y72" s="334"/>
      <c r="Z72" s="334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334"/>
      <c r="S73" s="334"/>
      <c r="T73" s="334"/>
      <c r="U73" s="334"/>
      <c r="V73" s="334"/>
      <c r="W73" s="334"/>
      <c r="X73" s="334"/>
      <c r="Y73" s="334"/>
      <c r="Z73" s="334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334"/>
      <c r="S74" s="334"/>
      <c r="T74" s="334"/>
      <c r="U74" s="334"/>
      <c r="V74" s="334"/>
      <c r="W74" s="334"/>
      <c r="X74" s="334"/>
      <c r="Y74" s="334"/>
      <c r="Z74" s="334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334"/>
      <c r="S75" s="334"/>
      <c r="T75" s="334"/>
      <c r="U75" s="334"/>
      <c r="V75" s="334"/>
      <c r="W75" s="334"/>
      <c r="X75" s="334"/>
      <c r="Y75" s="334"/>
      <c r="Z75" s="334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334"/>
      <c r="S76" s="334"/>
      <c r="T76" s="334"/>
      <c r="U76" s="334"/>
      <c r="V76" s="334"/>
      <c r="W76" s="334"/>
      <c r="X76" s="334"/>
      <c r="Y76" s="334"/>
      <c r="Z76" s="334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334"/>
      <c r="S77" s="334"/>
      <c r="T77" s="334"/>
      <c r="U77" s="334"/>
      <c r="V77" s="334"/>
      <c r="W77" s="334"/>
      <c r="X77" s="334"/>
      <c r="Y77" s="334"/>
      <c r="Z77" s="334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334"/>
      <c r="S78" s="334"/>
      <c r="T78" s="334"/>
      <c r="U78" s="334"/>
      <c r="V78" s="334"/>
      <c r="W78" s="334"/>
      <c r="X78" s="334"/>
      <c r="Y78" s="334"/>
      <c r="Z78" s="334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334"/>
      <c r="S79" s="334"/>
      <c r="T79" s="334"/>
      <c r="U79" s="334"/>
      <c r="V79" s="334"/>
      <c r="W79" s="334"/>
      <c r="X79" s="334"/>
      <c r="Y79" s="334"/>
      <c r="Z79" s="334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334"/>
      <c r="S80" s="334"/>
      <c r="T80" s="334"/>
      <c r="U80" s="334"/>
      <c r="V80" s="334"/>
      <c r="W80" s="334"/>
      <c r="X80" s="334"/>
      <c r="Y80" s="334"/>
      <c r="Z80" s="334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334"/>
      <c r="S81" s="334"/>
      <c r="T81" s="334"/>
      <c r="U81" s="334"/>
      <c r="V81" s="334"/>
      <c r="W81" s="334"/>
      <c r="X81" s="334"/>
      <c r="Y81" s="334"/>
      <c r="Z81" s="334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334"/>
      <c r="S82" s="334"/>
      <c r="T82" s="334"/>
      <c r="U82" s="334"/>
      <c r="V82" s="334"/>
      <c r="W82" s="334"/>
      <c r="X82" s="334"/>
      <c r="Y82" s="334"/>
      <c r="Z82" s="334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334"/>
      <c r="S83" s="334"/>
      <c r="T83" s="334"/>
      <c r="U83" s="334"/>
      <c r="V83" s="334"/>
      <c r="W83" s="334"/>
      <c r="X83" s="334"/>
      <c r="Y83" s="334"/>
      <c r="Z83" s="334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334"/>
      <c r="S84" s="334"/>
      <c r="T84" s="334"/>
      <c r="U84" s="334"/>
      <c r="V84" s="334"/>
      <c r="W84" s="334"/>
      <c r="X84" s="334"/>
      <c r="Y84" s="334"/>
      <c r="Z84" s="334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334"/>
      <c r="S85" s="334"/>
      <c r="T85" s="334"/>
      <c r="U85" s="334"/>
      <c r="V85" s="334"/>
      <c r="W85" s="334"/>
      <c r="X85" s="334"/>
      <c r="Y85" s="334"/>
      <c r="Z85" s="334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334"/>
      <c r="S86" s="334"/>
      <c r="T86" s="334"/>
      <c r="U86" s="334"/>
      <c r="V86" s="334"/>
      <c r="W86" s="334"/>
      <c r="X86" s="334"/>
      <c r="Y86" s="334"/>
      <c r="Z86" s="334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334"/>
      <c r="S87" s="334"/>
      <c r="T87" s="334"/>
      <c r="U87" s="334"/>
      <c r="V87" s="334"/>
      <c r="W87" s="334"/>
      <c r="X87" s="334"/>
      <c r="Y87" s="334"/>
      <c r="Z87" s="334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334"/>
      <c r="S88" s="334"/>
      <c r="T88" s="334"/>
      <c r="U88" s="334"/>
      <c r="V88" s="334"/>
      <c r="W88" s="334"/>
      <c r="X88" s="334"/>
      <c r="Y88" s="334"/>
      <c r="Z88" s="334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334"/>
      <c r="S89" s="334"/>
      <c r="T89" s="334"/>
      <c r="U89" s="334"/>
      <c r="V89" s="334"/>
      <c r="W89" s="334"/>
      <c r="X89" s="334"/>
      <c r="Y89" s="334"/>
      <c r="Z89" s="334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334"/>
      <c r="S90" s="334"/>
      <c r="T90" s="334"/>
      <c r="U90" s="334"/>
      <c r="V90" s="334"/>
      <c r="W90" s="334"/>
      <c r="X90" s="334"/>
      <c r="Y90" s="334"/>
      <c r="Z90" s="334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334"/>
      <c r="S91" s="334"/>
      <c r="T91" s="334"/>
      <c r="U91" s="334"/>
      <c r="V91" s="334"/>
      <c r="W91" s="334"/>
      <c r="X91" s="334"/>
      <c r="Y91" s="334"/>
      <c r="Z91" s="334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334"/>
      <c r="S92" s="334"/>
      <c r="T92" s="334"/>
      <c r="U92" s="334"/>
      <c r="V92" s="334"/>
      <c r="W92" s="334"/>
      <c r="X92" s="334"/>
      <c r="Y92" s="334"/>
      <c r="Z92" s="334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334"/>
      <c r="S93" s="334"/>
      <c r="T93" s="334"/>
      <c r="U93" s="334"/>
      <c r="V93" s="334"/>
      <c r="W93" s="334"/>
      <c r="X93" s="334"/>
      <c r="Y93" s="334"/>
      <c r="Z93" s="334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334"/>
      <c r="S94" s="334"/>
      <c r="T94" s="334"/>
      <c r="U94" s="334"/>
      <c r="V94" s="334"/>
      <c r="W94" s="334"/>
      <c r="X94" s="334"/>
      <c r="Y94" s="334"/>
      <c r="Z94" s="334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334"/>
      <c r="S95" s="334"/>
      <c r="T95" s="334"/>
      <c r="U95" s="334"/>
      <c r="V95" s="334"/>
      <c r="W95" s="334"/>
      <c r="X95" s="334"/>
      <c r="Y95" s="334"/>
      <c r="Z95" s="334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334"/>
      <c r="S96" s="334"/>
      <c r="T96" s="334"/>
      <c r="U96" s="334"/>
      <c r="V96" s="334"/>
      <c r="W96" s="334"/>
      <c r="X96" s="334"/>
      <c r="Y96" s="334"/>
      <c r="Z96" s="334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334"/>
      <c r="S97" s="334"/>
      <c r="T97" s="334"/>
      <c r="U97" s="334"/>
      <c r="V97" s="334"/>
      <c r="W97" s="334"/>
      <c r="X97" s="334"/>
      <c r="Y97" s="334"/>
      <c r="Z97" s="334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334"/>
      <c r="S98" s="334"/>
      <c r="T98" s="334"/>
      <c r="U98" s="334"/>
      <c r="V98" s="334"/>
      <c r="W98" s="334"/>
      <c r="X98" s="334"/>
      <c r="Y98" s="334"/>
      <c r="Z98" s="334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334"/>
      <c r="S99" s="334"/>
      <c r="T99" s="334"/>
      <c r="U99" s="334"/>
      <c r="V99" s="334"/>
      <c r="W99" s="334"/>
      <c r="X99" s="334"/>
      <c r="Y99" s="334"/>
      <c r="Z99" s="334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334"/>
      <c r="S100" s="334"/>
      <c r="T100" s="334"/>
      <c r="U100" s="334"/>
      <c r="V100" s="334"/>
      <c r="W100" s="334"/>
      <c r="X100" s="334"/>
      <c r="Y100" s="334"/>
      <c r="Z100" s="334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334"/>
      <c r="S101" s="334"/>
      <c r="T101" s="334"/>
      <c r="U101" s="334"/>
      <c r="V101" s="334"/>
      <c r="W101" s="334"/>
      <c r="X101" s="334"/>
      <c r="Y101" s="334"/>
      <c r="Z101" s="334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334"/>
      <c r="S102" s="334"/>
      <c r="T102" s="334"/>
      <c r="U102" s="334"/>
      <c r="V102" s="334"/>
      <c r="W102" s="334"/>
      <c r="X102" s="334"/>
      <c r="Y102" s="334"/>
      <c r="Z102" s="334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334"/>
      <c r="S103" s="334"/>
      <c r="T103" s="334"/>
      <c r="U103" s="334"/>
      <c r="V103" s="334"/>
      <c r="W103" s="334"/>
      <c r="X103" s="334"/>
      <c r="Y103" s="334"/>
      <c r="Z103" s="334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334"/>
      <c r="S104" s="334"/>
      <c r="T104" s="334"/>
      <c r="U104" s="334"/>
      <c r="V104" s="334"/>
      <c r="W104" s="334"/>
      <c r="X104" s="334"/>
      <c r="Y104" s="334"/>
      <c r="Z104" s="334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334"/>
      <c r="S105" s="334"/>
      <c r="T105" s="334"/>
      <c r="U105" s="334"/>
      <c r="V105" s="334"/>
      <c r="W105" s="334"/>
      <c r="X105" s="334"/>
      <c r="Y105" s="334"/>
      <c r="Z105" s="334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334"/>
      <c r="S106" s="334"/>
      <c r="T106" s="334"/>
      <c r="U106" s="334"/>
      <c r="V106" s="334"/>
      <c r="W106" s="334"/>
      <c r="X106" s="334"/>
      <c r="Y106" s="334"/>
      <c r="Z106" s="334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334"/>
      <c r="S107" s="334"/>
      <c r="T107" s="334"/>
      <c r="U107" s="334"/>
      <c r="V107" s="334"/>
      <c r="W107" s="334"/>
      <c r="X107" s="334"/>
      <c r="Y107" s="334"/>
      <c r="Z107" s="334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334"/>
      <c r="S108" s="334"/>
      <c r="T108" s="334"/>
      <c r="U108" s="334"/>
      <c r="V108" s="334"/>
      <c r="W108" s="334"/>
      <c r="X108" s="334"/>
      <c r="Y108" s="334"/>
      <c r="Z108" s="334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334"/>
      <c r="S109" s="334"/>
      <c r="T109" s="334"/>
      <c r="U109" s="334"/>
      <c r="V109" s="334"/>
      <c r="W109" s="334"/>
      <c r="X109" s="334"/>
      <c r="Y109" s="334"/>
      <c r="Z109" s="334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334"/>
      <c r="S110" s="334"/>
      <c r="T110" s="334"/>
      <c r="U110" s="334"/>
      <c r="V110" s="334"/>
      <c r="W110" s="334"/>
      <c r="X110" s="334"/>
      <c r="Y110" s="334"/>
      <c r="Z110" s="334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334"/>
      <c r="S111" s="334"/>
      <c r="T111" s="334"/>
      <c r="U111" s="334"/>
      <c r="V111" s="334"/>
      <c r="W111" s="334"/>
      <c r="X111" s="334"/>
      <c r="Y111" s="334"/>
      <c r="Z111" s="334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334"/>
      <c r="S112" s="334"/>
      <c r="T112" s="334"/>
      <c r="U112" s="334"/>
      <c r="V112" s="334"/>
      <c r="W112" s="334"/>
      <c r="X112" s="334"/>
      <c r="Y112" s="334"/>
      <c r="Z112" s="334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334"/>
      <c r="S113" s="334"/>
      <c r="T113" s="334"/>
      <c r="U113" s="334"/>
      <c r="V113" s="334"/>
      <c r="W113" s="334"/>
      <c r="X113" s="334"/>
      <c r="Y113" s="334"/>
      <c r="Z113" s="334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334"/>
      <c r="S114" s="334"/>
      <c r="T114" s="334"/>
      <c r="U114" s="334"/>
      <c r="V114" s="334"/>
      <c r="W114" s="334"/>
      <c r="X114" s="334"/>
      <c r="Y114" s="334"/>
      <c r="Z114" s="334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334"/>
      <c r="S115" s="334"/>
      <c r="T115" s="334"/>
      <c r="U115" s="334"/>
      <c r="V115" s="334"/>
      <c r="W115" s="334"/>
      <c r="X115" s="334"/>
      <c r="Y115" s="334"/>
      <c r="Z115" s="334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334"/>
      <c r="S116" s="334"/>
      <c r="T116" s="334"/>
      <c r="U116" s="334"/>
      <c r="V116" s="334"/>
      <c r="W116" s="334"/>
      <c r="X116" s="334"/>
      <c r="Y116" s="334"/>
      <c r="Z116" s="334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334"/>
      <c r="S117" s="334"/>
      <c r="T117" s="334"/>
      <c r="U117" s="334"/>
      <c r="V117" s="334"/>
      <c r="W117" s="334"/>
      <c r="X117" s="334"/>
      <c r="Y117" s="334"/>
      <c r="Z117" s="334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334"/>
      <c r="S118" s="334"/>
      <c r="T118" s="334"/>
      <c r="U118" s="334"/>
      <c r="V118" s="334"/>
      <c r="W118" s="334"/>
      <c r="X118" s="334"/>
      <c r="Y118" s="334"/>
      <c r="Z118" s="334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334"/>
      <c r="S119" s="334"/>
      <c r="T119" s="334"/>
      <c r="U119" s="334"/>
      <c r="V119" s="334"/>
      <c r="W119" s="334"/>
      <c r="X119" s="334"/>
      <c r="Y119" s="334"/>
      <c r="Z119" s="334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334"/>
      <c r="S120" s="334"/>
      <c r="T120" s="334"/>
      <c r="U120" s="334"/>
      <c r="V120" s="334"/>
      <c r="W120" s="334"/>
      <c r="X120" s="334"/>
      <c r="Y120" s="334"/>
      <c r="Z120" s="334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334"/>
      <c r="S121" s="334"/>
      <c r="T121" s="334"/>
      <c r="U121" s="334"/>
      <c r="V121" s="334"/>
      <c r="W121" s="334"/>
      <c r="X121" s="334"/>
      <c r="Y121" s="334"/>
      <c r="Z121" s="334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334"/>
      <c r="S122" s="334"/>
      <c r="T122" s="334"/>
      <c r="U122" s="334"/>
      <c r="V122" s="334"/>
      <c r="W122" s="334"/>
      <c r="X122" s="334"/>
      <c r="Y122" s="334"/>
      <c r="Z122" s="334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334"/>
      <c r="S123" s="334"/>
      <c r="T123" s="334"/>
      <c r="U123" s="334"/>
      <c r="V123" s="334"/>
      <c r="W123" s="334"/>
      <c r="X123" s="334"/>
      <c r="Y123" s="334"/>
      <c r="Z123" s="334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334"/>
      <c r="S124" s="334"/>
      <c r="T124" s="334"/>
      <c r="U124" s="334"/>
      <c r="V124" s="334"/>
      <c r="W124" s="334"/>
      <c r="X124" s="334"/>
      <c r="Y124" s="334"/>
      <c r="Z124" s="334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334"/>
      <c r="S125" s="334"/>
      <c r="T125" s="334"/>
      <c r="U125" s="334"/>
      <c r="V125" s="334"/>
      <c r="W125" s="334"/>
      <c r="X125" s="334"/>
      <c r="Y125" s="334"/>
      <c r="Z125" s="334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334"/>
      <c r="S126" s="334"/>
      <c r="T126" s="334"/>
      <c r="U126" s="334"/>
      <c r="V126" s="334"/>
      <c r="W126" s="334"/>
      <c r="X126" s="334"/>
      <c r="Y126" s="334"/>
      <c r="Z126" s="334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334"/>
      <c r="S127" s="334"/>
      <c r="T127" s="334"/>
      <c r="U127" s="334"/>
      <c r="V127" s="334"/>
      <c r="W127" s="334"/>
      <c r="X127" s="334"/>
      <c r="Y127" s="334"/>
      <c r="Z127" s="334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334"/>
      <c r="S128" s="334"/>
      <c r="T128" s="334"/>
      <c r="U128" s="334"/>
      <c r="V128" s="334"/>
      <c r="W128" s="334"/>
      <c r="X128" s="334"/>
      <c r="Y128" s="334"/>
      <c r="Z128" s="334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334"/>
      <c r="S129" s="334"/>
      <c r="T129" s="334"/>
      <c r="U129" s="334"/>
      <c r="V129" s="334"/>
      <c r="W129" s="334"/>
      <c r="X129" s="334"/>
      <c r="Y129" s="334"/>
      <c r="Z129" s="334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334"/>
      <c r="S130" s="334"/>
      <c r="T130" s="334"/>
      <c r="U130" s="334"/>
      <c r="V130" s="334"/>
      <c r="W130" s="334"/>
      <c r="X130" s="334"/>
      <c r="Y130" s="334"/>
      <c r="Z130" s="334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334"/>
      <c r="S131" s="334"/>
      <c r="T131" s="334"/>
      <c r="U131" s="334"/>
      <c r="V131" s="334"/>
      <c r="W131" s="334"/>
      <c r="X131" s="334"/>
      <c r="Y131" s="334"/>
      <c r="Z131" s="334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334"/>
      <c r="S132" s="334"/>
      <c r="T132" s="334"/>
      <c r="U132" s="334"/>
      <c r="V132" s="334"/>
      <c r="W132" s="334"/>
      <c r="X132" s="334"/>
      <c r="Y132" s="334"/>
      <c r="Z132" s="334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334"/>
      <c r="S133" s="334"/>
      <c r="T133" s="334"/>
      <c r="U133" s="334"/>
      <c r="V133" s="334"/>
      <c r="W133" s="334"/>
      <c r="X133" s="334"/>
      <c r="Y133" s="334"/>
      <c r="Z133" s="334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334"/>
      <c r="S134" s="334"/>
      <c r="T134" s="334"/>
      <c r="U134" s="334"/>
      <c r="V134" s="334"/>
      <c r="W134" s="334"/>
      <c r="X134" s="334"/>
      <c r="Y134" s="334"/>
      <c r="Z134" s="334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334"/>
      <c r="S135" s="334"/>
      <c r="T135" s="334"/>
      <c r="U135" s="334"/>
      <c r="V135" s="334"/>
      <c r="W135" s="334"/>
      <c r="X135" s="334"/>
      <c r="Y135" s="334"/>
      <c r="Z135" s="334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334"/>
      <c r="S136" s="334"/>
      <c r="T136" s="334"/>
      <c r="U136" s="334"/>
      <c r="V136" s="334"/>
      <c r="W136" s="334"/>
      <c r="X136" s="334"/>
      <c r="Y136" s="334"/>
      <c r="Z136" s="334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334"/>
      <c r="S137" s="334"/>
      <c r="T137" s="334"/>
      <c r="U137" s="334"/>
      <c r="V137" s="334"/>
      <c r="W137" s="334"/>
      <c r="X137" s="334"/>
      <c r="Y137" s="334"/>
      <c r="Z137" s="334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334"/>
      <c r="S138" s="334"/>
      <c r="T138" s="334"/>
      <c r="U138" s="334"/>
      <c r="V138" s="334"/>
      <c r="W138" s="334"/>
      <c r="X138" s="334"/>
      <c r="Y138" s="334"/>
      <c r="Z138" s="334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334"/>
      <c r="S139" s="334"/>
      <c r="T139" s="334"/>
      <c r="U139" s="334"/>
      <c r="V139" s="334"/>
      <c r="W139" s="334"/>
      <c r="X139" s="334"/>
      <c r="Y139" s="334"/>
      <c r="Z139" s="334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334"/>
      <c r="S140" s="334"/>
      <c r="T140" s="334"/>
      <c r="U140" s="334"/>
      <c r="V140" s="334"/>
      <c r="W140" s="334"/>
      <c r="X140" s="334"/>
      <c r="Y140" s="334"/>
      <c r="Z140" s="334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334"/>
      <c r="S141" s="334"/>
      <c r="T141" s="334"/>
      <c r="U141" s="334"/>
      <c r="V141" s="334"/>
      <c r="W141" s="334"/>
      <c r="X141" s="334"/>
      <c r="Y141" s="334"/>
      <c r="Z141" s="334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334"/>
      <c r="S142" s="334"/>
      <c r="T142" s="334"/>
      <c r="U142" s="334"/>
      <c r="V142" s="334"/>
      <c r="W142" s="334"/>
      <c r="X142" s="334"/>
      <c r="Y142" s="334"/>
      <c r="Z142" s="334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334"/>
      <c r="S143" s="334"/>
      <c r="T143" s="334"/>
      <c r="U143" s="334"/>
      <c r="V143" s="334"/>
      <c r="W143" s="334"/>
      <c r="X143" s="334"/>
      <c r="Y143" s="334"/>
      <c r="Z143" s="334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334"/>
      <c r="S144" s="334"/>
      <c r="T144" s="334"/>
      <c r="U144" s="334"/>
      <c r="V144" s="334"/>
      <c r="W144" s="334"/>
      <c r="X144" s="334"/>
      <c r="Y144" s="334"/>
      <c r="Z144" s="334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334"/>
      <c r="S145" s="334"/>
      <c r="T145" s="334"/>
      <c r="U145" s="334"/>
      <c r="V145" s="334"/>
      <c r="W145" s="334"/>
      <c r="X145" s="334"/>
      <c r="Y145" s="334"/>
      <c r="Z145" s="334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334"/>
      <c r="S146" s="334"/>
      <c r="T146" s="334"/>
      <c r="U146" s="334"/>
      <c r="V146" s="334"/>
      <c r="W146" s="334"/>
      <c r="X146" s="334"/>
      <c r="Y146" s="334"/>
      <c r="Z146" s="334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334"/>
      <c r="S147" s="334"/>
      <c r="T147" s="334"/>
      <c r="U147" s="334"/>
      <c r="V147" s="334"/>
      <c r="W147" s="334"/>
      <c r="X147" s="334"/>
      <c r="Y147" s="334"/>
      <c r="Z147" s="334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334"/>
      <c r="S148" s="334"/>
      <c r="T148" s="334"/>
      <c r="U148" s="334"/>
      <c r="V148" s="334"/>
      <c r="W148" s="334"/>
      <c r="X148" s="334"/>
      <c r="Y148" s="334"/>
      <c r="Z148" s="334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334"/>
      <c r="S149" s="334"/>
      <c r="T149" s="334"/>
      <c r="U149" s="334"/>
      <c r="V149" s="334"/>
      <c r="W149" s="334"/>
      <c r="X149" s="334"/>
      <c r="Y149" s="334"/>
      <c r="Z149" s="334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334"/>
      <c r="S150" s="334"/>
      <c r="T150" s="334"/>
      <c r="U150" s="334"/>
      <c r="V150" s="334"/>
      <c r="W150" s="334"/>
      <c r="X150" s="334"/>
      <c r="Y150" s="334"/>
      <c r="Z150" s="334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334"/>
      <c r="S151" s="334"/>
      <c r="T151" s="334"/>
      <c r="U151" s="334"/>
      <c r="V151" s="334"/>
      <c r="W151" s="334"/>
      <c r="X151" s="334"/>
      <c r="Y151" s="334"/>
      <c r="Z151" s="334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334"/>
      <c r="S152" s="334"/>
      <c r="T152" s="334"/>
      <c r="U152" s="334"/>
      <c r="V152" s="334"/>
      <c r="W152" s="334"/>
      <c r="X152" s="334"/>
      <c r="Y152" s="334"/>
      <c r="Z152" s="334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334"/>
      <c r="S153" s="334"/>
      <c r="T153" s="334"/>
      <c r="U153" s="334"/>
      <c r="V153" s="334"/>
      <c r="W153" s="334"/>
      <c r="X153" s="334"/>
      <c r="Y153" s="334"/>
      <c r="Z153" s="334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334"/>
      <c r="S154" s="334"/>
      <c r="T154" s="334"/>
      <c r="U154" s="334"/>
      <c r="V154" s="334"/>
      <c r="W154" s="334"/>
      <c r="X154" s="334"/>
      <c r="Y154" s="334"/>
      <c r="Z154" s="334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334"/>
      <c r="S155" s="334"/>
      <c r="T155" s="334"/>
      <c r="U155" s="334"/>
      <c r="V155" s="334"/>
      <c r="W155" s="334"/>
      <c r="X155" s="334"/>
      <c r="Y155" s="334"/>
      <c r="Z155" s="334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334"/>
      <c r="S156" s="334"/>
      <c r="T156" s="334"/>
      <c r="U156" s="334"/>
      <c r="V156" s="334"/>
      <c r="W156" s="334"/>
      <c r="X156" s="334"/>
      <c r="Y156" s="334"/>
      <c r="Z156" s="334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334"/>
      <c r="S157" s="334"/>
      <c r="T157" s="334"/>
      <c r="U157" s="334"/>
      <c r="V157" s="334"/>
      <c r="W157" s="334"/>
      <c r="X157" s="334"/>
      <c r="Y157" s="334"/>
      <c r="Z157" s="334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334"/>
      <c r="S158" s="334"/>
      <c r="T158" s="334"/>
      <c r="U158" s="334"/>
      <c r="V158" s="334"/>
      <c r="W158" s="334"/>
      <c r="X158" s="334"/>
      <c r="Y158" s="334"/>
      <c r="Z158" s="334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334"/>
      <c r="S159" s="334"/>
      <c r="T159" s="334"/>
      <c r="U159" s="334"/>
      <c r="V159" s="334"/>
      <c r="W159" s="334"/>
      <c r="X159" s="334"/>
      <c r="Y159" s="334"/>
      <c r="Z159" s="334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334"/>
      <c r="S160" s="334"/>
      <c r="T160" s="334"/>
      <c r="U160" s="334"/>
      <c r="V160" s="334"/>
      <c r="W160" s="334"/>
      <c r="X160" s="334"/>
      <c r="Y160" s="334"/>
      <c r="Z160" s="334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334"/>
      <c r="S161" s="334"/>
      <c r="T161" s="334"/>
      <c r="U161" s="334"/>
      <c r="V161" s="334"/>
      <c r="W161" s="334"/>
      <c r="X161" s="334"/>
      <c r="Y161" s="334"/>
      <c r="Z161" s="334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334"/>
      <c r="S162" s="334"/>
      <c r="T162" s="334"/>
      <c r="U162" s="334"/>
      <c r="V162" s="334"/>
      <c r="W162" s="334"/>
      <c r="X162" s="334"/>
      <c r="Y162" s="334"/>
      <c r="Z162" s="334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334"/>
      <c r="S163" s="334"/>
      <c r="T163" s="334"/>
      <c r="U163" s="334"/>
      <c r="V163" s="334"/>
      <c r="W163" s="334"/>
      <c r="X163" s="334"/>
      <c r="Y163" s="334"/>
      <c r="Z163" s="334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334"/>
      <c r="S164" s="334"/>
      <c r="T164" s="334"/>
      <c r="U164" s="334"/>
      <c r="V164" s="334"/>
      <c r="W164" s="334"/>
      <c r="X164" s="334"/>
      <c r="Y164" s="334"/>
      <c r="Z164" s="334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334"/>
      <c r="S165" s="334"/>
      <c r="T165" s="334"/>
      <c r="U165" s="334"/>
      <c r="V165" s="334"/>
      <c r="W165" s="334"/>
      <c r="X165" s="334"/>
      <c r="Y165" s="334"/>
      <c r="Z165" s="334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334"/>
      <c r="S166" s="334"/>
      <c r="T166" s="334"/>
      <c r="U166" s="334"/>
      <c r="V166" s="334"/>
      <c r="W166" s="334"/>
      <c r="X166" s="334"/>
      <c r="Y166" s="334"/>
      <c r="Z166" s="334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334"/>
      <c r="S167" s="334"/>
      <c r="T167" s="334"/>
      <c r="U167" s="334"/>
      <c r="V167" s="334"/>
      <c r="W167" s="334"/>
      <c r="X167" s="334"/>
      <c r="Y167" s="334"/>
      <c r="Z167" s="334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334"/>
      <c r="S168" s="334"/>
      <c r="T168" s="334"/>
      <c r="U168" s="334"/>
      <c r="V168" s="334"/>
      <c r="W168" s="334"/>
      <c r="X168" s="334"/>
      <c r="Y168" s="334"/>
      <c r="Z168" s="334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334"/>
      <c r="S169" s="334"/>
      <c r="T169" s="334"/>
      <c r="U169" s="334"/>
      <c r="V169" s="334"/>
      <c r="W169" s="334"/>
      <c r="X169" s="334"/>
      <c r="Y169" s="334"/>
      <c r="Z169" s="334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334"/>
      <c r="S170" s="334"/>
      <c r="T170" s="334"/>
      <c r="U170" s="334"/>
      <c r="V170" s="334"/>
      <c r="W170" s="334"/>
      <c r="X170" s="334"/>
      <c r="Y170" s="334"/>
      <c r="Z170" s="334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334"/>
      <c r="S171" s="334"/>
      <c r="T171" s="334"/>
      <c r="U171" s="334"/>
      <c r="V171" s="334"/>
      <c r="W171" s="334"/>
      <c r="X171" s="334"/>
      <c r="Y171" s="334"/>
      <c r="Z171" s="334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334"/>
      <c r="S172" s="334"/>
      <c r="T172" s="334"/>
      <c r="U172" s="334"/>
      <c r="V172" s="334"/>
      <c r="W172" s="334"/>
      <c r="X172" s="334"/>
      <c r="Y172" s="334"/>
      <c r="Z172" s="334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334"/>
      <c r="S173" s="334"/>
      <c r="T173" s="334"/>
      <c r="U173" s="334"/>
      <c r="V173" s="334"/>
      <c r="W173" s="334"/>
      <c r="X173" s="334"/>
      <c r="Y173" s="334"/>
      <c r="Z173" s="334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334"/>
      <c r="S174" s="334"/>
      <c r="T174" s="334"/>
      <c r="U174" s="334"/>
      <c r="V174" s="334"/>
      <c r="W174" s="334"/>
      <c r="X174" s="334"/>
      <c r="Y174" s="334"/>
      <c r="Z174" s="334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334"/>
      <c r="S175" s="334"/>
      <c r="T175" s="334"/>
      <c r="U175" s="334"/>
      <c r="V175" s="334"/>
      <c r="W175" s="334"/>
      <c r="X175" s="334"/>
      <c r="Y175" s="334"/>
      <c r="Z175" s="334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334"/>
      <c r="S176" s="334"/>
      <c r="T176" s="334"/>
      <c r="U176" s="334"/>
      <c r="V176" s="334"/>
      <c r="W176" s="334"/>
      <c r="X176" s="334"/>
      <c r="Y176" s="334"/>
      <c r="Z176" s="334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334"/>
      <c r="S177" s="334"/>
      <c r="T177" s="334"/>
      <c r="U177" s="334"/>
      <c r="V177" s="334"/>
      <c r="W177" s="334"/>
      <c r="X177" s="334"/>
      <c r="Y177" s="334"/>
      <c r="Z177" s="334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334"/>
      <c r="S178" s="334"/>
      <c r="T178" s="334"/>
      <c r="U178" s="334"/>
      <c r="V178" s="334"/>
      <c r="W178" s="334"/>
      <c r="X178" s="334"/>
      <c r="Y178" s="334"/>
      <c r="Z178" s="334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334"/>
      <c r="S179" s="334"/>
      <c r="T179" s="334"/>
      <c r="U179" s="334"/>
      <c r="V179" s="334"/>
      <c r="W179" s="334"/>
      <c r="X179" s="334"/>
      <c r="Y179" s="334"/>
      <c r="Z179" s="334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334"/>
      <c r="S180" s="334"/>
      <c r="T180" s="334"/>
      <c r="U180" s="334"/>
      <c r="V180" s="334"/>
      <c r="W180" s="334"/>
      <c r="X180" s="334"/>
      <c r="Y180" s="334"/>
      <c r="Z180" s="334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334"/>
      <c r="S181" s="334"/>
      <c r="T181" s="334"/>
      <c r="U181" s="334"/>
      <c r="V181" s="334"/>
      <c r="W181" s="334"/>
      <c r="X181" s="334"/>
      <c r="Y181" s="334"/>
      <c r="Z181" s="334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334"/>
      <c r="S182" s="334"/>
      <c r="T182" s="334"/>
      <c r="U182" s="334"/>
      <c r="V182" s="334"/>
      <c r="W182" s="334"/>
      <c r="X182" s="334"/>
      <c r="Y182" s="334"/>
      <c r="Z182" s="334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334"/>
      <c r="S183" s="334"/>
      <c r="T183" s="334"/>
      <c r="U183" s="334"/>
      <c r="V183" s="334"/>
      <c r="W183" s="334"/>
      <c r="X183" s="334"/>
      <c r="Y183" s="334"/>
      <c r="Z183" s="334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334"/>
      <c r="S184" s="334"/>
      <c r="T184" s="334"/>
      <c r="U184" s="334"/>
      <c r="V184" s="334"/>
      <c r="W184" s="334"/>
      <c r="X184" s="334"/>
      <c r="Y184" s="334"/>
      <c r="Z184" s="334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334"/>
      <c r="S185" s="334"/>
      <c r="T185" s="334"/>
      <c r="U185" s="334"/>
      <c r="V185" s="334"/>
      <c r="W185" s="334"/>
      <c r="X185" s="334"/>
      <c r="Y185" s="334"/>
      <c r="Z185" s="334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334"/>
      <c r="S186" s="334"/>
      <c r="T186" s="334"/>
      <c r="U186" s="334"/>
      <c r="V186" s="334"/>
      <c r="W186" s="334"/>
      <c r="X186" s="334"/>
      <c r="Y186" s="334"/>
      <c r="Z186" s="334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334"/>
      <c r="S187" s="334"/>
      <c r="T187" s="334"/>
      <c r="U187" s="334"/>
      <c r="V187" s="334"/>
      <c r="W187" s="334"/>
      <c r="X187" s="334"/>
      <c r="Y187" s="334"/>
      <c r="Z187" s="334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334"/>
      <c r="S188" s="334"/>
      <c r="T188" s="334"/>
      <c r="U188" s="334"/>
      <c r="V188" s="334"/>
      <c r="W188" s="334"/>
      <c r="X188" s="334"/>
      <c r="Y188" s="334"/>
      <c r="Z188" s="334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334"/>
      <c r="S189" s="334"/>
      <c r="T189" s="334"/>
      <c r="U189" s="334"/>
      <c r="V189" s="334"/>
      <c r="W189" s="334"/>
      <c r="X189" s="334"/>
      <c r="Y189" s="334"/>
      <c r="Z189" s="334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334"/>
      <c r="S190" s="334"/>
      <c r="T190" s="334"/>
      <c r="U190" s="334"/>
      <c r="V190" s="334"/>
      <c r="W190" s="334"/>
      <c r="X190" s="334"/>
      <c r="Y190" s="334"/>
      <c r="Z190" s="334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334"/>
      <c r="S191" s="334"/>
      <c r="T191" s="334"/>
      <c r="U191" s="334"/>
      <c r="V191" s="334"/>
      <c r="W191" s="334"/>
      <c r="X191" s="334"/>
      <c r="Y191" s="334"/>
      <c r="Z191" s="334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334"/>
      <c r="S192" s="334"/>
      <c r="T192" s="334"/>
      <c r="U192" s="334"/>
      <c r="V192" s="334"/>
      <c r="W192" s="334"/>
      <c r="X192" s="334"/>
      <c r="Y192" s="334"/>
      <c r="Z192" s="334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334"/>
      <c r="S193" s="334"/>
      <c r="T193" s="334"/>
      <c r="U193" s="334"/>
      <c r="V193" s="334"/>
      <c r="W193" s="334"/>
      <c r="X193" s="334"/>
      <c r="Y193" s="334"/>
      <c r="Z193" s="334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334"/>
      <c r="S194" s="334"/>
      <c r="T194" s="334"/>
      <c r="U194" s="334"/>
      <c r="V194" s="334"/>
      <c r="W194" s="334"/>
      <c r="X194" s="334"/>
      <c r="Y194" s="334"/>
      <c r="Z194" s="334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334"/>
      <c r="S195" s="334"/>
      <c r="T195" s="334"/>
      <c r="U195" s="334"/>
      <c r="V195" s="334"/>
      <c r="W195" s="334"/>
      <c r="X195" s="334"/>
      <c r="Y195" s="334"/>
      <c r="Z195" s="334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334"/>
      <c r="S196" s="334"/>
      <c r="T196" s="334"/>
      <c r="U196" s="334"/>
      <c r="V196" s="334"/>
      <c r="W196" s="334"/>
      <c r="X196" s="334"/>
      <c r="Y196" s="334"/>
      <c r="Z196" s="334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334"/>
      <c r="S197" s="334"/>
      <c r="T197" s="334"/>
      <c r="U197" s="334"/>
      <c r="V197" s="334"/>
      <c r="W197" s="334"/>
      <c r="X197" s="334"/>
      <c r="Y197" s="334"/>
      <c r="Z197" s="334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334"/>
      <c r="S198" s="334"/>
      <c r="T198" s="334"/>
      <c r="U198" s="334"/>
      <c r="V198" s="334"/>
      <c r="W198" s="334"/>
      <c r="X198" s="334"/>
      <c r="Y198" s="334"/>
      <c r="Z198" s="334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334"/>
      <c r="S199" s="334"/>
      <c r="T199" s="334"/>
      <c r="U199" s="334"/>
      <c r="V199" s="334"/>
      <c r="W199" s="334"/>
      <c r="X199" s="334"/>
      <c r="Y199" s="334"/>
      <c r="Z199" s="334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334"/>
      <c r="S200" s="334"/>
      <c r="T200" s="334"/>
      <c r="U200" s="334"/>
      <c r="V200" s="334"/>
      <c r="W200" s="334"/>
      <c r="X200" s="334"/>
      <c r="Y200" s="334"/>
      <c r="Z200" s="334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334"/>
      <c r="S201" s="334"/>
      <c r="T201" s="334"/>
      <c r="U201" s="334"/>
      <c r="V201" s="334"/>
      <c r="W201" s="334"/>
      <c r="X201" s="334"/>
      <c r="Y201" s="334"/>
      <c r="Z201" s="334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334"/>
      <c r="S202" s="334"/>
      <c r="T202" s="334"/>
      <c r="U202" s="334"/>
      <c r="V202" s="334"/>
      <c r="W202" s="334"/>
      <c r="X202" s="334"/>
      <c r="Y202" s="334"/>
      <c r="Z202" s="334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334"/>
      <c r="S203" s="334"/>
      <c r="T203" s="334"/>
      <c r="U203" s="334"/>
      <c r="V203" s="334"/>
      <c r="W203" s="334"/>
      <c r="X203" s="334"/>
      <c r="Y203" s="334"/>
      <c r="Z203" s="334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334"/>
      <c r="S204" s="334"/>
      <c r="T204" s="334"/>
      <c r="U204" s="334"/>
      <c r="V204" s="334"/>
      <c r="W204" s="334"/>
      <c r="X204" s="334"/>
      <c r="Y204" s="334"/>
      <c r="Z204" s="334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334"/>
      <c r="S205" s="334"/>
      <c r="T205" s="334"/>
      <c r="U205" s="334"/>
      <c r="V205" s="334"/>
      <c r="W205" s="334"/>
      <c r="X205" s="334"/>
      <c r="Y205" s="334"/>
      <c r="Z205" s="334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334"/>
      <c r="S206" s="334"/>
      <c r="T206" s="334"/>
      <c r="U206" s="334"/>
      <c r="V206" s="334"/>
      <c r="W206" s="334"/>
      <c r="X206" s="334"/>
      <c r="Y206" s="334"/>
      <c r="Z206" s="334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334"/>
      <c r="S207" s="334"/>
      <c r="T207" s="334"/>
      <c r="U207" s="334"/>
      <c r="V207" s="334"/>
      <c r="W207" s="334"/>
      <c r="X207" s="334"/>
      <c r="Y207" s="334"/>
      <c r="Z207" s="334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334"/>
      <c r="S208" s="334"/>
      <c r="T208" s="334"/>
      <c r="U208" s="334"/>
      <c r="V208" s="334"/>
      <c r="W208" s="334"/>
      <c r="X208" s="334"/>
      <c r="Y208" s="334"/>
      <c r="Z208" s="334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334"/>
      <c r="S209" s="334"/>
      <c r="T209" s="334"/>
      <c r="U209" s="334"/>
      <c r="V209" s="334"/>
      <c r="W209" s="334"/>
      <c r="X209" s="334"/>
      <c r="Y209" s="334"/>
      <c r="Z209" s="334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334"/>
      <c r="S210" s="334"/>
      <c r="T210" s="334"/>
      <c r="U210" s="334"/>
      <c r="V210" s="334"/>
      <c r="W210" s="334"/>
      <c r="X210" s="334"/>
      <c r="Y210" s="334"/>
      <c r="Z210" s="334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334"/>
      <c r="S211" s="334"/>
      <c r="T211" s="334"/>
      <c r="U211" s="334"/>
      <c r="V211" s="334"/>
      <c r="W211" s="334"/>
      <c r="X211" s="334"/>
      <c r="Y211" s="334"/>
      <c r="Z211" s="334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334"/>
      <c r="S212" s="334"/>
      <c r="T212" s="334"/>
      <c r="U212" s="334"/>
      <c r="V212" s="334"/>
      <c r="W212" s="334"/>
      <c r="X212" s="334"/>
      <c r="Y212" s="334"/>
      <c r="Z212" s="334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334"/>
      <c r="S213" s="334"/>
      <c r="T213" s="334"/>
      <c r="U213" s="334"/>
      <c r="V213" s="334"/>
      <c r="W213" s="334"/>
      <c r="X213" s="334"/>
      <c r="Y213" s="334"/>
      <c r="Z213" s="334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334"/>
      <c r="S214" s="334"/>
      <c r="T214" s="334"/>
      <c r="U214" s="334"/>
      <c r="V214" s="334"/>
      <c r="W214" s="334"/>
      <c r="X214" s="334"/>
      <c r="Y214" s="334"/>
      <c r="Z214" s="334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334"/>
      <c r="S215" s="334"/>
      <c r="T215" s="334"/>
      <c r="U215" s="334"/>
      <c r="V215" s="334"/>
      <c r="W215" s="334"/>
      <c r="X215" s="334"/>
      <c r="Y215" s="334"/>
      <c r="Z215" s="334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334"/>
      <c r="S216" s="334"/>
      <c r="T216" s="334"/>
      <c r="U216" s="334"/>
      <c r="V216" s="334"/>
      <c r="W216" s="334"/>
      <c r="X216" s="334"/>
      <c r="Y216" s="334"/>
      <c r="Z216" s="334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334"/>
      <c r="S217" s="334"/>
      <c r="T217" s="334"/>
      <c r="U217" s="334"/>
      <c r="V217" s="334"/>
      <c r="W217" s="334"/>
      <c r="X217" s="334"/>
      <c r="Y217" s="334"/>
      <c r="Z217" s="334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334"/>
      <c r="S218" s="334"/>
      <c r="T218" s="334"/>
      <c r="U218" s="334"/>
      <c r="V218" s="334"/>
      <c r="W218" s="334"/>
      <c r="X218" s="334"/>
      <c r="Y218" s="334"/>
      <c r="Z218" s="334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334"/>
      <c r="S219" s="334"/>
      <c r="T219" s="334"/>
      <c r="U219" s="334"/>
      <c r="V219" s="334"/>
      <c r="W219" s="334"/>
      <c r="X219" s="334"/>
      <c r="Y219" s="334"/>
      <c r="Z219" s="334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334"/>
      <c r="S220" s="334"/>
      <c r="T220" s="334"/>
      <c r="U220" s="334"/>
      <c r="V220" s="334"/>
      <c r="W220" s="334"/>
      <c r="X220" s="334"/>
      <c r="Y220" s="334"/>
      <c r="Z220" s="334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334"/>
      <c r="S221" s="334"/>
      <c r="T221" s="334"/>
      <c r="U221" s="334"/>
      <c r="V221" s="334"/>
      <c r="W221" s="334"/>
      <c r="X221" s="334"/>
      <c r="Y221" s="334"/>
      <c r="Z221" s="334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334"/>
      <c r="S222" s="334"/>
      <c r="T222" s="334"/>
      <c r="U222" s="334"/>
      <c r="V222" s="334"/>
      <c r="W222" s="334"/>
      <c r="X222" s="334"/>
      <c r="Y222" s="334"/>
      <c r="Z222" s="334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334"/>
      <c r="S223" s="334"/>
      <c r="T223" s="334"/>
      <c r="U223" s="334"/>
      <c r="V223" s="334"/>
      <c r="W223" s="334"/>
      <c r="X223" s="334"/>
      <c r="Y223" s="334"/>
      <c r="Z223" s="334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334"/>
      <c r="S224" s="334"/>
      <c r="T224" s="334"/>
      <c r="U224" s="334"/>
      <c r="V224" s="334"/>
      <c r="W224" s="334"/>
      <c r="X224" s="334"/>
      <c r="Y224" s="334"/>
      <c r="Z224" s="334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334"/>
      <c r="S225" s="334"/>
      <c r="T225" s="334"/>
      <c r="U225" s="334"/>
      <c r="V225" s="334"/>
      <c r="W225" s="334"/>
      <c r="X225" s="334"/>
      <c r="Y225" s="334"/>
      <c r="Z225" s="334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334"/>
      <c r="S226" s="334"/>
      <c r="T226" s="334"/>
      <c r="U226" s="334"/>
      <c r="V226" s="334"/>
      <c r="W226" s="334"/>
      <c r="X226" s="334"/>
      <c r="Y226" s="334"/>
      <c r="Z226" s="334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334"/>
      <c r="S227" s="334"/>
      <c r="T227" s="334"/>
      <c r="U227" s="334"/>
      <c r="V227" s="334"/>
      <c r="W227" s="334"/>
      <c r="X227" s="334"/>
      <c r="Y227" s="334"/>
      <c r="Z227" s="334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334"/>
      <c r="S228" s="334"/>
      <c r="T228" s="334"/>
      <c r="U228" s="334"/>
      <c r="V228" s="334"/>
      <c r="W228" s="334"/>
      <c r="X228" s="334"/>
      <c r="Y228" s="334"/>
      <c r="Z228" s="334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334"/>
      <c r="S229" s="334"/>
      <c r="T229" s="334"/>
      <c r="U229" s="334"/>
      <c r="V229" s="334"/>
      <c r="W229" s="334"/>
      <c r="X229" s="334"/>
      <c r="Y229" s="334"/>
      <c r="Z229" s="334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334"/>
      <c r="S230" s="334"/>
      <c r="T230" s="334"/>
      <c r="U230" s="334"/>
      <c r="V230" s="334"/>
      <c r="W230" s="334"/>
      <c r="X230" s="334"/>
      <c r="Y230" s="334"/>
      <c r="Z230" s="334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334"/>
      <c r="S231" s="334"/>
      <c r="T231" s="334"/>
      <c r="U231" s="334"/>
      <c r="V231" s="334"/>
      <c r="W231" s="334"/>
      <c r="X231" s="334"/>
      <c r="Y231" s="334"/>
      <c r="Z231" s="334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334"/>
      <c r="S232" s="334"/>
      <c r="T232" s="334"/>
      <c r="U232" s="334"/>
      <c r="V232" s="334"/>
      <c r="W232" s="334"/>
      <c r="X232" s="334"/>
      <c r="Y232" s="334"/>
      <c r="Z232" s="334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334"/>
      <c r="S233" s="334"/>
      <c r="T233" s="334"/>
      <c r="U233" s="334"/>
      <c r="V233" s="334"/>
      <c r="W233" s="334"/>
      <c r="X233" s="334"/>
      <c r="Y233" s="334"/>
      <c r="Z233" s="334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334"/>
      <c r="S234" s="334"/>
      <c r="T234" s="334"/>
      <c r="U234" s="334"/>
      <c r="V234" s="334"/>
      <c r="W234" s="334"/>
      <c r="X234" s="334"/>
      <c r="Y234" s="334"/>
      <c r="Z234" s="334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334"/>
      <c r="S235" s="334"/>
      <c r="T235" s="334"/>
      <c r="U235" s="334"/>
      <c r="V235" s="334"/>
      <c r="W235" s="334"/>
      <c r="X235" s="334"/>
      <c r="Y235" s="334"/>
      <c r="Z235" s="334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334"/>
      <c r="S236" s="334"/>
      <c r="T236" s="334"/>
      <c r="U236" s="334"/>
      <c r="V236" s="334"/>
      <c r="W236" s="334"/>
      <c r="X236" s="334"/>
      <c r="Y236" s="334"/>
      <c r="Z236" s="334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334"/>
      <c r="S237" s="334"/>
      <c r="T237" s="334"/>
      <c r="U237" s="334"/>
      <c r="V237" s="334"/>
      <c r="W237" s="334"/>
      <c r="X237" s="334"/>
      <c r="Y237" s="334"/>
      <c r="Z237" s="334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334"/>
      <c r="S238" s="334"/>
      <c r="T238" s="334"/>
      <c r="U238" s="334"/>
      <c r="V238" s="334"/>
      <c r="W238" s="334"/>
      <c r="X238" s="334"/>
      <c r="Y238" s="334"/>
      <c r="Z238" s="334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334"/>
      <c r="S239" s="334"/>
      <c r="T239" s="334"/>
      <c r="U239" s="334"/>
      <c r="V239" s="334"/>
      <c r="W239" s="334"/>
      <c r="X239" s="334"/>
      <c r="Y239" s="334"/>
      <c r="Z239" s="334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334"/>
      <c r="S240" s="334"/>
      <c r="T240" s="334"/>
      <c r="U240" s="334"/>
      <c r="V240" s="334"/>
      <c r="W240" s="334"/>
      <c r="X240" s="334"/>
      <c r="Y240" s="334"/>
      <c r="Z240" s="334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334"/>
      <c r="S241" s="334"/>
      <c r="T241" s="334"/>
      <c r="U241" s="334"/>
      <c r="V241" s="334"/>
      <c r="W241" s="334"/>
      <c r="X241" s="334"/>
      <c r="Y241" s="334"/>
      <c r="Z241" s="334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334"/>
      <c r="S242" s="334"/>
      <c r="T242" s="334"/>
      <c r="U242" s="334"/>
      <c r="V242" s="334"/>
      <c r="W242" s="334"/>
      <c r="X242" s="334"/>
      <c r="Y242" s="334"/>
      <c r="Z242" s="334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334"/>
      <c r="S243" s="334"/>
      <c r="T243" s="334"/>
      <c r="U243" s="334"/>
      <c r="V243" s="334"/>
      <c r="W243" s="334"/>
      <c r="X243" s="334"/>
      <c r="Y243" s="334"/>
      <c r="Z243" s="334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334"/>
      <c r="S244" s="334"/>
      <c r="T244" s="334"/>
      <c r="U244" s="334"/>
      <c r="V244" s="334"/>
      <c r="W244" s="334"/>
      <c r="X244" s="334"/>
      <c r="Y244" s="334"/>
      <c r="Z244" s="334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334"/>
      <c r="S245" s="334"/>
      <c r="T245" s="334"/>
      <c r="U245" s="334"/>
      <c r="V245" s="334"/>
      <c r="W245" s="334"/>
      <c r="X245" s="334"/>
      <c r="Y245" s="334"/>
      <c r="Z245" s="334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334"/>
      <c r="S246" s="334"/>
      <c r="T246" s="334"/>
      <c r="U246" s="334"/>
      <c r="V246" s="334"/>
      <c r="W246" s="334"/>
      <c r="X246" s="334"/>
      <c r="Y246" s="334"/>
      <c r="Z246" s="334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K8:K10"/>
    <mergeCell ref="L8:L10"/>
    <mergeCell ref="M8:M10"/>
    <mergeCell ref="A3:M3"/>
    <mergeCell ref="A7:A10"/>
    <mergeCell ref="B7:B10"/>
    <mergeCell ref="C7:C10"/>
    <mergeCell ref="D7:M7"/>
    <mergeCell ref="D8:D10"/>
    <mergeCell ref="E8:E10"/>
    <mergeCell ref="F8:F10"/>
    <mergeCell ref="G8:G10"/>
    <mergeCell ref="H8:H10"/>
    <mergeCell ref="I8:I10"/>
    <mergeCell ref="J8:J10"/>
  </mergeCells>
  <pageMargins left="0.7" right="0.7" top="0.75" bottom="0.75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A1:Z1000"/>
  <sheetViews>
    <sheetView workbookViewId="0"/>
  </sheetViews>
  <sheetFormatPr defaultColWidth="14.42578125" defaultRowHeight="15" customHeight="1"/>
  <cols>
    <col min="1" max="1" width="5.42578125" customWidth="1"/>
    <col min="2" max="2" width="21.42578125" customWidth="1"/>
    <col min="3" max="3" width="19.85546875" customWidth="1"/>
    <col min="4" max="6" width="15.85546875" customWidth="1"/>
    <col min="7" max="7" width="18.42578125" customWidth="1"/>
    <col min="8" max="9" width="15.85546875" customWidth="1"/>
    <col min="10" max="10" width="18.140625" customWidth="1"/>
    <col min="11" max="11" width="22.140625" customWidth="1"/>
    <col min="12" max="13" width="15.85546875" customWidth="1"/>
    <col min="14" max="25" width="12.42578125" customWidth="1"/>
    <col min="26" max="26" width="14" customWidth="1"/>
  </cols>
  <sheetData>
    <row r="1" spans="1:26" ht="15.75">
      <c r="A1" s="171" t="s">
        <v>1478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07"/>
    </row>
    <row r="3" spans="1:26" ht="15.75">
      <c r="A3" s="743" t="s">
        <v>1479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07"/>
    </row>
    <row r="4" spans="1:26" ht="15.75">
      <c r="A4" s="171"/>
      <c r="B4" s="171"/>
      <c r="C4" s="171"/>
      <c r="D4" s="171"/>
      <c r="G4" s="154" t="s">
        <v>284</v>
      </c>
      <c r="H4" s="155" t="str">
        <f>'1'!$F$5</f>
        <v>PONOROGO</v>
      </c>
      <c r="I4" s="171"/>
      <c r="J4" s="171"/>
      <c r="K4" s="171"/>
      <c r="L4" s="171"/>
      <c r="M4" s="171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07"/>
    </row>
    <row r="5" spans="1:26" ht="15.75">
      <c r="A5" s="171"/>
      <c r="B5" s="171"/>
      <c r="C5" s="171"/>
      <c r="D5" s="171"/>
      <c r="G5" s="154" t="s">
        <v>3</v>
      </c>
      <c r="H5" s="155">
        <f>'1'!$F$6</f>
        <v>2025</v>
      </c>
      <c r="I5" s="171"/>
      <c r="J5" s="171"/>
      <c r="K5" s="171"/>
      <c r="L5" s="171"/>
      <c r="M5" s="171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07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07"/>
    </row>
    <row r="7" spans="1:26" ht="15.75">
      <c r="A7" s="729" t="s">
        <v>4</v>
      </c>
      <c r="B7" s="729" t="s">
        <v>247</v>
      </c>
      <c r="C7" s="729" t="s">
        <v>1156</v>
      </c>
      <c r="D7" s="731" t="s">
        <v>1480</v>
      </c>
      <c r="E7" s="732"/>
      <c r="F7" s="732"/>
      <c r="G7" s="732"/>
      <c r="H7" s="732"/>
      <c r="I7" s="732"/>
      <c r="J7" s="732"/>
      <c r="K7" s="732"/>
      <c r="L7" s="732"/>
      <c r="M7" s="73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07"/>
    </row>
    <row r="8" spans="1:26" ht="15" customHeight="1">
      <c r="A8" s="730"/>
      <c r="B8" s="730"/>
      <c r="C8" s="730"/>
      <c r="D8" s="729" t="s">
        <v>1481</v>
      </c>
      <c r="E8" s="734" t="s">
        <v>1482</v>
      </c>
      <c r="F8" s="734" t="s">
        <v>1483</v>
      </c>
      <c r="G8" s="734" t="s">
        <v>1484</v>
      </c>
      <c r="H8" s="734" t="s">
        <v>1485</v>
      </c>
      <c r="I8" s="734" t="s">
        <v>1486</v>
      </c>
      <c r="J8" s="734" t="s">
        <v>1487</v>
      </c>
      <c r="K8" s="734" t="s">
        <v>1488</v>
      </c>
      <c r="L8" s="734" t="s">
        <v>1489</v>
      </c>
      <c r="M8" s="734" t="s">
        <v>1445</v>
      </c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07"/>
    </row>
    <row r="9" spans="1:26" ht="15" customHeight="1">
      <c r="A9" s="730"/>
      <c r="B9" s="730"/>
      <c r="C9" s="730"/>
      <c r="D9" s="730"/>
      <c r="E9" s="730"/>
      <c r="F9" s="730"/>
      <c r="G9" s="730"/>
      <c r="H9" s="730"/>
      <c r="I9" s="730"/>
      <c r="J9" s="730"/>
      <c r="K9" s="730"/>
      <c r="L9" s="730"/>
      <c r="M9" s="730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07"/>
    </row>
    <row r="10" spans="1:26" ht="23.25" customHeight="1">
      <c r="A10" s="720"/>
      <c r="B10" s="720"/>
      <c r="C10" s="72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07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12</v>
      </c>
      <c r="M11" s="119">
        <v>14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07"/>
    </row>
    <row r="12" spans="1:26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385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07"/>
    </row>
    <row r="13" spans="1:26" ht="19.5" customHeight="1">
      <c r="A13" s="240">
        <v>2</v>
      </c>
      <c r="B13" s="250">
        <f>'11'!B10</f>
        <v>0</v>
      </c>
      <c r="C13" s="250" t="str">
        <f>'11'!C10</f>
        <v>Selur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385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07"/>
    </row>
    <row r="14" spans="1:26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1</v>
      </c>
      <c r="J14" s="125">
        <v>0</v>
      </c>
      <c r="K14" s="125">
        <v>0</v>
      </c>
      <c r="L14" s="125">
        <v>0</v>
      </c>
      <c r="M14" s="125">
        <v>0</v>
      </c>
      <c r="N14" s="38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  <c r="Z14" s="209"/>
    </row>
    <row r="15" spans="1:26" ht="19.5" customHeight="1">
      <c r="A15" s="240">
        <v>4</v>
      </c>
      <c r="B15" s="250">
        <f>'11'!B12</f>
        <v>0</v>
      </c>
      <c r="C15" s="250" t="str">
        <f>'11'!C12</f>
        <v>Nailan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385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07"/>
    </row>
    <row r="16" spans="1:26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125">
        <v>0</v>
      </c>
      <c r="E16" s="125">
        <v>1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  <c r="M16" s="125">
        <v>0</v>
      </c>
      <c r="N16" s="385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07"/>
    </row>
    <row r="17" spans="1:26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385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07"/>
    </row>
    <row r="18" spans="1:26" ht="19.5" customHeight="1">
      <c r="A18" s="240">
        <v>7</v>
      </c>
      <c r="B18" s="250">
        <f>'11'!B15</f>
        <v>0</v>
      </c>
      <c r="C18" s="250" t="str">
        <f>'11'!C15</f>
        <v>Wringinanom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385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07"/>
    </row>
    <row r="19" spans="1:26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385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07"/>
    </row>
    <row r="20" spans="1:26" ht="19.5" customHeight="1">
      <c r="A20" s="240">
        <v>9</v>
      </c>
      <c r="B20" s="250">
        <f>'11'!B17</f>
        <v>0</v>
      </c>
      <c r="C20" s="250" t="str">
        <f>'11'!C17</f>
        <v>Bondrang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385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07"/>
    </row>
    <row r="21" spans="1:26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125">
        <v>0</v>
      </c>
      <c r="E21" s="125">
        <v>0</v>
      </c>
      <c r="F21" s="125">
        <v>1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385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07"/>
    </row>
    <row r="22" spans="1:26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  <c r="M22" s="125">
        <v>0</v>
      </c>
      <c r="N22" s="385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07"/>
    </row>
    <row r="23" spans="1:26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  <c r="M23" s="125">
        <v>0</v>
      </c>
      <c r="N23" s="385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07"/>
    </row>
    <row r="24" spans="1:26" ht="19.5" customHeight="1">
      <c r="A24" s="240">
        <v>13</v>
      </c>
      <c r="B24" s="250">
        <f>'11'!B21</f>
        <v>0</v>
      </c>
      <c r="C24" s="250" t="str">
        <f>'11'!C21</f>
        <v>Kesugihan</v>
      </c>
      <c r="D24" s="125">
        <v>0</v>
      </c>
      <c r="E24" s="125">
        <v>0</v>
      </c>
      <c r="F24" s="375">
        <v>1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  <c r="M24" s="375">
        <v>1</v>
      </c>
      <c r="N24" s="385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07"/>
    </row>
    <row r="25" spans="1:26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125">
        <v>0</v>
      </c>
      <c r="M25" s="125">
        <v>0</v>
      </c>
      <c r="N25" s="385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07"/>
    </row>
    <row r="26" spans="1:26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  <c r="K26" s="125">
        <v>0</v>
      </c>
      <c r="L26" s="125">
        <v>0</v>
      </c>
      <c r="M26" s="125">
        <v>0</v>
      </c>
      <c r="N26" s="385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07"/>
    </row>
    <row r="27" spans="1:26" ht="19.5" customHeight="1">
      <c r="A27" s="240">
        <v>16</v>
      </c>
      <c r="B27" s="250">
        <f>'11'!B24</f>
        <v>0</v>
      </c>
      <c r="C27" s="250" t="str">
        <f>'11'!C24</f>
        <v>Ronowijayan</v>
      </c>
      <c r="D27" s="125">
        <v>0</v>
      </c>
      <c r="E27" s="125">
        <v>1</v>
      </c>
      <c r="F27" s="125">
        <v>0</v>
      </c>
      <c r="G27" s="125">
        <v>0</v>
      </c>
      <c r="H27" s="125">
        <v>0</v>
      </c>
      <c r="I27" s="125">
        <v>1</v>
      </c>
      <c r="J27" s="125">
        <v>0</v>
      </c>
      <c r="K27" s="125">
        <v>0</v>
      </c>
      <c r="L27" s="125">
        <v>0</v>
      </c>
      <c r="M27" s="125">
        <v>0</v>
      </c>
      <c r="N27" s="385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07"/>
    </row>
    <row r="28" spans="1:26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125">
        <v>0</v>
      </c>
      <c r="E28" s="125">
        <v>0</v>
      </c>
      <c r="F28" s="125">
        <v>0</v>
      </c>
      <c r="G28" s="125">
        <v>0</v>
      </c>
      <c r="H28" s="125">
        <v>0</v>
      </c>
      <c r="I28" s="125">
        <v>0</v>
      </c>
      <c r="J28" s="125">
        <v>0</v>
      </c>
      <c r="K28" s="125">
        <v>0</v>
      </c>
      <c r="L28" s="125">
        <v>0</v>
      </c>
      <c r="M28" s="125">
        <v>0</v>
      </c>
      <c r="N28" s="385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07"/>
    </row>
    <row r="29" spans="1:26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1</v>
      </c>
      <c r="K29" s="125">
        <v>0</v>
      </c>
      <c r="L29" s="125">
        <v>0</v>
      </c>
      <c r="M29" s="125">
        <v>0</v>
      </c>
      <c r="N29" s="385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07"/>
    </row>
    <row r="30" spans="1:26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1</v>
      </c>
      <c r="K30" s="125">
        <v>0</v>
      </c>
      <c r="L30" s="125">
        <v>0</v>
      </c>
      <c r="M30" s="125">
        <v>0</v>
      </c>
      <c r="N30" s="385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07"/>
    </row>
    <row r="31" spans="1:26" ht="19.5" customHeight="1">
      <c r="A31" s="240">
        <v>20</v>
      </c>
      <c r="B31" s="250">
        <f>'11'!B28</f>
        <v>0</v>
      </c>
      <c r="C31" s="250" t="str">
        <f>'11'!C28</f>
        <v>Ngrandu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385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07"/>
    </row>
    <row r="32" spans="1:26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385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07"/>
    </row>
    <row r="33" spans="1:26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385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07"/>
    </row>
    <row r="34" spans="1:26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1</v>
      </c>
      <c r="N34" s="385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07"/>
    </row>
    <row r="35" spans="1:26" ht="19.5" customHeight="1">
      <c r="A35" s="240">
        <v>24</v>
      </c>
      <c r="B35" s="250">
        <f>'11'!B32</f>
        <v>0</v>
      </c>
      <c r="C35" s="250" t="str">
        <f>'11'!C32</f>
        <v>Kunti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385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07"/>
    </row>
    <row r="36" spans="1:26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  <c r="K36" s="125">
        <v>0</v>
      </c>
      <c r="L36" s="125">
        <v>0</v>
      </c>
      <c r="M36" s="392">
        <v>1</v>
      </c>
      <c r="N36" s="385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07"/>
    </row>
    <row r="37" spans="1:26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  <c r="K37" s="125">
        <v>0</v>
      </c>
      <c r="L37" s="125">
        <v>0</v>
      </c>
      <c r="M37" s="125">
        <v>1</v>
      </c>
      <c r="N37" s="385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07"/>
    </row>
    <row r="38" spans="1:26" ht="19.5" customHeight="1">
      <c r="A38" s="240">
        <v>27</v>
      </c>
      <c r="B38" s="250">
        <f>'11'!B35</f>
        <v>0</v>
      </c>
      <c r="C38" s="250" t="str">
        <f>'11'!C35</f>
        <v>Po. Selatan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385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07"/>
    </row>
    <row r="39" spans="1:26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125">
        <v>0</v>
      </c>
      <c r="L39" s="125">
        <v>0</v>
      </c>
      <c r="M39" s="125">
        <v>0</v>
      </c>
      <c r="N39" s="385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07"/>
    </row>
    <row r="40" spans="1:26" ht="19.5" customHeight="1">
      <c r="A40" s="240">
        <v>29</v>
      </c>
      <c r="B40" s="250">
        <f>'11'!B37</f>
        <v>0</v>
      </c>
      <c r="C40" s="250" t="str">
        <f>'11'!C37</f>
        <v>Sukosari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  <c r="M40" s="125">
        <v>0</v>
      </c>
      <c r="N40" s="385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07"/>
    </row>
    <row r="41" spans="1:26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5">
        <v>0</v>
      </c>
      <c r="E41" s="125">
        <v>0</v>
      </c>
      <c r="F41" s="125">
        <v>0</v>
      </c>
      <c r="G41" s="125">
        <v>1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  <c r="M41" s="125">
        <v>0</v>
      </c>
      <c r="N41" s="385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07"/>
    </row>
    <row r="42" spans="1:26" ht="19.5" customHeight="1">
      <c r="A42" s="240">
        <v>31</v>
      </c>
      <c r="B42" s="250">
        <f>'11'!B39</f>
        <v>0</v>
      </c>
      <c r="C42" s="250" t="str">
        <f>'11'!C39</f>
        <v>Setono</v>
      </c>
      <c r="D42" s="125">
        <v>0</v>
      </c>
      <c r="E42" s="125">
        <v>1</v>
      </c>
      <c r="F42" s="125">
        <v>1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125">
        <v>1</v>
      </c>
      <c r="M42" s="125">
        <v>0</v>
      </c>
      <c r="N42" s="385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07"/>
    </row>
    <row r="43" spans="1:26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385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07"/>
    </row>
    <row r="44" spans="1:26" ht="19.5" customHeight="1">
      <c r="A44" s="295" t="s">
        <v>1057</v>
      </c>
      <c r="B44" s="295"/>
      <c r="C44" s="295"/>
      <c r="D44" s="232">
        <f t="shared" ref="D44:M44" si="0">SUM(D12:D43)</f>
        <v>0</v>
      </c>
      <c r="E44" s="232">
        <f t="shared" si="0"/>
        <v>3</v>
      </c>
      <c r="F44" s="232">
        <f t="shared" si="0"/>
        <v>3</v>
      </c>
      <c r="G44" s="232">
        <f t="shared" si="0"/>
        <v>1</v>
      </c>
      <c r="H44" s="232">
        <f t="shared" si="0"/>
        <v>0</v>
      </c>
      <c r="I44" s="232">
        <f t="shared" si="0"/>
        <v>2</v>
      </c>
      <c r="J44" s="232">
        <f t="shared" si="0"/>
        <v>2</v>
      </c>
      <c r="K44" s="232">
        <f t="shared" si="0"/>
        <v>0</v>
      </c>
      <c r="L44" s="232">
        <f t="shared" si="0"/>
        <v>1</v>
      </c>
      <c r="M44" s="232">
        <f t="shared" si="0"/>
        <v>4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07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07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K8:K10"/>
    <mergeCell ref="L8:L10"/>
    <mergeCell ref="M8:M10"/>
    <mergeCell ref="A3:M3"/>
    <mergeCell ref="A7:A10"/>
    <mergeCell ref="B7:B10"/>
    <mergeCell ref="C7:C10"/>
    <mergeCell ref="D7:M7"/>
    <mergeCell ref="D8:D10"/>
    <mergeCell ref="E8:E10"/>
    <mergeCell ref="F8:F10"/>
    <mergeCell ref="G8:G10"/>
    <mergeCell ref="H8:H10"/>
    <mergeCell ref="I8:I10"/>
    <mergeCell ref="J8:J10"/>
  </mergeCells>
  <pageMargins left="0.7" right="0.7" top="0.75" bottom="0.75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A1:Z1000"/>
  <sheetViews>
    <sheetView topLeftCell="A4" workbookViewId="0">
      <selection activeCell="L15" sqref="L15"/>
    </sheetView>
  </sheetViews>
  <sheetFormatPr defaultColWidth="14.42578125" defaultRowHeight="15" customHeight="1"/>
  <cols>
    <col min="1" max="1" width="5.42578125" customWidth="1"/>
    <col min="2" max="2" width="17.42578125" customWidth="1"/>
    <col min="3" max="3" width="19.140625" customWidth="1"/>
    <col min="4" max="6" width="9.42578125" customWidth="1"/>
    <col min="7" max="7" width="11.42578125" customWidth="1"/>
    <col min="8" max="8" width="9.42578125" customWidth="1"/>
    <col min="9" max="9" width="11.42578125" customWidth="1"/>
    <col min="10" max="10" width="9.42578125" customWidth="1"/>
    <col min="11" max="11" width="11.85546875" customWidth="1"/>
    <col min="12" max="12" width="9.42578125" customWidth="1"/>
    <col min="13" max="13" width="11.42578125" customWidth="1"/>
    <col min="14" max="14" width="9.42578125" customWidth="1"/>
    <col min="15" max="15" width="11.42578125" customWidth="1"/>
    <col min="16" max="16" width="9.42578125" customWidth="1"/>
    <col min="17" max="17" width="11.42578125" customWidth="1"/>
    <col min="18" max="18" width="9.42578125" customWidth="1"/>
    <col min="19" max="19" width="11.42578125" customWidth="1"/>
    <col min="20" max="20" width="9.42578125" customWidth="1"/>
    <col min="21" max="21" width="11.42578125" customWidth="1"/>
    <col min="22" max="22" width="9.42578125" customWidth="1"/>
    <col min="23" max="23" width="11.42578125" customWidth="1"/>
    <col min="24" max="24" width="9.42578125" customWidth="1"/>
    <col min="25" max="26" width="9.140625" customWidth="1"/>
  </cols>
  <sheetData>
    <row r="1" spans="1:26" ht="15.75">
      <c r="A1" s="168" t="s">
        <v>1490</v>
      </c>
      <c r="B1" s="153"/>
      <c r="C1" s="153" t="s">
        <v>148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4.25" customHeight="1">
      <c r="A3" s="743" t="s">
        <v>1491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153"/>
      <c r="Z3" s="153"/>
    </row>
    <row r="4" spans="1:26" ht="15.75">
      <c r="A4" s="171"/>
      <c r="B4" s="171"/>
      <c r="C4" s="171"/>
      <c r="D4" s="171"/>
      <c r="E4" s="154"/>
      <c r="F4" s="171"/>
      <c r="G4" s="171"/>
      <c r="H4" s="153"/>
      <c r="I4" s="153"/>
      <c r="J4" s="154"/>
      <c r="K4" s="154" t="s">
        <v>284</v>
      </c>
      <c r="L4" s="155" t="str">
        <f>'1'!$F$5</f>
        <v>PONOROGO</v>
      </c>
      <c r="M4" s="171"/>
      <c r="N4" s="170"/>
      <c r="O4" s="171"/>
      <c r="P4" s="171"/>
      <c r="Q4" s="170"/>
      <c r="R4" s="170"/>
      <c r="S4" s="171"/>
      <c r="T4" s="170"/>
      <c r="U4" s="171"/>
      <c r="V4" s="171"/>
      <c r="W4" s="170"/>
      <c r="X4" s="170"/>
      <c r="Y4" s="153"/>
      <c r="Z4" s="153"/>
    </row>
    <row r="5" spans="1:26" ht="15.75">
      <c r="A5" s="171"/>
      <c r="B5" s="171"/>
      <c r="C5" s="171"/>
      <c r="D5" s="171"/>
      <c r="E5" s="154"/>
      <c r="F5" s="171"/>
      <c r="G5" s="171"/>
      <c r="H5" s="153"/>
      <c r="I5" s="153"/>
      <c r="J5" s="154"/>
      <c r="K5" s="154" t="s">
        <v>3</v>
      </c>
      <c r="L5" s="155">
        <f>'1'!$F$6</f>
        <v>2025</v>
      </c>
      <c r="M5" s="171"/>
      <c r="N5" s="170"/>
      <c r="O5" s="171"/>
      <c r="P5" s="171"/>
      <c r="Q5" s="170"/>
      <c r="R5" s="170"/>
      <c r="S5" s="171"/>
      <c r="T5" s="170"/>
      <c r="U5" s="171"/>
      <c r="V5" s="171"/>
      <c r="W5" s="170"/>
      <c r="X5" s="170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3"/>
      <c r="Z6" s="153"/>
    </row>
    <row r="7" spans="1:26" ht="15" customHeight="1">
      <c r="A7" s="729" t="s">
        <v>4</v>
      </c>
      <c r="B7" s="729" t="s">
        <v>247</v>
      </c>
      <c r="C7" s="729" t="s">
        <v>1156</v>
      </c>
      <c r="D7" s="808" t="s">
        <v>1342</v>
      </c>
      <c r="E7" s="718"/>
      <c r="F7" s="802"/>
      <c r="G7" s="809" t="s">
        <v>1492</v>
      </c>
      <c r="H7" s="732"/>
      <c r="I7" s="732"/>
      <c r="J7" s="732"/>
      <c r="K7" s="732"/>
      <c r="L7" s="733"/>
      <c r="M7" s="809" t="s">
        <v>1493</v>
      </c>
      <c r="N7" s="732"/>
      <c r="O7" s="732"/>
      <c r="P7" s="732"/>
      <c r="Q7" s="732"/>
      <c r="R7" s="733"/>
      <c r="S7" s="809" t="s">
        <v>1494</v>
      </c>
      <c r="T7" s="732"/>
      <c r="U7" s="732"/>
      <c r="V7" s="732"/>
      <c r="W7" s="732"/>
      <c r="X7" s="733"/>
      <c r="Y7" s="153"/>
      <c r="Z7" s="153"/>
    </row>
    <row r="8" spans="1:26" ht="21.75" customHeight="1">
      <c r="A8" s="730"/>
      <c r="B8" s="730"/>
      <c r="C8" s="730"/>
      <c r="D8" s="737"/>
      <c r="E8" s="732"/>
      <c r="F8" s="733"/>
      <c r="G8" s="779" t="s">
        <v>8</v>
      </c>
      <c r="H8" s="724"/>
      <c r="I8" s="779" t="s">
        <v>9</v>
      </c>
      <c r="J8" s="724"/>
      <c r="K8" s="779" t="s">
        <v>10</v>
      </c>
      <c r="L8" s="724"/>
      <c r="M8" s="779" t="s">
        <v>8</v>
      </c>
      <c r="N8" s="724"/>
      <c r="O8" s="779" t="s">
        <v>9</v>
      </c>
      <c r="P8" s="724"/>
      <c r="Q8" s="779" t="s">
        <v>10</v>
      </c>
      <c r="R8" s="724"/>
      <c r="S8" s="779" t="s">
        <v>8</v>
      </c>
      <c r="T8" s="724"/>
      <c r="U8" s="779" t="s">
        <v>9</v>
      </c>
      <c r="V8" s="724"/>
      <c r="W8" s="779" t="s">
        <v>10</v>
      </c>
      <c r="X8" s="724"/>
      <c r="Y8" s="153"/>
      <c r="Z8" s="153"/>
    </row>
    <row r="9" spans="1:26" ht="19.5" customHeight="1">
      <c r="A9" s="720"/>
      <c r="B9" s="720"/>
      <c r="C9" s="720"/>
      <c r="D9" s="174" t="s">
        <v>8</v>
      </c>
      <c r="E9" s="174" t="s">
        <v>9</v>
      </c>
      <c r="F9" s="189" t="s">
        <v>10</v>
      </c>
      <c r="G9" s="175" t="s">
        <v>249</v>
      </c>
      <c r="H9" s="175" t="s">
        <v>29</v>
      </c>
      <c r="I9" s="175" t="s">
        <v>249</v>
      </c>
      <c r="J9" s="175" t="s">
        <v>29</v>
      </c>
      <c r="K9" s="175" t="s">
        <v>249</v>
      </c>
      <c r="L9" s="175" t="s">
        <v>29</v>
      </c>
      <c r="M9" s="175" t="s">
        <v>249</v>
      </c>
      <c r="N9" s="175" t="s">
        <v>29</v>
      </c>
      <c r="O9" s="175" t="s">
        <v>249</v>
      </c>
      <c r="P9" s="222" t="s">
        <v>29</v>
      </c>
      <c r="Q9" s="175" t="s">
        <v>249</v>
      </c>
      <c r="R9" s="175" t="s">
        <v>29</v>
      </c>
      <c r="S9" s="175" t="s">
        <v>249</v>
      </c>
      <c r="T9" s="175" t="s">
        <v>29</v>
      </c>
      <c r="U9" s="175" t="s">
        <v>249</v>
      </c>
      <c r="V9" s="222" t="s">
        <v>29</v>
      </c>
      <c r="W9" s="175" t="s">
        <v>249</v>
      </c>
      <c r="X9" s="175" t="s">
        <v>29</v>
      </c>
      <c r="Y9" s="153"/>
      <c r="Z9" s="153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13</v>
      </c>
      <c r="N10" s="119">
        <v>14</v>
      </c>
      <c r="O10" s="119">
        <v>15</v>
      </c>
      <c r="P10" s="119">
        <v>16</v>
      </c>
      <c r="Q10" s="119">
        <v>17</v>
      </c>
      <c r="R10" s="119">
        <v>18</v>
      </c>
      <c r="S10" s="119">
        <v>19</v>
      </c>
      <c r="T10" s="119">
        <v>20</v>
      </c>
      <c r="U10" s="119">
        <v>21</v>
      </c>
      <c r="V10" s="119">
        <v>22</v>
      </c>
      <c r="W10" s="119">
        <v>23</v>
      </c>
      <c r="X10" s="119">
        <v>24</v>
      </c>
      <c r="Y10" s="153"/>
      <c r="Z10" s="153"/>
    </row>
    <row r="11" spans="1:26" ht="19.5" customHeight="1">
      <c r="A11" s="240">
        <v>1</v>
      </c>
      <c r="B11" s="250" t="str">
        <f>'11'!B9</f>
        <v>Ngrayun</v>
      </c>
      <c r="C11" s="250" t="str">
        <f>'11'!C9</f>
        <v>Ngrayun</v>
      </c>
      <c r="D11" s="223">
        <f>'21'!D12</f>
        <v>226</v>
      </c>
      <c r="E11" s="223">
        <f>'21'!G12</f>
        <v>221</v>
      </c>
      <c r="F11" s="223">
        <f t="shared" ref="F11:F42" si="0">SUM(D11:E11)</f>
        <v>447</v>
      </c>
      <c r="G11" s="242">
        <v>147</v>
      </c>
      <c r="H11" s="228">
        <f t="shared" ref="H11:H43" si="1">G11/D11*100</f>
        <v>65.044247787610615</v>
      </c>
      <c r="I11" s="139">
        <v>120</v>
      </c>
      <c r="J11" s="224">
        <f t="shared" ref="J11:J43" si="2">I11/E11*100</f>
        <v>54.298642533936651</v>
      </c>
      <c r="K11" s="223">
        <f t="shared" ref="K11:K42" si="3">G11+I11</f>
        <v>267</v>
      </c>
      <c r="L11" s="224">
        <f t="shared" ref="L11:L43" si="4">K11/F11*100</f>
        <v>59.731543624161077</v>
      </c>
      <c r="M11" s="139">
        <v>7</v>
      </c>
      <c r="N11" s="228">
        <f t="shared" ref="N11:N43" si="5">M11/G11*100</f>
        <v>4.7619047619047619</v>
      </c>
      <c r="O11" s="139">
        <v>6</v>
      </c>
      <c r="P11" s="228">
        <f t="shared" ref="P11:P43" si="6">O11/I11*100</f>
        <v>5</v>
      </c>
      <c r="Q11" s="223">
        <f t="shared" ref="Q11:Q42" si="7">M11+O11</f>
        <v>13</v>
      </c>
      <c r="R11" s="228">
        <f t="shared" ref="R11:R43" si="8">Q11/K11*100</f>
        <v>4.868913857677903</v>
      </c>
      <c r="S11" s="139">
        <v>2</v>
      </c>
      <c r="T11" s="228">
        <f t="shared" ref="T11:T43" si="9">S11/D11*100</f>
        <v>0.88495575221238942</v>
      </c>
      <c r="U11" s="139">
        <v>1</v>
      </c>
      <c r="V11" s="228">
        <f t="shared" ref="V11:V43" si="10">U11/E11*100</f>
        <v>0.45248868778280549</v>
      </c>
      <c r="W11" s="223">
        <f t="shared" ref="W11:W43" si="11">S11+U11</f>
        <v>3</v>
      </c>
      <c r="X11" s="228">
        <f t="shared" ref="X11:X43" si="12">W11/F11*100</f>
        <v>0.67114093959731547</v>
      </c>
      <c r="Y11" s="153"/>
      <c r="Z11" s="153"/>
    </row>
    <row r="12" spans="1:26" ht="19.5" customHeight="1">
      <c r="A12" s="240">
        <v>2</v>
      </c>
      <c r="B12" s="250">
        <f>'11'!B10</f>
        <v>0</v>
      </c>
      <c r="C12" s="250" t="str">
        <f>'11'!C10</f>
        <v>Selur</v>
      </c>
      <c r="D12" s="223">
        <f>'21'!D13</f>
        <v>152</v>
      </c>
      <c r="E12" s="223">
        <f>'21'!G13</f>
        <v>149</v>
      </c>
      <c r="F12" s="223">
        <f t="shared" si="0"/>
        <v>301</v>
      </c>
      <c r="G12" s="242">
        <v>101</v>
      </c>
      <c r="H12" s="228">
        <f t="shared" si="1"/>
        <v>66.44736842105263</v>
      </c>
      <c r="I12" s="139">
        <v>120</v>
      </c>
      <c r="J12" s="224">
        <f t="shared" si="2"/>
        <v>80.536912751677846</v>
      </c>
      <c r="K12" s="223">
        <f t="shared" si="3"/>
        <v>221</v>
      </c>
      <c r="L12" s="224">
        <f t="shared" si="4"/>
        <v>73.421926910299007</v>
      </c>
      <c r="M12" s="139">
        <v>6</v>
      </c>
      <c r="N12" s="228">
        <f t="shared" si="5"/>
        <v>5.9405940594059405</v>
      </c>
      <c r="O12" s="139">
        <v>11</v>
      </c>
      <c r="P12" s="228">
        <f t="shared" si="6"/>
        <v>9.1666666666666661</v>
      </c>
      <c r="Q12" s="223">
        <f t="shared" si="7"/>
        <v>17</v>
      </c>
      <c r="R12" s="228">
        <f t="shared" si="8"/>
        <v>7.6923076923076925</v>
      </c>
      <c r="S12" s="139">
        <v>3</v>
      </c>
      <c r="T12" s="228">
        <f t="shared" si="9"/>
        <v>1.9736842105263157</v>
      </c>
      <c r="U12" s="139">
        <v>4</v>
      </c>
      <c r="V12" s="228">
        <f t="shared" si="10"/>
        <v>2.6845637583892619</v>
      </c>
      <c r="W12" s="223">
        <f t="shared" si="11"/>
        <v>7</v>
      </c>
      <c r="X12" s="228">
        <f t="shared" si="12"/>
        <v>2.3255813953488373</v>
      </c>
      <c r="Y12" s="153"/>
      <c r="Z12" s="153"/>
    </row>
    <row r="13" spans="1:26" ht="19.5" customHeight="1">
      <c r="A13" s="240">
        <v>3</v>
      </c>
      <c r="B13" s="250" t="str">
        <f>'11'!B11</f>
        <v>Slahung</v>
      </c>
      <c r="C13" s="250" t="str">
        <f>'11'!C11</f>
        <v>Slahung</v>
      </c>
      <c r="D13" s="223">
        <f>'21'!D14</f>
        <v>181</v>
      </c>
      <c r="E13" s="223">
        <f>'21'!G14</f>
        <v>181</v>
      </c>
      <c r="F13" s="223">
        <f t="shared" si="0"/>
        <v>362</v>
      </c>
      <c r="G13" s="242">
        <v>94</v>
      </c>
      <c r="H13" s="228">
        <f t="shared" si="1"/>
        <v>51.933701657458563</v>
      </c>
      <c r="I13" s="139">
        <v>123</v>
      </c>
      <c r="J13" s="224">
        <f t="shared" si="2"/>
        <v>67.95580110497238</v>
      </c>
      <c r="K13" s="223">
        <f t="shared" si="3"/>
        <v>217</v>
      </c>
      <c r="L13" s="224">
        <f t="shared" si="4"/>
        <v>59.944751381215468</v>
      </c>
      <c r="M13" s="139">
        <v>5</v>
      </c>
      <c r="N13" s="228">
        <f t="shared" si="5"/>
        <v>5.3191489361702127</v>
      </c>
      <c r="O13" s="139">
        <v>3</v>
      </c>
      <c r="P13" s="228">
        <f t="shared" si="6"/>
        <v>2.4390243902439024</v>
      </c>
      <c r="Q13" s="223">
        <f t="shared" si="7"/>
        <v>8</v>
      </c>
      <c r="R13" s="228">
        <f t="shared" si="8"/>
        <v>3.6866359447004609</v>
      </c>
      <c r="S13" s="139">
        <v>0</v>
      </c>
      <c r="T13" s="228">
        <f t="shared" si="9"/>
        <v>0</v>
      </c>
      <c r="U13" s="139">
        <v>1</v>
      </c>
      <c r="V13" s="228">
        <f t="shared" si="10"/>
        <v>0.55248618784530379</v>
      </c>
      <c r="W13" s="223">
        <f t="shared" si="11"/>
        <v>1</v>
      </c>
      <c r="X13" s="228">
        <f t="shared" si="12"/>
        <v>0.27624309392265189</v>
      </c>
      <c r="Y13" s="153"/>
      <c r="Z13" s="153"/>
    </row>
    <row r="14" spans="1:26" ht="19.5" customHeight="1">
      <c r="A14" s="240">
        <v>4</v>
      </c>
      <c r="B14" s="250">
        <f>'11'!B12</f>
        <v>0</v>
      </c>
      <c r="C14" s="250" t="str">
        <f>'11'!C12</f>
        <v>Nailan</v>
      </c>
      <c r="D14" s="223">
        <f>'21'!D15</f>
        <v>146</v>
      </c>
      <c r="E14" s="223">
        <f>'21'!G15</f>
        <v>149</v>
      </c>
      <c r="F14" s="223">
        <f t="shared" si="0"/>
        <v>295</v>
      </c>
      <c r="G14" s="242">
        <v>94</v>
      </c>
      <c r="H14" s="228">
        <f t="shared" si="1"/>
        <v>64.38356164383562</v>
      </c>
      <c r="I14" s="139">
        <v>89</v>
      </c>
      <c r="J14" s="224">
        <f t="shared" si="2"/>
        <v>59.731543624161077</v>
      </c>
      <c r="K14" s="223">
        <f t="shared" si="3"/>
        <v>183</v>
      </c>
      <c r="L14" s="224">
        <f t="shared" si="4"/>
        <v>62.033898305084747</v>
      </c>
      <c r="M14" s="139">
        <v>6</v>
      </c>
      <c r="N14" s="228">
        <f t="shared" si="5"/>
        <v>6.3829787234042552</v>
      </c>
      <c r="O14" s="139">
        <v>7</v>
      </c>
      <c r="P14" s="228">
        <f t="shared" si="6"/>
        <v>7.8651685393258424</v>
      </c>
      <c r="Q14" s="223">
        <f t="shared" si="7"/>
        <v>13</v>
      </c>
      <c r="R14" s="228">
        <f t="shared" si="8"/>
        <v>7.1038251366120218</v>
      </c>
      <c r="S14" s="139">
        <v>5</v>
      </c>
      <c r="T14" s="228">
        <f t="shared" si="9"/>
        <v>3.4246575342465753</v>
      </c>
      <c r="U14" s="139">
        <v>0</v>
      </c>
      <c r="V14" s="228">
        <f t="shared" si="10"/>
        <v>0</v>
      </c>
      <c r="W14" s="223">
        <f t="shared" si="11"/>
        <v>5</v>
      </c>
      <c r="X14" s="228">
        <f t="shared" si="12"/>
        <v>1.6949152542372881</v>
      </c>
      <c r="Y14" s="153"/>
      <c r="Z14" s="153"/>
    </row>
    <row r="15" spans="1:26" ht="19.5" customHeight="1">
      <c r="A15" s="240">
        <v>5</v>
      </c>
      <c r="B15" s="250" t="str">
        <f>'11'!B13</f>
        <v>Bungkal</v>
      </c>
      <c r="C15" s="250" t="str">
        <f>'11'!C13</f>
        <v>Bungkal</v>
      </c>
      <c r="D15" s="223">
        <f>'21'!D16</f>
        <v>233</v>
      </c>
      <c r="E15" s="223">
        <f>'21'!G16</f>
        <v>241</v>
      </c>
      <c r="F15" s="223">
        <f t="shared" si="0"/>
        <v>474</v>
      </c>
      <c r="G15" s="242">
        <v>160</v>
      </c>
      <c r="H15" s="228">
        <f t="shared" si="1"/>
        <v>68.669527896995703</v>
      </c>
      <c r="I15" s="139">
        <v>151</v>
      </c>
      <c r="J15" s="224">
        <f t="shared" si="2"/>
        <v>62.655601659751035</v>
      </c>
      <c r="K15" s="223">
        <f t="shared" si="3"/>
        <v>311</v>
      </c>
      <c r="L15" s="224">
        <f t="shared" si="4"/>
        <v>65.611814345991561</v>
      </c>
      <c r="M15" s="139">
        <v>7</v>
      </c>
      <c r="N15" s="228">
        <f t="shared" si="5"/>
        <v>4.375</v>
      </c>
      <c r="O15" s="139">
        <v>6</v>
      </c>
      <c r="P15" s="228">
        <f t="shared" si="6"/>
        <v>3.9735099337748347</v>
      </c>
      <c r="Q15" s="223">
        <f t="shared" si="7"/>
        <v>13</v>
      </c>
      <c r="R15" s="228">
        <f t="shared" si="8"/>
        <v>4.180064308681672</v>
      </c>
      <c r="S15" s="139">
        <v>2</v>
      </c>
      <c r="T15" s="228">
        <f t="shared" si="9"/>
        <v>0.85836909871244638</v>
      </c>
      <c r="U15" s="139">
        <v>1</v>
      </c>
      <c r="V15" s="228">
        <f t="shared" si="10"/>
        <v>0.41493775933609961</v>
      </c>
      <c r="W15" s="223">
        <f t="shared" si="11"/>
        <v>3</v>
      </c>
      <c r="X15" s="228">
        <f t="shared" si="12"/>
        <v>0.63291139240506333</v>
      </c>
      <c r="Y15" s="153"/>
      <c r="Z15" s="153"/>
    </row>
    <row r="16" spans="1:26" ht="19.5" customHeight="1">
      <c r="A16" s="240">
        <v>6</v>
      </c>
      <c r="B16" s="250" t="str">
        <f>'11'!B14</f>
        <v>Sambit</v>
      </c>
      <c r="C16" s="250" t="str">
        <f>'11'!C14</f>
        <v>Sambit</v>
      </c>
      <c r="D16" s="223">
        <f>'21'!D17</f>
        <v>108</v>
      </c>
      <c r="E16" s="223">
        <f>'21'!G17</f>
        <v>112</v>
      </c>
      <c r="F16" s="223">
        <f t="shared" si="0"/>
        <v>220</v>
      </c>
      <c r="G16" s="139">
        <v>74</v>
      </c>
      <c r="H16" s="228">
        <f t="shared" si="1"/>
        <v>68.518518518518519</v>
      </c>
      <c r="I16" s="139">
        <v>78</v>
      </c>
      <c r="J16" s="224">
        <f t="shared" si="2"/>
        <v>69.642857142857139</v>
      </c>
      <c r="K16" s="223">
        <f t="shared" si="3"/>
        <v>152</v>
      </c>
      <c r="L16" s="224">
        <f t="shared" si="4"/>
        <v>69.090909090909093</v>
      </c>
      <c r="M16" s="139">
        <v>4</v>
      </c>
      <c r="N16" s="228">
        <f t="shared" si="5"/>
        <v>5.4054054054054053</v>
      </c>
      <c r="O16" s="139">
        <v>7</v>
      </c>
      <c r="P16" s="228">
        <f t="shared" si="6"/>
        <v>8.9743589743589745</v>
      </c>
      <c r="Q16" s="223">
        <f t="shared" si="7"/>
        <v>11</v>
      </c>
      <c r="R16" s="228">
        <f t="shared" si="8"/>
        <v>7.2368421052631584</v>
      </c>
      <c r="S16" s="139">
        <v>4</v>
      </c>
      <c r="T16" s="228">
        <f t="shared" si="9"/>
        <v>3.7037037037037033</v>
      </c>
      <c r="U16" s="139">
        <v>4</v>
      </c>
      <c r="V16" s="228">
        <f t="shared" si="10"/>
        <v>3.5714285714285712</v>
      </c>
      <c r="W16" s="223">
        <f t="shared" si="11"/>
        <v>8</v>
      </c>
      <c r="X16" s="228">
        <f t="shared" si="12"/>
        <v>3.6363636363636362</v>
      </c>
      <c r="Y16" s="153"/>
      <c r="Z16" s="153"/>
    </row>
    <row r="17" spans="1:26" ht="19.5" customHeight="1">
      <c r="A17" s="240">
        <v>7</v>
      </c>
      <c r="B17" s="250">
        <f>'11'!B15</f>
        <v>0</v>
      </c>
      <c r="C17" s="250" t="str">
        <f>'11'!C15</f>
        <v>Wringinanom</v>
      </c>
      <c r="D17" s="223">
        <f>'21'!D18</f>
        <v>137</v>
      </c>
      <c r="E17" s="223">
        <f>'21'!G18</f>
        <v>136</v>
      </c>
      <c r="F17" s="223">
        <f t="shared" si="0"/>
        <v>273</v>
      </c>
      <c r="G17" s="139">
        <v>112</v>
      </c>
      <c r="H17" s="228">
        <f t="shared" si="1"/>
        <v>81.751824817518255</v>
      </c>
      <c r="I17" s="139">
        <v>89</v>
      </c>
      <c r="J17" s="224">
        <f t="shared" si="2"/>
        <v>65.441176470588232</v>
      </c>
      <c r="K17" s="223">
        <f t="shared" si="3"/>
        <v>201</v>
      </c>
      <c r="L17" s="224">
        <f t="shared" si="4"/>
        <v>73.626373626373635</v>
      </c>
      <c r="M17" s="139">
        <v>3</v>
      </c>
      <c r="N17" s="228">
        <f t="shared" si="5"/>
        <v>2.6785714285714284</v>
      </c>
      <c r="O17" s="139">
        <v>3</v>
      </c>
      <c r="P17" s="228">
        <f t="shared" si="6"/>
        <v>3.3707865168539324</v>
      </c>
      <c r="Q17" s="223">
        <f t="shared" si="7"/>
        <v>6</v>
      </c>
      <c r="R17" s="228">
        <f t="shared" si="8"/>
        <v>2.9850746268656714</v>
      </c>
      <c r="S17" s="139">
        <v>2</v>
      </c>
      <c r="T17" s="228">
        <f t="shared" si="9"/>
        <v>1.4598540145985401</v>
      </c>
      <c r="U17" s="139">
        <v>2</v>
      </c>
      <c r="V17" s="228">
        <f t="shared" si="10"/>
        <v>1.4705882352941175</v>
      </c>
      <c r="W17" s="223">
        <f t="shared" si="11"/>
        <v>4</v>
      </c>
      <c r="X17" s="228">
        <f t="shared" si="12"/>
        <v>1.4652014652014651</v>
      </c>
      <c r="Y17" s="153"/>
      <c r="Z17" s="153"/>
    </row>
    <row r="18" spans="1:26" ht="19.5" customHeight="1">
      <c r="A18" s="240">
        <v>8</v>
      </c>
      <c r="B18" s="250" t="str">
        <f>'11'!B16</f>
        <v>Sawoo</v>
      </c>
      <c r="C18" s="250" t="str">
        <f>'11'!C16</f>
        <v>Sawoo</v>
      </c>
      <c r="D18" s="223">
        <f>'21'!D19</f>
        <v>326</v>
      </c>
      <c r="E18" s="223">
        <f>'21'!G19</f>
        <v>326</v>
      </c>
      <c r="F18" s="223">
        <f t="shared" si="0"/>
        <v>652</v>
      </c>
      <c r="G18" s="139">
        <v>215</v>
      </c>
      <c r="H18" s="228">
        <f t="shared" si="1"/>
        <v>65.950920245398777</v>
      </c>
      <c r="I18" s="139">
        <v>229</v>
      </c>
      <c r="J18" s="224">
        <f t="shared" si="2"/>
        <v>70.245398773006144</v>
      </c>
      <c r="K18" s="223">
        <f t="shared" si="3"/>
        <v>444</v>
      </c>
      <c r="L18" s="224">
        <f t="shared" si="4"/>
        <v>68.098159509202446</v>
      </c>
      <c r="M18" s="139">
        <v>11</v>
      </c>
      <c r="N18" s="228">
        <f t="shared" si="5"/>
        <v>5.1162790697674421</v>
      </c>
      <c r="O18" s="139">
        <v>15</v>
      </c>
      <c r="P18" s="228">
        <f t="shared" si="6"/>
        <v>6.5502183406113534</v>
      </c>
      <c r="Q18" s="223">
        <f t="shared" si="7"/>
        <v>26</v>
      </c>
      <c r="R18" s="228">
        <f t="shared" si="8"/>
        <v>5.8558558558558556</v>
      </c>
      <c r="S18" s="139">
        <v>5</v>
      </c>
      <c r="T18" s="228">
        <f t="shared" si="9"/>
        <v>1.5337423312883436</v>
      </c>
      <c r="U18" s="139">
        <v>4</v>
      </c>
      <c r="V18" s="228">
        <f t="shared" si="10"/>
        <v>1.2269938650306749</v>
      </c>
      <c r="W18" s="223">
        <f t="shared" si="11"/>
        <v>9</v>
      </c>
      <c r="X18" s="228">
        <f t="shared" si="12"/>
        <v>1.3803680981595092</v>
      </c>
      <c r="Y18" s="153"/>
      <c r="Z18" s="153"/>
    </row>
    <row r="19" spans="1:26" ht="19.5" customHeight="1">
      <c r="A19" s="240">
        <v>9</v>
      </c>
      <c r="B19" s="250">
        <f>'11'!B17</f>
        <v>0</v>
      </c>
      <c r="C19" s="250" t="str">
        <f>'11'!C17</f>
        <v>Bondrang</v>
      </c>
      <c r="D19" s="223">
        <f>'21'!D20</f>
        <v>52</v>
      </c>
      <c r="E19" s="223">
        <f>'21'!G20</f>
        <v>53</v>
      </c>
      <c r="F19" s="223">
        <f t="shared" si="0"/>
        <v>105</v>
      </c>
      <c r="G19" s="139">
        <v>33</v>
      </c>
      <c r="H19" s="228">
        <f t="shared" si="1"/>
        <v>63.46153846153846</v>
      </c>
      <c r="I19" s="139">
        <v>28</v>
      </c>
      <c r="J19" s="224">
        <f t="shared" si="2"/>
        <v>52.830188679245282</v>
      </c>
      <c r="K19" s="223">
        <f t="shared" si="3"/>
        <v>61</v>
      </c>
      <c r="L19" s="224">
        <f t="shared" si="4"/>
        <v>58.095238095238102</v>
      </c>
      <c r="M19" s="139">
        <v>0</v>
      </c>
      <c r="N19" s="228">
        <f t="shared" si="5"/>
        <v>0</v>
      </c>
      <c r="O19" s="139">
        <v>0</v>
      </c>
      <c r="P19" s="228">
        <f t="shared" si="6"/>
        <v>0</v>
      </c>
      <c r="Q19" s="223">
        <f t="shared" si="7"/>
        <v>0</v>
      </c>
      <c r="R19" s="228">
        <f t="shared" si="8"/>
        <v>0</v>
      </c>
      <c r="S19" s="139">
        <v>0</v>
      </c>
      <c r="T19" s="228">
        <f t="shared" si="9"/>
        <v>0</v>
      </c>
      <c r="U19" s="139">
        <v>0</v>
      </c>
      <c r="V19" s="228">
        <f t="shared" si="10"/>
        <v>0</v>
      </c>
      <c r="W19" s="223">
        <f t="shared" si="11"/>
        <v>0</v>
      </c>
      <c r="X19" s="228">
        <f t="shared" si="12"/>
        <v>0</v>
      </c>
      <c r="Y19" s="153"/>
      <c r="Z19" s="153"/>
    </row>
    <row r="20" spans="1:26" ht="19.5" customHeight="1">
      <c r="A20" s="240">
        <v>10</v>
      </c>
      <c r="B20" s="250" t="str">
        <f>'11'!B18</f>
        <v>Sooko</v>
      </c>
      <c r="C20" s="250" t="str">
        <f>'11'!C18</f>
        <v>Sooko</v>
      </c>
      <c r="D20" s="223">
        <f>'21'!D21</f>
        <v>146</v>
      </c>
      <c r="E20" s="223">
        <f>'21'!G21</f>
        <v>150</v>
      </c>
      <c r="F20" s="223">
        <f t="shared" si="0"/>
        <v>296</v>
      </c>
      <c r="G20" s="139">
        <v>110</v>
      </c>
      <c r="H20" s="228">
        <f t="shared" si="1"/>
        <v>75.342465753424662</v>
      </c>
      <c r="I20" s="139">
        <v>76</v>
      </c>
      <c r="J20" s="224">
        <f t="shared" si="2"/>
        <v>50.666666666666671</v>
      </c>
      <c r="K20" s="223">
        <f t="shared" si="3"/>
        <v>186</v>
      </c>
      <c r="L20" s="224">
        <f t="shared" si="4"/>
        <v>62.837837837837839</v>
      </c>
      <c r="M20" s="139">
        <v>7</v>
      </c>
      <c r="N20" s="228">
        <f t="shared" si="5"/>
        <v>6.3636363636363633</v>
      </c>
      <c r="O20" s="139">
        <v>3</v>
      </c>
      <c r="P20" s="228">
        <f t="shared" si="6"/>
        <v>3.9473684210526314</v>
      </c>
      <c r="Q20" s="223">
        <f t="shared" si="7"/>
        <v>10</v>
      </c>
      <c r="R20" s="228">
        <f t="shared" si="8"/>
        <v>5.376344086021505</v>
      </c>
      <c r="S20" s="139">
        <v>1</v>
      </c>
      <c r="T20" s="228">
        <f t="shared" si="9"/>
        <v>0.68493150684931503</v>
      </c>
      <c r="U20" s="139">
        <v>2</v>
      </c>
      <c r="V20" s="228">
        <f t="shared" si="10"/>
        <v>1.3333333333333335</v>
      </c>
      <c r="W20" s="223">
        <f t="shared" si="11"/>
        <v>3</v>
      </c>
      <c r="X20" s="228">
        <f t="shared" si="12"/>
        <v>1.0135135135135136</v>
      </c>
      <c r="Y20" s="153"/>
      <c r="Z20" s="153"/>
    </row>
    <row r="21" spans="1:26" ht="19.5" customHeight="1">
      <c r="A21" s="240">
        <v>11</v>
      </c>
      <c r="B21" s="250" t="str">
        <f>'11'!B19</f>
        <v>Pudak</v>
      </c>
      <c r="C21" s="250" t="str">
        <f>'11'!C19</f>
        <v>Pudak</v>
      </c>
      <c r="D21" s="223">
        <f>'21'!D22</f>
        <v>57</v>
      </c>
      <c r="E21" s="223">
        <f>'21'!G22</f>
        <v>57</v>
      </c>
      <c r="F21" s="223">
        <f t="shared" si="0"/>
        <v>114</v>
      </c>
      <c r="G21" s="139">
        <v>63</v>
      </c>
      <c r="H21" s="228">
        <f t="shared" si="1"/>
        <v>110.5263157894737</v>
      </c>
      <c r="I21" s="139">
        <v>34</v>
      </c>
      <c r="J21" s="224">
        <f t="shared" si="2"/>
        <v>59.649122807017541</v>
      </c>
      <c r="K21" s="223">
        <f t="shared" si="3"/>
        <v>97</v>
      </c>
      <c r="L21" s="224">
        <f t="shared" si="4"/>
        <v>85.087719298245617</v>
      </c>
      <c r="M21" s="139">
        <v>2</v>
      </c>
      <c r="N21" s="228">
        <f t="shared" si="5"/>
        <v>3.1746031746031744</v>
      </c>
      <c r="O21" s="139">
        <v>4</v>
      </c>
      <c r="P21" s="228">
        <f t="shared" si="6"/>
        <v>11.76470588235294</v>
      </c>
      <c r="Q21" s="223">
        <f t="shared" si="7"/>
        <v>6</v>
      </c>
      <c r="R21" s="228">
        <f t="shared" si="8"/>
        <v>6.1855670103092786</v>
      </c>
      <c r="S21" s="139">
        <v>2</v>
      </c>
      <c r="T21" s="228">
        <f t="shared" si="9"/>
        <v>3.5087719298245612</v>
      </c>
      <c r="U21" s="139">
        <v>0</v>
      </c>
      <c r="V21" s="228">
        <f t="shared" si="10"/>
        <v>0</v>
      </c>
      <c r="W21" s="223">
        <f t="shared" si="11"/>
        <v>2</v>
      </c>
      <c r="X21" s="228">
        <f t="shared" si="12"/>
        <v>1.7543859649122806</v>
      </c>
      <c r="Y21" s="153"/>
      <c r="Z21" s="153"/>
    </row>
    <row r="22" spans="1:26" ht="19.5" customHeight="1">
      <c r="A22" s="240">
        <v>12</v>
      </c>
      <c r="B22" s="250" t="str">
        <f>'11'!B20</f>
        <v>Pulung</v>
      </c>
      <c r="C22" s="250" t="str">
        <f>'11'!C20</f>
        <v>Pulung</v>
      </c>
      <c r="D22" s="223">
        <f>'21'!D23</f>
        <v>191</v>
      </c>
      <c r="E22" s="223">
        <f>'21'!G23</f>
        <v>195</v>
      </c>
      <c r="F22" s="223">
        <f t="shared" si="0"/>
        <v>386</v>
      </c>
      <c r="G22" s="139">
        <v>122</v>
      </c>
      <c r="H22" s="228">
        <f t="shared" si="1"/>
        <v>63.874345549738223</v>
      </c>
      <c r="I22" s="139">
        <v>121</v>
      </c>
      <c r="J22" s="224">
        <f t="shared" si="2"/>
        <v>62.051282051282051</v>
      </c>
      <c r="K22" s="223">
        <f t="shared" si="3"/>
        <v>243</v>
      </c>
      <c r="L22" s="224">
        <f t="shared" si="4"/>
        <v>62.953367875647672</v>
      </c>
      <c r="M22" s="139">
        <v>6</v>
      </c>
      <c r="N22" s="228">
        <f t="shared" si="5"/>
        <v>4.918032786885246</v>
      </c>
      <c r="O22" s="139">
        <v>5</v>
      </c>
      <c r="P22" s="228">
        <f t="shared" si="6"/>
        <v>4.1322314049586781</v>
      </c>
      <c r="Q22" s="223">
        <f t="shared" si="7"/>
        <v>11</v>
      </c>
      <c r="R22" s="228">
        <f t="shared" si="8"/>
        <v>4.5267489711934159</v>
      </c>
      <c r="S22" s="139">
        <v>4</v>
      </c>
      <c r="T22" s="228">
        <f t="shared" si="9"/>
        <v>2.0942408376963351</v>
      </c>
      <c r="U22" s="139">
        <v>4</v>
      </c>
      <c r="V22" s="228">
        <f t="shared" si="10"/>
        <v>2.0512820512820511</v>
      </c>
      <c r="W22" s="223">
        <f t="shared" si="11"/>
        <v>8</v>
      </c>
      <c r="X22" s="228">
        <f t="shared" si="12"/>
        <v>2.0725388601036272</v>
      </c>
      <c r="Y22" s="153"/>
      <c r="Z22" s="153"/>
    </row>
    <row r="23" spans="1:26" ht="19.5" customHeight="1">
      <c r="A23" s="240">
        <v>13</v>
      </c>
      <c r="B23" s="250">
        <f>'11'!B21</f>
        <v>0</v>
      </c>
      <c r="C23" s="250" t="str">
        <f>'11'!C21</f>
        <v>Kesugihan</v>
      </c>
      <c r="D23" s="223">
        <f>'21'!D24</f>
        <v>126</v>
      </c>
      <c r="E23" s="223">
        <f>'21'!G24</f>
        <v>128</v>
      </c>
      <c r="F23" s="223">
        <f t="shared" si="0"/>
        <v>254</v>
      </c>
      <c r="G23" s="139">
        <v>68</v>
      </c>
      <c r="H23" s="228">
        <f t="shared" si="1"/>
        <v>53.968253968253968</v>
      </c>
      <c r="I23" s="139">
        <v>71</v>
      </c>
      <c r="J23" s="224">
        <f t="shared" si="2"/>
        <v>55.46875</v>
      </c>
      <c r="K23" s="223">
        <f t="shared" si="3"/>
        <v>139</v>
      </c>
      <c r="L23" s="224">
        <f t="shared" si="4"/>
        <v>54.724409448818903</v>
      </c>
      <c r="M23" s="139">
        <v>2</v>
      </c>
      <c r="N23" s="228">
        <f t="shared" si="5"/>
        <v>2.9411764705882351</v>
      </c>
      <c r="O23" s="139">
        <v>8</v>
      </c>
      <c r="P23" s="228">
        <f t="shared" si="6"/>
        <v>11.267605633802818</v>
      </c>
      <c r="Q23" s="223">
        <f t="shared" si="7"/>
        <v>10</v>
      </c>
      <c r="R23" s="228">
        <f t="shared" si="8"/>
        <v>7.1942446043165464</v>
      </c>
      <c r="S23" s="139">
        <v>0</v>
      </c>
      <c r="T23" s="228">
        <f t="shared" si="9"/>
        <v>0</v>
      </c>
      <c r="U23" s="139">
        <v>0</v>
      </c>
      <c r="V23" s="228">
        <f t="shared" si="10"/>
        <v>0</v>
      </c>
      <c r="W23" s="223">
        <f t="shared" si="11"/>
        <v>0</v>
      </c>
      <c r="X23" s="228">
        <f t="shared" si="12"/>
        <v>0</v>
      </c>
      <c r="Y23" s="153"/>
      <c r="Z23" s="153"/>
    </row>
    <row r="24" spans="1:26" ht="19.5" customHeight="1">
      <c r="A24" s="240">
        <v>14</v>
      </c>
      <c r="B24" s="250" t="str">
        <f>'11'!B22</f>
        <v>Mlarak</v>
      </c>
      <c r="C24" s="250" t="str">
        <f>'11'!C22</f>
        <v>Mlarak</v>
      </c>
      <c r="D24" s="223">
        <f>'21'!D25</f>
        <v>215</v>
      </c>
      <c r="E24" s="223">
        <f>'21'!G25</f>
        <v>218</v>
      </c>
      <c r="F24" s="223">
        <f t="shared" si="0"/>
        <v>433</v>
      </c>
      <c r="G24" s="139">
        <v>158</v>
      </c>
      <c r="H24" s="228">
        <f t="shared" si="1"/>
        <v>73.488372093023258</v>
      </c>
      <c r="I24" s="139">
        <v>150</v>
      </c>
      <c r="J24" s="224">
        <f t="shared" si="2"/>
        <v>68.807339449541288</v>
      </c>
      <c r="K24" s="223">
        <f t="shared" si="3"/>
        <v>308</v>
      </c>
      <c r="L24" s="224">
        <f t="shared" si="4"/>
        <v>71.131639722863738</v>
      </c>
      <c r="M24" s="139">
        <v>10</v>
      </c>
      <c r="N24" s="228">
        <f t="shared" si="5"/>
        <v>6.3291139240506329</v>
      </c>
      <c r="O24" s="139">
        <v>6</v>
      </c>
      <c r="P24" s="228">
        <f t="shared" si="6"/>
        <v>4</v>
      </c>
      <c r="Q24" s="223">
        <f t="shared" si="7"/>
        <v>16</v>
      </c>
      <c r="R24" s="228">
        <f t="shared" si="8"/>
        <v>5.1948051948051948</v>
      </c>
      <c r="S24" s="139">
        <v>4</v>
      </c>
      <c r="T24" s="228">
        <f t="shared" si="9"/>
        <v>1.8604651162790697</v>
      </c>
      <c r="U24" s="139">
        <v>3</v>
      </c>
      <c r="V24" s="228">
        <f t="shared" si="10"/>
        <v>1.3761467889908259</v>
      </c>
      <c r="W24" s="223">
        <f t="shared" si="11"/>
        <v>7</v>
      </c>
      <c r="X24" s="228">
        <f t="shared" si="12"/>
        <v>1.6166281755196306</v>
      </c>
      <c r="Y24" s="153"/>
      <c r="Z24" s="153"/>
    </row>
    <row r="25" spans="1:26" ht="19.5" customHeight="1">
      <c r="A25" s="240">
        <v>15</v>
      </c>
      <c r="B25" s="250" t="str">
        <f>'11'!B23</f>
        <v>Siman</v>
      </c>
      <c r="C25" s="250" t="str">
        <f>'11'!C23</f>
        <v>Siman</v>
      </c>
      <c r="D25" s="223">
        <f>'21'!D26</f>
        <v>146</v>
      </c>
      <c r="E25" s="223">
        <f>'21'!G26</f>
        <v>145</v>
      </c>
      <c r="F25" s="223">
        <f t="shared" si="0"/>
        <v>291</v>
      </c>
      <c r="G25" s="139">
        <v>94</v>
      </c>
      <c r="H25" s="228">
        <f t="shared" si="1"/>
        <v>64.38356164383562</v>
      </c>
      <c r="I25" s="139">
        <v>81</v>
      </c>
      <c r="J25" s="224">
        <f t="shared" si="2"/>
        <v>55.862068965517238</v>
      </c>
      <c r="K25" s="223">
        <f t="shared" si="3"/>
        <v>175</v>
      </c>
      <c r="L25" s="224">
        <f t="shared" si="4"/>
        <v>60.137457044673539</v>
      </c>
      <c r="M25" s="139">
        <v>3</v>
      </c>
      <c r="N25" s="228">
        <f t="shared" si="5"/>
        <v>3.1914893617021276</v>
      </c>
      <c r="O25" s="139">
        <v>4</v>
      </c>
      <c r="P25" s="228">
        <f t="shared" si="6"/>
        <v>4.9382716049382713</v>
      </c>
      <c r="Q25" s="223">
        <f t="shared" si="7"/>
        <v>7</v>
      </c>
      <c r="R25" s="228">
        <f t="shared" si="8"/>
        <v>4</v>
      </c>
      <c r="S25" s="139">
        <v>8</v>
      </c>
      <c r="T25" s="228">
        <f t="shared" si="9"/>
        <v>5.4794520547945202</v>
      </c>
      <c r="U25" s="139">
        <v>0</v>
      </c>
      <c r="V25" s="228">
        <f t="shared" si="10"/>
        <v>0</v>
      </c>
      <c r="W25" s="223">
        <f t="shared" si="11"/>
        <v>8</v>
      </c>
      <c r="X25" s="228">
        <f t="shared" si="12"/>
        <v>2.7491408934707904</v>
      </c>
      <c r="Y25" s="153"/>
      <c r="Z25" s="153"/>
    </row>
    <row r="26" spans="1:26" ht="19.5" customHeight="1">
      <c r="A26" s="240">
        <v>16</v>
      </c>
      <c r="B26" s="250">
        <f>'11'!B24</f>
        <v>0</v>
      </c>
      <c r="C26" s="250" t="str">
        <f>'11'!C24</f>
        <v>Ronowijayan</v>
      </c>
      <c r="D26" s="223">
        <f>'21'!D27</f>
        <v>144</v>
      </c>
      <c r="E26" s="223">
        <f>'21'!G27</f>
        <v>146</v>
      </c>
      <c r="F26" s="223">
        <f t="shared" si="0"/>
        <v>290</v>
      </c>
      <c r="G26" s="139">
        <v>98</v>
      </c>
      <c r="H26" s="228">
        <f t="shared" si="1"/>
        <v>68.055555555555557</v>
      </c>
      <c r="I26" s="139">
        <v>79</v>
      </c>
      <c r="J26" s="224">
        <f t="shared" si="2"/>
        <v>54.109589041095894</v>
      </c>
      <c r="K26" s="223">
        <f t="shared" si="3"/>
        <v>177</v>
      </c>
      <c r="L26" s="224">
        <f t="shared" si="4"/>
        <v>61.03448275862069</v>
      </c>
      <c r="M26" s="139">
        <v>10</v>
      </c>
      <c r="N26" s="228">
        <f t="shared" si="5"/>
        <v>10.204081632653061</v>
      </c>
      <c r="O26" s="139">
        <v>4</v>
      </c>
      <c r="P26" s="228">
        <f t="shared" si="6"/>
        <v>5.0632911392405067</v>
      </c>
      <c r="Q26" s="223">
        <f t="shared" si="7"/>
        <v>14</v>
      </c>
      <c r="R26" s="228">
        <f t="shared" si="8"/>
        <v>7.9096045197740121</v>
      </c>
      <c r="S26" s="139">
        <v>4</v>
      </c>
      <c r="T26" s="228">
        <f t="shared" si="9"/>
        <v>2.7777777777777777</v>
      </c>
      <c r="U26" s="139">
        <v>0</v>
      </c>
      <c r="V26" s="228">
        <f t="shared" si="10"/>
        <v>0</v>
      </c>
      <c r="W26" s="223">
        <f t="shared" si="11"/>
        <v>4</v>
      </c>
      <c r="X26" s="228">
        <f t="shared" si="12"/>
        <v>1.3793103448275863</v>
      </c>
      <c r="Y26" s="153"/>
      <c r="Z26" s="153"/>
    </row>
    <row r="27" spans="1:26" ht="19.5" customHeight="1">
      <c r="A27" s="240">
        <v>17</v>
      </c>
      <c r="B27" s="250" t="str">
        <f>'11'!B25</f>
        <v>Jetis</v>
      </c>
      <c r="C27" s="250" t="str">
        <f>'11'!C25</f>
        <v>Jetis</v>
      </c>
      <c r="D27" s="223">
        <f>'21'!D28</f>
        <v>192</v>
      </c>
      <c r="E27" s="223">
        <f>'21'!G28</f>
        <v>194</v>
      </c>
      <c r="F27" s="223">
        <f t="shared" si="0"/>
        <v>386</v>
      </c>
      <c r="G27" s="139">
        <v>121</v>
      </c>
      <c r="H27" s="228">
        <f t="shared" si="1"/>
        <v>63.020833333333336</v>
      </c>
      <c r="I27" s="139">
        <v>116</v>
      </c>
      <c r="J27" s="224">
        <f t="shared" si="2"/>
        <v>59.793814432989691</v>
      </c>
      <c r="K27" s="223">
        <f t="shared" si="3"/>
        <v>237</v>
      </c>
      <c r="L27" s="224">
        <f t="shared" si="4"/>
        <v>61.398963730569946</v>
      </c>
      <c r="M27" s="139">
        <v>3</v>
      </c>
      <c r="N27" s="228">
        <f t="shared" si="5"/>
        <v>2.4793388429752068</v>
      </c>
      <c r="O27" s="139">
        <v>4</v>
      </c>
      <c r="P27" s="228">
        <f t="shared" si="6"/>
        <v>3.4482758620689653</v>
      </c>
      <c r="Q27" s="223">
        <f t="shared" si="7"/>
        <v>7</v>
      </c>
      <c r="R27" s="228">
        <f t="shared" si="8"/>
        <v>2.9535864978902953</v>
      </c>
      <c r="S27" s="139">
        <v>0</v>
      </c>
      <c r="T27" s="228">
        <f t="shared" si="9"/>
        <v>0</v>
      </c>
      <c r="U27" s="139">
        <v>0</v>
      </c>
      <c r="V27" s="228">
        <f t="shared" si="10"/>
        <v>0</v>
      </c>
      <c r="W27" s="223">
        <f t="shared" si="11"/>
        <v>0</v>
      </c>
      <c r="X27" s="228">
        <f t="shared" si="12"/>
        <v>0</v>
      </c>
      <c r="Y27" s="153"/>
      <c r="Z27" s="153"/>
    </row>
    <row r="28" spans="1:26" ht="19.5" customHeight="1">
      <c r="A28" s="240">
        <v>18</v>
      </c>
      <c r="B28" s="250" t="str">
        <f>'11'!B26</f>
        <v>Balong</v>
      </c>
      <c r="C28" s="250" t="str">
        <f>'11'!C26</f>
        <v>Balong</v>
      </c>
      <c r="D28" s="223">
        <f>'21'!D29</f>
        <v>287</v>
      </c>
      <c r="E28" s="223">
        <f>'21'!G29</f>
        <v>296</v>
      </c>
      <c r="F28" s="223">
        <f t="shared" si="0"/>
        <v>583</v>
      </c>
      <c r="G28" s="139">
        <v>173</v>
      </c>
      <c r="H28" s="228">
        <f t="shared" si="1"/>
        <v>60.278745644599304</v>
      </c>
      <c r="I28" s="139">
        <v>163</v>
      </c>
      <c r="J28" s="224">
        <f t="shared" si="2"/>
        <v>55.067567567567565</v>
      </c>
      <c r="K28" s="223">
        <f t="shared" si="3"/>
        <v>336</v>
      </c>
      <c r="L28" s="224">
        <f t="shared" si="4"/>
        <v>57.632933104631221</v>
      </c>
      <c r="M28" s="139">
        <v>12</v>
      </c>
      <c r="N28" s="228">
        <f t="shared" si="5"/>
        <v>6.9364161849710975</v>
      </c>
      <c r="O28" s="139">
        <v>11</v>
      </c>
      <c r="P28" s="228">
        <f t="shared" si="6"/>
        <v>6.7484662576687118</v>
      </c>
      <c r="Q28" s="223">
        <f t="shared" si="7"/>
        <v>23</v>
      </c>
      <c r="R28" s="228">
        <f t="shared" si="8"/>
        <v>6.8452380952380958</v>
      </c>
      <c r="S28" s="139">
        <v>8</v>
      </c>
      <c r="T28" s="228">
        <f t="shared" si="9"/>
        <v>2.7874564459930316</v>
      </c>
      <c r="U28" s="139">
        <v>5</v>
      </c>
      <c r="V28" s="228">
        <f t="shared" si="10"/>
        <v>1.6891891891891893</v>
      </c>
      <c r="W28" s="223">
        <f t="shared" si="11"/>
        <v>13</v>
      </c>
      <c r="X28" s="228">
        <f t="shared" si="12"/>
        <v>2.2298456260720414</v>
      </c>
      <c r="Y28" s="153"/>
      <c r="Z28" s="153"/>
    </row>
    <row r="29" spans="1:26" ht="19.5" customHeight="1">
      <c r="A29" s="240">
        <v>19</v>
      </c>
      <c r="B29" s="250" t="str">
        <f>'11'!B27</f>
        <v>Kauman</v>
      </c>
      <c r="C29" s="250" t="str">
        <f>'11'!C27</f>
        <v>Kauman</v>
      </c>
      <c r="D29" s="223">
        <f>'21'!D30</f>
        <v>131</v>
      </c>
      <c r="E29" s="223">
        <f>'21'!G30</f>
        <v>121</v>
      </c>
      <c r="F29" s="223">
        <f t="shared" si="0"/>
        <v>252</v>
      </c>
      <c r="G29" s="139">
        <v>131</v>
      </c>
      <c r="H29" s="228">
        <f t="shared" si="1"/>
        <v>100</v>
      </c>
      <c r="I29" s="139">
        <v>121</v>
      </c>
      <c r="J29" s="224">
        <f t="shared" si="2"/>
        <v>100</v>
      </c>
      <c r="K29" s="223">
        <f t="shared" si="3"/>
        <v>252</v>
      </c>
      <c r="L29" s="224">
        <f t="shared" si="4"/>
        <v>100</v>
      </c>
      <c r="M29" s="139">
        <v>3</v>
      </c>
      <c r="N29" s="228">
        <f t="shared" si="5"/>
        <v>2.2900763358778624</v>
      </c>
      <c r="O29" s="139">
        <v>5</v>
      </c>
      <c r="P29" s="228">
        <f t="shared" si="6"/>
        <v>4.1322314049586781</v>
      </c>
      <c r="Q29" s="223">
        <f t="shared" si="7"/>
        <v>8</v>
      </c>
      <c r="R29" s="228">
        <f t="shared" si="8"/>
        <v>3.1746031746031744</v>
      </c>
      <c r="S29" s="139">
        <v>0</v>
      </c>
      <c r="T29" s="228">
        <f t="shared" si="9"/>
        <v>0</v>
      </c>
      <c r="U29" s="139">
        <v>0</v>
      </c>
      <c r="V29" s="228">
        <f t="shared" si="10"/>
        <v>0</v>
      </c>
      <c r="W29" s="223">
        <f t="shared" si="11"/>
        <v>0</v>
      </c>
      <c r="X29" s="228">
        <f t="shared" si="12"/>
        <v>0</v>
      </c>
      <c r="Y29" s="153"/>
      <c r="Z29" s="153"/>
    </row>
    <row r="30" spans="1:26" ht="19.5" customHeight="1">
      <c r="A30" s="240">
        <v>20</v>
      </c>
      <c r="B30" s="250">
        <f>'11'!B28</f>
        <v>0</v>
      </c>
      <c r="C30" s="250" t="str">
        <f>'11'!C28</f>
        <v>Ngrandu</v>
      </c>
      <c r="D30" s="223">
        <f>'21'!D31</f>
        <v>71</v>
      </c>
      <c r="E30" s="223">
        <f>'21'!G31</f>
        <v>72</v>
      </c>
      <c r="F30" s="223">
        <f t="shared" si="0"/>
        <v>143</v>
      </c>
      <c r="G30" s="139">
        <v>42</v>
      </c>
      <c r="H30" s="228">
        <f t="shared" si="1"/>
        <v>59.154929577464785</v>
      </c>
      <c r="I30" s="139">
        <v>56</v>
      </c>
      <c r="J30" s="224">
        <f t="shared" si="2"/>
        <v>77.777777777777786</v>
      </c>
      <c r="K30" s="223">
        <f t="shared" si="3"/>
        <v>98</v>
      </c>
      <c r="L30" s="224">
        <f t="shared" si="4"/>
        <v>68.531468531468533</v>
      </c>
      <c r="M30" s="139">
        <v>4</v>
      </c>
      <c r="N30" s="228">
        <f t="shared" si="5"/>
        <v>9.5238095238095237</v>
      </c>
      <c r="O30" s="139">
        <v>7</v>
      </c>
      <c r="P30" s="228">
        <f t="shared" si="6"/>
        <v>12.5</v>
      </c>
      <c r="Q30" s="223">
        <f t="shared" si="7"/>
        <v>11</v>
      </c>
      <c r="R30" s="228">
        <f t="shared" si="8"/>
        <v>11.224489795918368</v>
      </c>
      <c r="S30" s="139">
        <v>2</v>
      </c>
      <c r="T30" s="228">
        <f t="shared" si="9"/>
        <v>2.8169014084507045</v>
      </c>
      <c r="U30" s="139">
        <v>4</v>
      </c>
      <c r="V30" s="228">
        <f t="shared" si="10"/>
        <v>5.5555555555555554</v>
      </c>
      <c r="W30" s="223">
        <f t="shared" si="11"/>
        <v>6</v>
      </c>
      <c r="X30" s="228">
        <f t="shared" si="12"/>
        <v>4.1958041958041958</v>
      </c>
      <c r="Y30" s="153"/>
      <c r="Z30" s="153"/>
    </row>
    <row r="31" spans="1:26" ht="19.5" customHeight="1">
      <c r="A31" s="240">
        <v>21</v>
      </c>
      <c r="B31" s="250" t="str">
        <f>'11'!B29</f>
        <v>Jambon</v>
      </c>
      <c r="C31" s="250" t="str">
        <f>'11'!C29</f>
        <v>Jambon</v>
      </c>
      <c r="D31" s="223">
        <f>'21'!D32</f>
        <v>289</v>
      </c>
      <c r="E31" s="223">
        <f>'21'!G32</f>
        <v>289</v>
      </c>
      <c r="F31" s="223">
        <f t="shared" si="0"/>
        <v>578</v>
      </c>
      <c r="G31" s="139">
        <v>188</v>
      </c>
      <c r="H31" s="228">
        <f t="shared" si="1"/>
        <v>65.051903114186842</v>
      </c>
      <c r="I31" s="139">
        <v>160</v>
      </c>
      <c r="J31" s="224">
        <f t="shared" si="2"/>
        <v>55.363321799307961</v>
      </c>
      <c r="K31" s="223">
        <f t="shared" si="3"/>
        <v>348</v>
      </c>
      <c r="L31" s="224">
        <f t="shared" si="4"/>
        <v>60.207612456747405</v>
      </c>
      <c r="M31" s="139">
        <v>1</v>
      </c>
      <c r="N31" s="228">
        <f t="shared" si="5"/>
        <v>0.53191489361702127</v>
      </c>
      <c r="O31" s="139">
        <v>1</v>
      </c>
      <c r="P31" s="228">
        <f t="shared" si="6"/>
        <v>0.625</v>
      </c>
      <c r="Q31" s="223">
        <f t="shared" si="7"/>
        <v>2</v>
      </c>
      <c r="R31" s="228">
        <f t="shared" si="8"/>
        <v>0.57471264367816088</v>
      </c>
      <c r="S31" s="139">
        <v>0</v>
      </c>
      <c r="T31" s="228">
        <f t="shared" si="9"/>
        <v>0</v>
      </c>
      <c r="U31" s="139">
        <v>1</v>
      </c>
      <c r="V31" s="228">
        <f t="shared" si="10"/>
        <v>0.34602076124567477</v>
      </c>
      <c r="W31" s="223">
        <f t="shared" si="11"/>
        <v>1</v>
      </c>
      <c r="X31" s="228">
        <f t="shared" si="12"/>
        <v>0.17301038062283738</v>
      </c>
      <c r="Y31" s="153"/>
      <c r="Z31" s="153"/>
    </row>
    <row r="32" spans="1:26" ht="19.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223">
        <f>'21'!D33</f>
        <v>207</v>
      </c>
      <c r="E32" s="223">
        <f>'21'!G33</f>
        <v>206</v>
      </c>
      <c r="F32" s="223">
        <f t="shared" si="0"/>
        <v>413</v>
      </c>
      <c r="G32" s="139">
        <v>160</v>
      </c>
      <c r="H32" s="228">
        <f t="shared" si="1"/>
        <v>77.294685990338166</v>
      </c>
      <c r="I32" s="139">
        <v>113</v>
      </c>
      <c r="J32" s="224">
        <f t="shared" si="2"/>
        <v>54.854368932038831</v>
      </c>
      <c r="K32" s="223">
        <f t="shared" si="3"/>
        <v>273</v>
      </c>
      <c r="L32" s="224">
        <f t="shared" si="4"/>
        <v>66.101694915254242</v>
      </c>
      <c r="M32" s="139">
        <v>10</v>
      </c>
      <c r="N32" s="228">
        <f t="shared" si="5"/>
        <v>6.25</v>
      </c>
      <c r="O32" s="139">
        <v>3</v>
      </c>
      <c r="P32" s="228">
        <f t="shared" si="6"/>
        <v>2.6548672566371683</v>
      </c>
      <c r="Q32" s="223">
        <f t="shared" si="7"/>
        <v>13</v>
      </c>
      <c r="R32" s="228">
        <f t="shared" si="8"/>
        <v>4.7619047619047619</v>
      </c>
      <c r="S32" s="139">
        <v>3</v>
      </c>
      <c r="T32" s="228">
        <f t="shared" si="9"/>
        <v>1.4492753623188406</v>
      </c>
      <c r="U32" s="139">
        <v>1</v>
      </c>
      <c r="V32" s="228">
        <f t="shared" si="10"/>
        <v>0.48543689320388345</v>
      </c>
      <c r="W32" s="223">
        <f t="shared" si="11"/>
        <v>4</v>
      </c>
      <c r="X32" s="228">
        <f t="shared" si="12"/>
        <v>0.96852300242130751</v>
      </c>
      <c r="Y32" s="153"/>
      <c r="Z32" s="153"/>
    </row>
    <row r="33" spans="1:26" ht="19.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223">
        <f>'21'!D34</f>
        <v>156</v>
      </c>
      <c r="E33" s="223">
        <f>'21'!G34</f>
        <v>161</v>
      </c>
      <c r="F33" s="223">
        <f t="shared" si="0"/>
        <v>317</v>
      </c>
      <c r="G33" s="139">
        <v>98</v>
      </c>
      <c r="H33" s="228">
        <f t="shared" si="1"/>
        <v>62.820512820512818</v>
      </c>
      <c r="I33" s="139">
        <v>102</v>
      </c>
      <c r="J33" s="224">
        <f t="shared" si="2"/>
        <v>63.354037267080741</v>
      </c>
      <c r="K33" s="223">
        <f t="shared" si="3"/>
        <v>200</v>
      </c>
      <c r="L33" s="224">
        <f t="shared" si="4"/>
        <v>63.09148264984227</v>
      </c>
      <c r="M33" s="139">
        <v>8</v>
      </c>
      <c r="N33" s="228">
        <f t="shared" si="5"/>
        <v>8.1632653061224492</v>
      </c>
      <c r="O33" s="139">
        <v>2</v>
      </c>
      <c r="P33" s="228">
        <f t="shared" si="6"/>
        <v>1.9607843137254901</v>
      </c>
      <c r="Q33" s="223">
        <f t="shared" si="7"/>
        <v>10</v>
      </c>
      <c r="R33" s="228">
        <f t="shared" si="8"/>
        <v>5</v>
      </c>
      <c r="S33" s="139">
        <v>5</v>
      </c>
      <c r="T33" s="228">
        <f t="shared" si="9"/>
        <v>3.2051282051282048</v>
      </c>
      <c r="U33" s="139">
        <v>0</v>
      </c>
      <c r="V33" s="228">
        <f t="shared" si="10"/>
        <v>0</v>
      </c>
      <c r="W33" s="223">
        <f t="shared" si="11"/>
        <v>5</v>
      </c>
      <c r="X33" s="228">
        <f t="shared" si="12"/>
        <v>1.5772870662460567</v>
      </c>
      <c r="Y33" s="153"/>
      <c r="Z33" s="153"/>
    </row>
    <row r="34" spans="1:26" ht="19.5" customHeight="1">
      <c r="A34" s="240">
        <v>24</v>
      </c>
      <c r="B34" s="250">
        <f>'11'!B32</f>
        <v>0</v>
      </c>
      <c r="C34" s="250" t="str">
        <f>'11'!C32</f>
        <v>Kunti</v>
      </c>
      <c r="D34" s="223">
        <f>'21'!D35</f>
        <v>86</v>
      </c>
      <c r="E34" s="223">
        <f>'21'!G35</f>
        <v>86</v>
      </c>
      <c r="F34" s="223">
        <f t="shared" si="0"/>
        <v>172</v>
      </c>
      <c r="G34" s="139">
        <v>47</v>
      </c>
      <c r="H34" s="228">
        <f t="shared" si="1"/>
        <v>54.651162790697668</v>
      </c>
      <c r="I34" s="139">
        <v>47</v>
      </c>
      <c r="J34" s="224">
        <f t="shared" si="2"/>
        <v>54.651162790697668</v>
      </c>
      <c r="K34" s="223">
        <f t="shared" si="3"/>
        <v>94</v>
      </c>
      <c r="L34" s="224">
        <f t="shared" si="4"/>
        <v>54.651162790697668</v>
      </c>
      <c r="M34" s="139">
        <v>5</v>
      </c>
      <c r="N34" s="228">
        <f t="shared" si="5"/>
        <v>10.638297872340425</v>
      </c>
      <c r="O34" s="139">
        <v>3</v>
      </c>
      <c r="P34" s="228">
        <f t="shared" si="6"/>
        <v>6.3829787234042552</v>
      </c>
      <c r="Q34" s="223">
        <f t="shared" si="7"/>
        <v>8</v>
      </c>
      <c r="R34" s="228">
        <f t="shared" si="8"/>
        <v>8.5106382978723403</v>
      </c>
      <c r="S34" s="139">
        <v>0</v>
      </c>
      <c r="T34" s="228">
        <f t="shared" si="9"/>
        <v>0</v>
      </c>
      <c r="U34" s="139">
        <v>1</v>
      </c>
      <c r="V34" s="228">
        <f t="shared" si="10"/>
        <v>1.1627906976744187</v>
      </c>
      <c r="W34" s="223">
        <f t="shared" si="11"/>
        <v>1</v>
      </c>
      <c r="X34" s="228">
        <f t="shared" si="12"/>
        <v>0.58139534883720934</v>
      </c>
      <c r="Y34" s="153"/>
      <c r="Z34" s="153"/>
    </row>
    <row r="35" spans="1:26" ht="19.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223">
        <f>'21'!D36</f>
        <v>354</v>
      </c>
      <c r="E35" s="223">
        <f>'21'!G36</f>
        <v>360</v>
      </c>
      <c r="F35" s="223">
        <f t="shared" si="0"/>
        <v>714</v>
      </c>
      <c r="G35" s="139">
        <v>245</v>
      </c>
      <c r="H35" s="228">
        <f t="shared" si="1"/>
        <v>69.209039548022602</v>
      </c>
      <c r="I35" s="139">
        <v>200</v>
      </c>
      <c r="J35" s="224">
        <f t="shared" si="2"/>
        <v>55.555555555555557</v>
      </c>
      <c r="K35" s="223">
        <f t="shared" si="3"/>
        <v>445</v>
      </c>
      <c r="L35" s="224">
        <f t="shared" si="4"/>
        <v>62.324929971988794</v>
      </c>
      <c r="M35" s="139">
        <v>13</v>
      </c>
      <c r="N35" s="228">
        <f t="shared" si="5"/>
        <v>5.3061224489795915</v>
      </c>
      <c r="O35" s="139">
        <v>12</v>
      </c>
      <c r="P35" s="228">
        <f t="shared" si="6"/>
        <v>6</v>
      </c>
      <c r="Q35" s="223">
        <f t="shared" si="7"/>
        <v>25</v>
      </c>
      <c r="R35" s="228">
        <f t="shared" si="8"/>
        <v>5.6179775280898872</v>
      </c>
      <c r="S35" s="139">
        <v>3</v>
      </c>
      <c r="T35" s="228">
        <f t="shared" si="9"/>
        <v>0.84745762711864403</v>
      </c>
      <c r="U35" s="139">
        <v>4</v>
      </c>
      <c r="V35" s="228">
        <f t="shared" si="10"/>
        <v>1.1111111111111112</v>
      </c>
      <c r="W35" s="223">
        <f t="shared" si="11"/>
        <v>7</v>
      </c>
      <c r="X35" s="228">
        <f t="shared" si="12"/>
        <v>0.98039215686274506</v>
      </c>
      <c r="Y35" s="153"/>
      <c r="Z35" s="153"/>
    </row>
    <row r="36" spans="1:26" ht="19.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223">
        <f>'21'!D37</f>
        <v>241</v>
      </c>
      <c r="E36" s="223">
        <f>'21'!G37</f>
        <v>245</v>
      </c>
      <c r="F36" s="223">
        <f t="shared" si="0"/>
        <v>486</v>
      </c>
      <c r="G36" s="139">
        <v>156</v>
      </c>
      <c r="H36" s="228">
        <f t="shared" si="1"/>
        <v>64.730290456431533</v>
      </c>
      <c r="I36" s="139">
        <v>165</v>
      </c>
      <c r="J36" s="224">
        <f t="shared" si="2"/>
        <v>67.346938775510196</v>
      </c>
      <c r="K36" s="223">
        <f t="shared" si="3"/>
        <v>321</v>
      </c>
      <c r="L36" s="224">
        <f t="shared" si="4"/>
        <v>66.049382716049394</v>
      </c>
      <c r="M36" s="139">
        <v>10</v>
      </c>
      <c r="N36" s="228">
        <f t="shared" si="5"/>
        <v>6.4102564102564097</v>
      </c>
      <c r="O36" s="139">
        <v>7</v>
      </c>
      <c r="P36" s="228">
        <f t="shared" si="6"/>
        <v>4.2424242424242431</v>
      </c>
      <c r="Q36" s="223">
        <f t="shared" si="7"/>
        <v>17</v>
      </c>
      <c r="R36" s="228">
        <f t="shared" si="8"/>
        <v>5.29595015576324</v>
      </c>
      <c r="S36" s="139">
        <v>7</v>
      </c>
      <c r="T36" s="228">
        <f t="shared" si="9"/>
        <v>2.904564315352697</v>
      </c>
      <c r="U36" s="139">
        <v>2</v>
      </c>
      <c r="V36" s="228">
        <f t="shared" si="10"/>
        <v>0.81632653061224492</v>
      </c>
      <c r="W36" s="223">
        <f t="shared" si="11"/>
        <v>9</v>
      </c>
      <c r="X36" s="228">
        <f t="shared" si="12"/>
        <v>1.8518518518518516</v>
      </c>
      <c r="Y36" s="153"/>
      <c r="Z36" s="153"/>
    </row>
    <row r="37" spans="1:26" ht="19.5" customHeight="1">
      <c r="A37" s="240">
        <v>27</v>
      </c>
      <c r="B37" s="250">
        <f>'11'!B35</f>
        <v>0</v>
      </c>
      <c r="C37" s="250" t="str">
        <f>'11'!C35</f>
        <v>Po. Selatan</v>
      </c>
      <c r="D37" s="223">
        <f>'21'!D38</f>
        <v>219</v>
      </c>
      <c r="E37" s="223">
        <f>'21'!G38</f>
        <v>220</v>
      </c>
      <c r="F37" s="223">
        <f t="shared" si="0"/>
        <v>439</v>
      </c>
      <c r="G37" s="139">
        <v>149</v>
      </c>
      <c r="H37" s="228">
        <f t="shared" si="1"/>
        <v>68.036529680365305</v>
      </c>
      <c r="I37" s="139">
        <v>118</v>
      </c>
      <c r="J37" s="224">
        <f t="shared" si="2"/>
        <v>53.63636363636364</v>
      </c>
      <c r="K37" s="223">
        <f t="shared" si="3"/>
        <v>267</v>
      </c>
      <c r="L37" s="224">
        <f t="shared" si="4"/>
        <v>60.820045558086555</v>
      </c>
      <c r="M37" s="139">
        <v>8</v>
      </c>
      <c r="N37" s="228">
        <f t="shared" si="5"/>
        <v>5.3691275167785237</v>
      </c>
      <c r="O37" s="139">
        <v>7</v>
      </c>
      <c r="P37" s="228">
        <f t="shared" si="6"/>
        <v>5.9322033898305087</v>
      </c>
      <c r="Q37" s="223">
        <f t="shared" si="7"/>
        <v>15</v>
      </c>
      <c r="R37" s="228">
        <f t="shared" si="8"/>
        <v>5.6179775280898872</v>
      </c>
      <c r="S37" s="139">
        <v>6</v>
      </c>
      <c r="T37" s="228">
        <f t="shared" si="9"/>
        <v>2.7397260273972601</v>
      </c>
      <c r="U37" s="139">
        <v>6</v>
      </c>
      <c r="V37" s="228">
        <f t="shared" si="10"/>
        <v>2.7272727272727271</v>
      </c>
      <c r="W37" s="223">
        <f t="shared" si="11"/>
        <v>12</v>
      </c>
      <c r="X37" s="228">
        <f t="shared" si="12"/>
        <v>2.7334851936218678</v>
      </c>
      <c r="Y37" s="153"/>
      <c r="Z37" s="153"/>
    </row>
    <row r="38" spans="1:26" ht="19.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223">
        <f>'21'!D39</f>
        <v>244</v>
      </c>
      <c r="E38" s="223">
        <f>'21'!G39</f>
        <v>246</v>
      </c>
      <c r="F38" s="223">
        <f t="shared" si="0"/>
        <v>490</v>
      </c>
      <c r="G38" s="139">
        <v>130</v>
      </c>
      <c r="H38" s="228">
        <f t="shared" si="1"/>
        <v>53.278688524590166</v>
      </c>
      <c r="I38" s="139">
        <v>144</v>
      </c>
      <c r="J38" s="224">
        <f t="shared" si="2"/>
        <v>58.536585365853654</v>
      </c>
      <c r="K38" s="223">
        <f t="shared" si="3"/>
        <v>274</v>
      </c>
      <c r="L38" s="224">
        <f t="shared" si="4"/>
        <v>55.91836734693878</v>
      </c>
      <c r="M38" s="139">
        <v>8</v>
      </c>
      <c r="N38" s="228">
        <f t="shared" si="5"/>
        <v>6.1538461538461542</v>
      </c>
      <c r="O38" s="139">
        <v>11</v>
      </c>
      <c r="P38" s="228">
        <f t="shared" si="6"/>
        <v>7.6388888888888893</v>
      </c>
      <c r="Q38" s="223">
        <f t="shared" si="7"/>
        <v>19</v>
      </c>
      <c r="R38" s="228">
        <f t="shared" si="8"/>
        <v>6.9343065693430654</v>
      </c>
      <c r="S38" s="139">
        <v>6</v>
      </c>
      <c r="T38" s="228">
        <f t="shared" si="9"/>
        <v>2.459016393442623</v>
      </c>
      <c r="U38" s="139">
        <v>9</v>
      </c>
      <c r="V38" s="228">
        <f t="shared" si="10"/>
        <v>3.6585365853658534</v>
      </c>
      <c r="W38" s="223">
        <f t="shared" si="11"/>
        <v>15</v>
      </c>
      <c r="X38" s="228">
        <f t="shared" si="12"/>
        <v>3.0612244897959182</v>
      </c>
      <c r="Y38" s="153"/>
      <c r="Z38" s="153"/>
    </row>
    <row r="39" spans="1:26" ht="19.5" customHeight="1">
      <c r="A39" s="240">
        <v>29</v>
      </c>
      <c r="B39" s="250">
        <f>'11'!B37</f>
        <v>0</v>
      </c>
      <c r="C39" s="250" t="str">
        <f>'11'!C37</f>
        <v>Sukosari</v>
      </c>
      <c r="D39" s="223">
        <f>'21'!D40</f>
        <v>179</v>
      </c>
      <c r="E39" s="223">
        <f>'21'!G40</f>
        <v>180</v>
      </c>
      <c r="F39" s="223">
        <f t="shared" si="0"/>
        <v>359</v>
      </c>
      <c r="G39" s="139">
        <v>103</v>
      </c>
      <c r="H39" s="228">
        <f t="shared" si="1"/>
        <v>57.541899441340782</v>
      </c>
      <c r="I39" s="139">
        <v>110</v>
      </c>
      <c r="J39" s="224">
        <f t="shared" si="2"/>
        <v>61.111111111111114</v>
      </c>
      <c r="K39" s="223">
        <f t="shared" si="3"/>
        <v>213</v>
      </c>
      <c r="L39" s="224">
        <f t="shared" si="4"/>
        <v>59.33147632311978</v>
      </c>
      <c r="M39" s="139">
        <v>2</v>
      </c>
      <c r="N39" s="228">
        <f t="shared" si="5"/>
        <v>1.9417475728155338</v>
      </c>
      <c r="O39" s="139">
        <v>4</v>
      </c>
      <c r="P39" s="228">
        <f t="shared" si="6"/>
        <v>3.6363636363636362</v>
      </c>
      <c r="Q39" s="223">
        <f t="shared" si="7"/>
        <v>6</v>
      </c>
      <c r="R39" s="228">
        <f t="shared" si="8"/>
        <v>2.8169014084507045</v>
      </c>
      <c r="S39" s="139">
        <v>0</v>
      </c>
      <c r="T39" s="228">
        <f t="shared" si="9"/>
        <v>0</v>
      </c>
      <c r="U39" s="139">
        <v>1</v>
      </c>
      <c r="V39" s="228">
        <f t="shared" si="10"/>
        <v>0.55555555555555558</v>
      </c>
      <c r="W39" s="223">
        <f t="shared" si="11"/>
        <v>1</v>
      </c>
      <c r="X39" s="228">
        <f t="shared" si="12"/>
        <v>0.2785515320334262</v>
      </c>
      <c r="Y39" s="153"/>
      <c r="Z39" s="153"/>
    </row>
    <row r="40" spans="1:26" ht="19.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223">
        <f>'21'!D41</f>
        <v>232</v>
      </c>
      <c r="E40" s="223">
        <f>'21'!G41</f>
        <v>234</v>
      </c>
      <c r="F40" s="223">
        <f t="shared" si="0"/>
        <v>466</v>
      </c>
      <c r="G40" s="139">
        <v>131</v>
      </c>
      <c r="H40" s="228">
        <f t="shared" si="1"/>
        <v>56.465517241379317</v>
      </c>
      <c r="I40" s="139">
        <v>122</v>
      </c>
      <c r="J40" s="224">
        <f t="shared" si="2"/>
        <v>52.136752136752143</v>
      </c>
      <c r="K40" s="223">
        <f t="shared" si="3"/>
        <v>253</v>
      </c>
      <c r="L40" s="224">
        <f t="shared" si="4"/>
        <v>54.291845493562228</v>
      </c>
      <c r="M40" s="139">
        <v>0</v>
      </c>
      <c r="N40" s="228">
        <f t="shared" si="5"/>
        <v>0</v>
      </c>
      <c r="O40" s="139">
        <v>6</v>
      </c>
      <c r="P40" s="228">
        <f t="shared" si="6"/>
        <v>4.918032786885246</v>
      </c>
      <c r="Q40" s="223">
        <f t="shared" si="7"/>
        <v>6</v>
      </c>
      <c r="R40" s="228">
        <f t="shared" si="8"/>
        <v>2.3715415019762842</v>
      </c>
      <c r="S40" s="139">
        <v>1</v>
      </c>
      <c r="T40" s="228">
        <f t="shared" si="9"/>
        <v>0.43103448275862066</v>
      </c>
      <c r="U40" s="139">
        <v>4</v>
      </c>
      <c r="V40" s="228">
        <f t="shared" si="10"/>
        <v>1.7094017094017095</v>
      </c>
      <c r="W40" s="223">
        <f t="shared" si="11"/>
        <v>5</v>
      </c>
      <c r="X40" s="228">
        <f t="shared" si="12"/>
        <v>1.0729613733905579</v>
      </c>
      <c r="Y40" s="153"/>
      <c r="Z40" s="153"/>
    </row>
    <row r="41" spans="1:26" ht="19.5" customHeight="1">
      <c r="A41" s="240">
        <v>31</v>
      </c>
      <c r="B41" s="250">
        <f>'11'!B39</f>
        <v>0</v>
      </c>
      <c r="C41" s="250" t="str">
        <f>'11'!C39</f>
        <v>Setono</v>
      </c>
      <c r="D41" s="223">
        <f>'21'!D42</f>
        <v>141</v>
      </c>
      <c r="E41" s="223">
        <f>'21'!G42</f>
        <v>143</v>
      </c>
      <c r="F41" s="223">
        <f t="shared" si="0"/>
        <v>284</v>
      </c>
      <c r="G41" s="139">
        <v>93</v>
      </c>
      <c r="H41" s="228">
        <f t="shared" si="1"/>
        <v>65.957446808510639</v>
      </c>
      <c r="I41" s="139">
        <v>97</v>
      </c>
      <c r="J41" s="224">
        <f t="shared" si="2"/>
        <v>67.832167832167841</v>
      </c>
      <c r="K41" s="223">
        <f t="shared" si="3"/>
        <v>190</v>
      </c>
      <c r="L41" s="224">
        <f t="shared" si="4"/>
        <v>66.901408450704224</v>
      </c>
      <c r="M41" s="139">
        <v>5</v>
      </c>
      <c r="N41" s="228">
        <f t="shared" si="5"/>
        <v>5.376344086021505</v>
      </c>
      <c r="O41" s="139">
        <v>7</v>
      </c>
      <c r="P41" s="228">
        <f t="shared" si="6"/>
        <v>7.216494845360824</v>
      </c>
      <c r="Q41" s="223">
        <f t="shared" si="7"/>
        <v>12</v>
      </c>
      <c r="R41" s="228">
        <f t="shared" si="8"/>
        <v>6.3157894736842106</v>
      </c>
      <c r="S41" s="139">
        <v>1</v>
      </c>
      <c r="T41" s="228">
        <f t="shared" si="9"/>
        <v>0.70921985815602839</v>
      </c>
      <c r="U41" s="139">
        <v>0</v>
      </c>
      <c r="V41" s="228">
        <f t="shared" si="10"/>
        <v>0</v>
      </c>
      <c r="W41" s="223">
        <f t="shared" si="11"/>
        <v>1</v>
      </c>
      <c r="X41" s="228">
        <f t="shared" si="12"/>
        <v>0.35211267605633806</v>
      </c>
      <c r="Y41" s="153"/>
      <c r="Z41" s="153"/>
    </row>
    <row r="42" spans="1:26" ht="19.5" customHeight="1">
      <c r="A42" s="240">
        <v>32</v>
      </c>
      <c r="B42" s="250" t="str">
        <f>'11'!B40</f>
        <v>Ngebel</v>
      </c>
      <c r="C42" s="250" t="str">
        <f>'11'!C40</f>
        <v>Ngebel</v>
      </c>
      <c r="D42" s="223">
        <f>'21'!D43</f>
        <v>131</v>
      </c>
      <c r="E42" s="223">
        <f>'21'!G43</f>
        <v>130</v>
      </c>
      <c r="F42" s="223">
        <f t="shared" si="0"/>
        <v>261</v>
      </c>
      <c r="G42" s="139">
        <v>73</v>
      </c>
      <c r="H42" s="228">
        <f t="shared" si="1"/>
        <v>55.725190839694662</v>
      </c>
      <c r="I42" s="139">
        <v>66</v>
      </c>
      <c r="J42" s="224">
        <f t="shared" si="2"/>
        <v>50.769230769230766</v>
      </c>
      <c r="K42" s="223">
        <f t="shared" si="3"/>
        <v>139</v>
      </c>
      <c r="L42" s="224">
        <f t="shared" si="4"/>
        <v>53.256704980842919</v>
      </c>
      <c r="M42" s="139">
        <v>3</v>
      </c>
      <c r="N42" s="228">
        <f t="shared" si="5"/>
        <v>4.10958904109589</v>
      </c>
      <c r="O42" s="139">
        <v>7</v>
      </c>
      <c r="P42" s="228">
        <f t="shared" si="6"/>
        <v>10.606060606060606</v>
      </c>
      <c r="Q42" s="223">
        <f t="shared" si="7"/>
        <v>10</v>
      </c>
      <c r="R42" s="228">
        <f t="shared" si="8"/>
        <v>7.1942446043165464</v>
      </c>
      <c r="S42" s="139">
        <v>1</v>
      </c>
      <c r="T42" s="228">
        <f t="shared" si="9"/>
        <v>0.76335877862595414</v>
      </c>
      <c r="U42" s="139">
        <v>0</v>
      </c>
      <c r="V42" s="228">
        <f t="shared" si="10"/>
        <v>0</v>
      </c>
      <c r="W42" s="223">
        <f t="shared" si="11"/>
        <v>1</v>
      </c>
      <c r="X42" s="228">
        <f t="shared" si="12"/>
        <v>0.38314176245210724</v>
      </c>
      <c r="Y42" s="153"/>
      <c r="Z42" s="153"/>
    </row>
    <row r="43" spans="1:26" ht="19.5" customHeight="1">
      <c r="A43" s="351" t="s">
        <v>1057</v>
      </c>
      <c r="B43" s="372"/>
      <c r="C43" s="352"/>
      <c r="D43" s="231">
        <f t="shared" ref="D43:G43" si="13">SUM(D11:D42)</f>
        <v>5746</v>
      </c>
      <c r="E43" s="231">
        <f t="shared" si="13"/>
        <v>5790</v>
      </c>
      <c r="F43" s="231">
        <f t="shared" si="13"/>
        <v>11536</v>
      </c>
      <c r="G43" s="231">
        <f t="shared" si="13"/>
        <v>3783</v>
      </c>
      <c r="H43" s="296">
        <f t="shared" si="1"/>
        <v>65.837104072398191</v>
      </c>
      <c r="I43" s="231">
        <f>SUM(I11:I42)</f>
        <v>3539</v>
      </c>
      <c r="J43" s="353">
        <f t="shared" si="2"/>
        <v>61.122625215889471</v>
      </c>
      <c r="K43" s="231">
        <f>SUM(K11:K42)</f>
        <v>7322</v>
      </c>
      <c r="L43" s="353">
        <f t="shared" si="4"/>
        <v>63.470873786407765</v>
      </c>
      <c r="M43" s="231">
        <f>SUM(M11:M42)</f>
        <v>184</v>
      </c>
      <c r="N43" s="296">
        <f t="shared" si="5"/>
        <v>4.8638646576790912</v>
      </c>
      <c r="O43" s="231">
        <f>SUM(O11:O42)</f>
        <v>189</v>
      </c>
      <c r="P43" s="393">
        <f t="shared" si="6"/>
        <v>5.3404916643119531</v>
      </c>
      <c r="Q43" s="231">
        <f>SUM(Q11:Q42)</f>
        <v>373</v>
      </c>
      <c r="R43" s="296">
        <f t="shared" si="8"/>
        <v>5.0942365473914233</v>
      </c>
      <c r="S43" s="231">
        <f>SUM(S11:S42)</f>
        <v>89</v>
      </c>
      <c r="T43" s="296">
        <f t="shared" si="9"/>
        <v>1.54890358510268</v>
      </c>
      <c r="U43" s="231">
        <f>SUM(U11:U42)</f>
        <v>64</v>
      </c>
      <c r="V43" s="296">
        <f t="shared" si="10"/>
        <v>1.1053540587219344</v>
      </c>
      <c r="W43" s="231">
        <f t="shared" si="11"/>
        <v>153</v>
      </c>
      <c r="X43" s="296">
        <f t="shared" si="12"/>
        <v>1.3262829403606102</v>
      </c>
      <c r="Y43" s="153"/>
      <c r="Z43" s="153"/>
    </row>
    <row r="44" spans="1:26" ht="19.5" customHeight="1">
      <c r="A44" s="354"/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172"/>
      <c r="Q44" s="172"/>
      <c r="R44" s="172"/>
      <c r="S44" s="354"/>
      <c r="T44" s="172"/>
      <c r="U44" s="172"/>
      <c r="V44" s="172"/>
      <c r="W44" s="172"/>
      <c r="X44" s="172"/>
      <c r="Y44" s="153"/>
      <c r="Z44" s="153"/>
    </row>
    <row r="45" spans="1:26" ht="15.75" customHeight="1">
      <c r="A45" s="153" t="s">
        <v>1320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210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X3"/>
    <mergeCell ref="A7:A9"/>
    <mergeCell ref="B7:B9"/>
    <mergeCell ref="C7:C9"/>
    <mergeCell ref="G7:L7"/>
    <mergeCell ref="M7:R7"/>
    <mergeCell ref="S7:X7"/>
    <mergeCell ref="O8:P8"/>
    <mergeCell ref="Q8:R8"/>
    <mergeCell ref="S8:T8"/>
    <mergeCell ref="U8:V8"/>
    <mergeCell ref="W8:X8"/>
    <mergeCell ref="D7:F8"/>
    <mergeCell ref="G8:H8"/>
    <mergeCell ref="I8:J8"/>
    <mergeCell ref="K8:L8"/>
    <mergeCell ref="M8:N8"/>
  </mergeCells>
  <printOptions horizontalCentered="1"/>
  <pageMargins left="1.6929133858267718" right="0.9055118110236221" top="1.1417322834645669" bottom="0.9055118110236221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workbookViewId="0">
      <selection sqref="A1:B1"/>
    </sheetView>
  </sheetViews>
  <sheetFormatPr defaultColWidth="14.42578125" defaultRowHeight="15" customHeight="1"/>
  <cols>
    <col min="1" max="1" width="5" customWidth="1"/>
    <col min="2" max="2" width="47.42578125" customWidth="1"/>
    <col min="3" max="3" width="14" customWidth="1"/>
    <col min="4" max="4" width="16.5703125" customWidth="1"/>
    <col min="5" max="5" width="16.140625" customWidth="1"/>
    <col min="6" max="6" width="13.5703125" customWidth="1"/>
    <col min="7" max="7" width="15.42578125" customWidth="1"/>
    <col min="8" max="8" width="16.5703125" customWidth="1"/>
    <col min="9" max="26" width="14" customWidth="1"/>
  </cols>
  <sheetData>
    <row r="1" spans="1:26">
      <c r="A1" s="739" t="s">
        <v>30</v>
      </c>
      <c r="B1" s="718"/>
      <c r="C1" s="153"/>
      <c r="D1" s="153"/>
      <c r="E1" s="153"/>
      <c r="F1" s="153"/>
      <c r="G1" s="153"/>
      <c r="H1" s="153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>
      <c r="A3" s="740" t="s">
        <v>312</v>
      </c>
      <c r="B3" s="718"/>
      <c r="C3" s="718"/>
      <c r="D3" s="718"/>
      <c r="E3" s="718"/>
      <c r="F3" s="718"/>
      <c r="G3" s="718"/>
      <c r="H3" s="718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>
      <c r="A4" s="740" t="s">
        <v>313</v>
      </c>
      <c r="B4" s="718"/>
      <c r="C4" s="718"/>
      <c r="D4" s="718"/>
      <c r="E4" s="718"/>
      <c r="F4" s="718"/>
      <c r="G4" s="718"/>
      <c r="H4" s="718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53"/>
      <c r="B5" s="153"/>
      <c r="C5" s="154" t="str">
        <f>'1'!E5</f>
        <v>KABUPATEN</v>
      </c>
      <c r="D5" s="155" t="str">
        <f>'1'!F5</f>
        <v>PONOROGO</v>
      </c>
      <c r="E5" s="153"/>
      <c r="F5" s="153"/>
      <c r="G5" s="153"/>
      <c r="H5" s="153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5.75">
      <c r="A6" s="153"/>
      <c r="B6" s="153"/>
      <c r="C6" s="154" t="str">
        <f>'1'!E6</f>
        <v>TAHUN</v>
      </c>
      <c r="D6" s="155">
        <f>'1'!F6</f>
        <v>2025</v>
      </c>
      <c r="E6" s="153"/>
      <c r="F6" s="153"/>
      <c r="G6" s="153"/>
      <c r="H6" s="153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>
      <c r="A7" s="156"/>
      <c r="B7" s="156"/>
      <c r="C7" s="156"/>
      <c r="D7" s="156"/>
      <c r="E7" s="156"/>
      <c r="F7" s="153"/>
      <c r="G7" s="153"/>
      <c r="H7" s="153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5.75">
      <c r="A8" s="726" t="s">
        <v>4</v>
      </c>
      <c r="B8" s="726" t="s">
        <v>314</v>
      </c>
      <c r="C8" s="741" t="s">
        <v>249</v>
      </c>
      <c r="D8" s="723"/>
      <c r="E8" s="724"/>
      <c r="F8" s="741" t="s">
        <v>315</v>
      </c>
      <c r="G8" s="723"/>
      <c r="H8" s="724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5.75">
      <c r="A9" s="720"/>
      <c r="B9" s="720"/>
      <c r="C9" s="157" t="s">
        <v>316</v>
      </c>
      <c r="D9" s="157" t="s">
        <v>317</v>
      </c>
      <c r="E9" s="157" t="s">
        <v>318</v>
      </c>
      <c r="F9" s="157" t="s">
        <v>316</v>
      </c>
      <c r="G9" s="157" t="s">
        <v>317</v>
      </c>
      <c r="H9" s="157" t="s">
        <v>318</v>
      </c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>
      <c r="A10" s="158">
        <v>1</v>
      </c>
      <c r="B10" s="159">
        <v>2</v>
      </c>
      <c r="C10" s="159">
        <v>3</v>
      </c>
      <c r="D10" s="159">
        <v>4</v>
      </c>
      <c r="E10" s="159">
        <v>5</v>
      </c>
      <c r="F10" s="159">
        <v>6</v>
      </c>
      <c r="G10" s="159">
        <v>7</v>
      </c>
      <c r="H10" s="159">
        <v>8</v>
      </c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1">
        <v>1</v>
      </c>
      <c r="B11" s="122" t="s">
        <v>319</v>
      </c>
      <c r="C11" s="125">
        <v>389647</v>
      </c>
      <c r="D11" s="125">
        <v>397422</v>
      </c>
      <c r="E11" s="139">
        <f>C11+D11</f>
        <v>787069</v>
      </c>
      <c r="F11" s="122"/>
      <c r="G11" s="122"/>
      <c r="H11" s="12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30.75" customHeight="1">
      <c r="A12" s="121">
        <v>2</v>
      </c>
      <c r="B12" s="160" t="s">
        <v>320</v>
      </c>
      <c r="C12" s="125">
        <v>371100</v>
      </c>
      <c r="D12" s="125">
        <v>352434</v>
      </c>
      <c r="E12" s="139">
        <v>723553</v>
      </c>
      <c r="F12" s="161">
        <v>95.24</v>
      </c>
      <c r="G12" s="161">
        <v>88.68</v>
      </c>
      <c r="H12" s="161">
        <v>91.93</v>
      </c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27.75" customHeight="1">
      <c r="A13" s="121">
        <v>3</v>
      </c>
      <c r="B13" s="160" t="s">
        <v>321</v>
      </c>
      <c r="C13" s="162"/>
      <c r="D13" s="162"/>
      <c r="E13" s="163"/>
      <c r="F13" s="164"/>
      <c r="G13" s="164"/>
      <c r="H13" s="164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22"/>
      <c r="B14" s="122" t="s">
        <v>322</v>
      </c>
      <c r="C14" s="125">
        <v>58135</v>
      </c>
      <c r="D14" s="125">
        <v>91169</v>
      </c>
      <c r="E14" s="139">
        <f t="shared" ref="E14:E22" si="0">C14+D14</f>
        <v>149304</v>
      </c>
      <c r="F14" s="165">
        <v>14.92</v>
      </c>
      <c r="G14" s="165">
        <v>22.94</v>
      </c>
      <c r="H14" s="165">
        <v>18.93</v>
      </c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22"/>
      <c r="B15" s="122" t="s">
        <v>323</v>
      </c>
      <c r="C15" s="125">
        <v>106140</v>
      </c>
      <c r="D15" s="125">
        <v>94348</v>
      </c>
      <c r="E15" s="139">
        <f t="shared" si="0"/>
        <v>200488</v>
      </c>
      <c r="F15" s="165">
        <v>27.24</v>
      </c>
      <c r="G15" s="165">
        <v>23.74</v>
      </c>
      <c r="H15" s="165">
        <v>25.49</v>
      </c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22"/>
      <c r="B16" s="122" t="s">
        <v>324</v>
      </c>
      <c r="C16" s="125">
        <v>93710</v>
      </c>
      <c r="D16" s="125">
        <v>89380</v>
      </c>
      <c r="E16" s="139">
        <f t="shared" si="0"/>
        <v>183090</v>
      </c>
      <c r="F16" s="165">
        <v>24.05</v>
      </c>
      <c r="G16" s="165">
        <v>22.49</v>
      </c>
      <c r="H16" s="165">
        <v>23.27</v>
      </c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122"/>
      <c r="B17" s="122" t="s">
        <v>325</v>
      </c>
      <c r="C17" s="125">
        <v>59265</v>
      </c>
      <c r="D17" s="125">
        <v>66012</v>
      </c>
      <c r="E17" s="139">
        <f t="shared" si="0"/>
        <v>125277</v>
      </c>
      <c r="F17" s="165">
        <v>15.21</v>
      </c>
      <c r="G17" s="165">
        <v>16.61</v>
      </c>
      <c r="H17" s="165">
        <v>15.91</v>
      </c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122"/>
      <c r="B18" s="122" t="s">
        <v>326</v>
      </c>
      <c r="C18" s="125">
        <v>39900</v>
      </c>
      <c r="D18" s="125">
        <v>21342</v>
      </c>
      <c r="E18" s="139">
        <f t="shared" si="0"/>
        <v>61242</v>
      </c>
      <c r="F18" s="165">
        <v>10.24</v>
      </c>
      <c r="G18" s="165">
        <v>5.37</v>
      </c>
      <c r="H18" s="166">
        <v>7.8049999999999997</v>
      </c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122"/>
      <c r="B19" s="122" t="s">
        <v>327</v>
      </c>
      <c r="C19" s="125">
        <v>818</v>
      </c>
      <c r="D19" s="125">
        <v>556</v>
      </c>
      <c r="E19" s="139">
        <f t="shared" si="0"/>
        <v>1374</v>
      </c>
      <c r="F19" s="165">
        <v>0.21</v>
      </c>
      <c r="G19" s="165">
        <v>0.14000000000000001</v>
      </c>
      <c r="H19" s="166">
        <v>0.17499999999999999</v>
      </c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122"/>
      <c r="B20" s="122" t="s">
        <v>328</v>
      </c>
      <c r="C20" s="125">
        <v>4013</v>
      </c>
      <c r="D20" s="125">
        <v>2861</v>
      </c>
      <c r="E20" s="139">
        <f t="shared" si="0"/>
        <v>6874</v>
      </c>
      <c r="F20" s="165">
        <v>1.03</v>
      </c>
      <c r="G20" s="165">
        <v>0.72</v>
      </c>
      <c r="H20" s="165">
        <v>0.87</v>
      </c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122"/>
      <c r="B21" s="122" t="s">
        <v>329</v>
      </c>
      <c r="C21" s="125">
        <v>23574</v>
      </c>
      <c r="D21" s="125">
        <v>29807</v>
      </c>
      <c r="E21" s="139">
        <f t="shared" si="0"/>
        <v>53381</v>
      </c>
      <c r="F21" s="165">
        <v>6.05</v>
      </c>
      <c r="G21" s="165">
        <v>7.5</v>
      </c>
      <c r="H21" s="165">
        <v>6.78</v>
      </c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122"/>
      <c r="B22" s="122" t="s">
        <v>330</v>
      </c>
      <c r="C22" s="125">
        <v>4091</v>
      </c>
      <c r="D22" s="125">
        <v>1947</v>
      </c>
      <c r="E22" s="139">
        <f t="shared" si="0"/>
        <v>6038</v>
      </c>
      <c r="F22" s="165">
        <v>1.05</v>
      </c>
      <c r="G22" s="165">
        <v>0.49</v>
      </c>
      <c r="H22" s="165">
        <v>0.77</v>
      </c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153"/>
      <c r="B23" s="153"/>
      <c r="C23" s="153"/>
      <c r="D23" s="153"/>
      <c r="E23" s="153"/>
      <c r="F23" s="153"/>
      <c r="G23" s="153"/>
      <c r="H23" s="153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742" t="s">
        <v>331</v>
      </c>
      <c r="B24" s="718"/>
      <c r="C24" s="718"/>
      <c r="D24" s="153"/>
      <c r="E24" s="153"/>
      <c r="F24" s="153"/>
      <c r="G24" s="153"/>
      <c r="H24" s="153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24:C24"/>
    <mergeCell ref="A1:B1"/>
    <mergeCell ref="A3:H3"/>
    <mergeCell ref="A4:H4"/>
    <mergeCell ref="A8:A9"/>
    <mergeCell ref="B8:B9"/>
    <mergeCell ref="C8:E8"/>
    <mergeCell ref="F8:H8"/>
  </mergeCells>
  <pageMargins left="0.7" right="0.7" top="0.75" bottom="0.75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A1:Z1000"/>
  <sheetViews>
    <sheetView workbookViewId="0">
      <selection activeCell="G7" sqref="G7:L7"/>
    </sheetView>
  </sheetViews>
  <sheetFormatPr defaultColWidth="14.42578125" defaultRowHeight="15" customHeight="1"/>
  <cols>
    <col min="1" max="1" width="5.85546875" customWidth="1"/>
    <col min="2" max="3" width="21.85546875" customWidth="1"/>
    <col min="4" max="6" width="10.140625" customWidth="1"/>
    <col min="7" max="7" width="11.28515625" customWidth="1"/>
    <col min="8" max="8" width="9.140625" customWidth="1"/>
    <col min="9" max="9" width="12.7109375" customWidth="1"/>
    <col min="10" max="10" width="9.140625" customWidth="1"/>
    <col min="11" max="11" width="13.85546875" customWidth="1"/>
    <col min="12" max="12" width="9.140625" customWidth="1"/>
    <col min="13" max="13" width="13.28515625" customWidth="1"/>
    <col min="14" max="14" width="9.140625" customWidth="1"/>
    <col min="15" max="15" width="12.42578125" customWidth="1"/>
    <col min="16" max="16" width="9.140625" customWidth="1"/>
    <col min="17" max="17" width="13.28515625" customWidth="1"/>
    <col min="18" max="18" width="9.140625" customWidth="1"/>
    <col min="19" max="19" width="10.7109375" customWidth="1"/>
    <col min="20" max="20" width="9.140625" customWidth="1"/>
    <col min="21" max="21" width="10.7109375" customWidth="1"/>
    <col min="22" max="22" width="9.140625" customWidth="1"/>
    <col min="23" max="23" width="13.5703125" customWidth="1"/>
    <col min="24" max="24" width="13.85546875" customWidth="1"/>
    <col min="25" max="26" width="9.140625" customWidth="1"/>
  </cols>
  <sheetData>
    <row r="1" spans="1:26" ht="15.75">
      <c r="A1" s="168" t="s">
        <v>1495</v>
      </c>
      <c r="B1" s="153"/>
      <c r="C1" s="153" t="s">
        <v>148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4.25" customHeight="1">
      <c r="A3" s="743" t="s">
        <v>1496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153"/>
      <c r="Z3" s="153"/>
    </row>
    <row r="4" spans="1:26" ht="15.75">
      <c r="A4" s="171"/>
      <c r="B4" s="171"/>
      <c r="C4" s="171"/>
      <c r="D4" s="171"/>
      <c r="E4" s="171"/>
      <c r="F4" s="171"/>
      <c r="G4" s="171"/>
      <c r="H4" s="153"/>
      <c r="I4" s="153"/>
      <c r="J4" s="154" t="s">
        <v>284</v>
      </c>
      <c r="K4" s="155" t="str">
        <f>'1'!$F$5</f>
        <v>PONOROGO</v>
      </c>
      <c r="L4" s="154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53"/>
      <c r="Z4" s="153"/>
    </row>
    <row r="5" spans="1:26" ht="15.75">
      <c r="A5" s="171"/>
      <c r="B5" s="171"/>
      <c r="C5" s="171"/>
      <c r="D5" s="171"/>
      <c r="E5" s="171"/>
      <c r="F5" s="171"/>
      <c r="G5" s="171"/>
      <c r="H5" s="153"/>
      <c r="I5" s="153"/>
      <c r="J5" s="154" t="s">
        <v>3</v>
      </c>
      <c r="K5" s="155">
        <f>'1'!$F$6</f>
        <v>2025</v>
      </c>
      <c r="L5" s="154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3"/>
      <c r="T6" s="153"/>
      <c r="U6" s="153"/>
      <c r="V6" s="153"/>
      <c r="W6" s="153"/>
      <c r="X6" s="153"/>
      <c r="Y6" s="153"/>
      <c r="Z6" s="153"/>
    </row>
    <row r="7" spans="1:26" ht="42.75" customHeight="1">
      <c r="A7" s="729" t="s">
        <v>4</v>
      </c>
      <c r="B7" s="729" t="s">
        <v>247</v>
      </c>
      <c r="C7" s="729" t="s">
        <v>1156</v>
      </c>
      <c r="D7" s="791" t="s">
        <v>1342</v>
      </c>
      <c r="E7" s="718"/>
      <c r="F7" s="802"/>
      <c r="G7" s="809" t="s">
        <v>1497</v>
      </c>
      <c r="H7" s="732"/>
      <c r="I7" s="732"/>
      <c r="J7" s="732"/>
      <c r="K7" s="732"/>
      <c r="L7" s="733"/>
      <c r="M7" s="809" t="s">
        <v>1498</v>
      </c>
      <c r="N7" s="732"/>
      <c r="O7" s="732"/>
      <c r="P7" s="732"/>
      <c r="Q7" s="732"/>
      <c r="R7" s="733"/>
      <c r="S7" s="756" t="s">
        <v>1499</v>
      </c>
      <c r="T7" s="753"/>
      <c r="U7" s="753"/>
      <c r="V7" s="753"/>
      <c r="W7" s="753"/>
      <c r="X7" s="754"/>
      <c r="Y7" s="153"/>
      <c r="Z7" s="153"/>
    </row>
    <row r="8" spans="1:26">
      <c r="A8" s="730"/>
      <c r="B8" s="730"/>
      <c r="C8" s="730"/>
      <c r="D8" s="737"/>
      <c r="E8" s="732"/>
      <c r="F8" s="733"/>
      <c r="G8" s="779" t="s">
        <v>8</v>
      </c>
      <c r="H8" s="724"/>
      <c r="I8" s="779" t="s">
        <v>9</v>
      </c>
      <c r="J8" s="724"/>
      <c r="K8" s="779" t="s">
        <v>10</v>
      </c>
      <c r="L8" s="724"/>
      <c r="M8" s="779" t="s">
        <v>8</v>
      </c>
      <c r="N8" s="724"/>
      <c r="O8" s="779" t="s">
        <v>9</v>
      </c>
      <c r="P8" s="724"/>
      <c r="Q8" s="779" t="s">
        <v>10</v>
      </c>
      <c r="R8" s="724"/>
      <c r="S8" s="779" t="s">
        <v>8</v>
      </c>
      <c r="T8" s="724"/>
      <c r="U8" s="779" t="s">
        <v>9</v>
      </c>
      <c r="V8" s="724"/>
      <c r="W8" s="779" t="s">
        <v>10</v>
      </c>
      <c r="X8" s="724"/>
      <c r="Y8" s="153"/>
      <c r="Z8" s="153"/>
    </row>
    <row r="9" spans="1:26" ht="31.5">
      <c r="A9" s="720"/>
      <c r="B9" s="720"/>
      <c r="C9" s="720"/>
      <c r="D9" s="175" t="s">
        <v>8</v>
      </c>
      <c r="E9" s="175" t="s">
        <v>9</v>
      </c>
      <c r="F9" s="175" t="s">
        <v>1500</v>
      </c>
      <c r="G9" s="175" t="s">
        <v>249</v>
      </c>
      <c r="H9" s="175" t="s">
        <v>29</v>
      </c>
      <c r="I9" s="175" t="s">
        <v>249</v>
      </c>
      <c r="J9" s="175" t="s">
        <v>29</v>
      </c>
      <c r="K9" s="175" t="s">
        <v>249</v>
      </c>
      <c r="L9" s="175" t="s">
        <v>29</v>
      </c>
      <c r="M9" s="175" t="s">
        <v>249</v>
      </c>
      <c r="N9" s="175" t="s">
        <v>29</v>
      </c>
      <c r="O9" s="175" t="s">
        <v>249</v>
      </c>
      <c r="P9" s="222" t="s">
        <v>29</v>
      </c>
      <c r="Q9" s="175" t="s">
        <v>249</v>
      </c>
      <c r="R9" s="175" t="s">
        <v>29</v>
      </c>
      <c r="S9" s="175" t="s">
        <v>249</v>
      </c>
      <c r="T9" s="175" t="s">
        <v>29</v>
      </c>
      <c r="U9" s="175" t="s">
        <v>249</v>
      </c>
      <c r="V9" s="222" t="s">
        <v>29</v>
      </c>
      <c r="W9" s="175" t="s">
        <v>249</v>
      </c>
      <c r="X9" s="175" t="s">
        <v>29</v>
      </c>
      <c r="Y9" s="153"/>
      <c r="Z9" s="153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13</v>
      </c>
      <c r="N10" s="119">
        <v>14</v>
      </c>
      <c r="O10" s="119">
        <v>15</v>
      </c>
      <c r="P10" s="270">
        <v>16</v>
      </c>
      <c r="Q10" s="119">
        <v>17</v>
      </c>
      <c r="R10" s="119">
        <v>18</v>
      </c>
      <c r="S10" s="119">
        <v>19</v>
      </c>
      <c r="T10" s="119">
        <v>20</v>
      </c>
      <c r="U10" s="119">
        <v>21</v>
      </c>
      <c r="V10" s="119">
        <v>22</v>
      </c>
      <c r="W10" s="119">
        <v>23</v>
      </c>
      <c r="X10" s="119">
        <v>24</v>
      </c>
      <c r="Y10" s="153"/>
      <c r="Z10" s="153"/>
    </row>
    <row r="11" spans="1:26" ht="18" customHeight="1">
      <c r="A11" s="240">
        <v>1</v>
      </c>
      <c r="B11" s="250" t="str">
        <f>'11'!B9</f>
        <v>Ngrayun</v>
      </c>
      <c r="C11" s="250" t="str">
        <f>'11'!C9</f>
        <v>Ngrayun</v>
      </c>
      <c r="D11" s="223">
        <f>'21'!D12</f>
        <v>226</v>
      </c>
      <c r="E11" s="223">
        <f>'21'!G12</f>
        <v>221</v>
      </c>
      <c r="F11" s="223">
        <f t="shared" ref="F11:F42" si="0">SUM(D11:E11)</f>
        <v>447</v>
      </c>
      <c r="G11" s="139">
        <v>146</v>
      </c>
      <c r="H11" s="224">
        <f t="shared" ref="H11:H43" si="1">G11/D11*100</f>
        <v>64.601769911504419</v>
      </c>
      <c r="I11" s="139">
        <v>119</v>
      </c>
      <c r="J11" s="224">
        <f t="shared" ref="J11:J43" si="2">I11/E11*100</f>
        <v>53.846153846153847</v>
      </c>
      <c r="K11" s="223">
        <f t="shared" ref="K11:K42" si="3">G11+I11</f>
        <v>265</v>
      </c>
      <c r="L11" s="224">
        <f t="shared" ref="L11:L43" si="4">K11/F11*100</f>
        <v>59.284116331096193</v>
      </c>
      <c r="M11" s="139">
        <v>148</v>
      </c>
      <c r="N11" s="224">
        <f t="shared" ref="N11:N43" si="5">M11/D11*100</f>
        <v>65.486725663716811</v>
      </c>
      <c r="O11" s="139">
        <v>104</v>
      </c>
      <c r="P11" s="224">
        <f t="shared" ref="P11:P43" si="6">O11/E11*100</f>
        <v>47.058823529411761</v>
      </c>
      <c r="Q11" s="223">
        <f t="shared" ref="Q11:Q42" si="7">M11+O11</f>
        <v>252</v>
      </c>
      <c r="R11" s="224">
        <f t="shared" ref="R11:R43" si="8">Q11/F11*100</f>
        <v>56.375838926174495</v>
      </c>
      <c r="S11" s="139">
        <v>143</v>
      </c>
      <c r="T11" s="224">
        <f t="shared" ref="T11:T43" si="9">S11/D11*100</f>
        <v>63.274336283185839</v>
      </c>
      <c r="U11" s="139">
        <v>116</v>
      </c>
      <c r="V11" s="224">
        <f t="shared" ref="V11:V43" si="10">U11/E11*100</f>
        <v>52.488687782805435</v>
      </c>
      <c r="W11" s="223">
        <f t="shared" ref="W11:W42" si="11">S11+U11</f>
        <v>259</v>
      </c>
      <c r="X11" s="224">
        <f t="shared" ref="X11:X43" si="12">W11/F11*100</f>
        <v>57.941834451901563</v>
      </c>
      <c r="Y11" s="153"/>
      <c r="Z11" s="153"/>
    </row>
    <row r="12" spans="1:26" ht="19.5" customHeight="1">
      <c r="A12" s="240">
        <v>2</v>
      </c>
      <c r="B12" s="250">
        <f>'11'!B10</f>
        <v>0</v>
      </c>
      <c r="C12" s="250" t="str">
        <f>'11'!C10</f>
        <v>Selur</v>
      </c>
      <c r="D12" s="223">
        <f>'21'!D13</f>
        <v>152</v>
      </c>
      <c r="E12" s="223">
        <f>'21'!G13</f>
        <v>149</v>
      </c>
      <c r="F12" s="223">
        <f t="shared" si="0"/>
        <v>301</v>
      </c>
      <c r="G12" s="139">
        <v>101</v>
      </c>
      <c r="H12" s="224">
        <f t="shared" si="1"/>
        <v>66.44736842105263</v>
      </c>
      <c r="I12" s="139">
        <v>120</v>
      </c>
      <c r="J12" s="224">
        <f t="shared" si="2"/>
        <v>80.536912751677846</v>
      </c>
      <c r="K12" s="223">
        <f t="shared" si="3"/>
        <v>221</v>
      </c>
      <c r="L12" s="224">
        <f t="shared" si="4"/>
        <v>73.421926910299007</v>
      </c>
      <c r="M12" s="139">
        <v>97</v>
      </c>
      <c r="N12" s="224">
        <f t="shared" si="5"/>
        <v>63.815789473684212</v>
      </c>
      <c r="O12" s="139">
        <v>116</v>
      </c>
      <c r="P12" s="224">
        <f t="shared" si="6"/>
        <v>77.852348993288587</v>
      </c>
      <c r="Q12" s="223">
        <f t="shared" si="7"/>
        <v>213</v>
      </c>
      <c r="R12" s="224">
        <f t="shared" si="8"/>
        <v>70.7641196013289</v>
      </c>
      <c r="S12" s="139">
        <v>101</v>
      </c>
      <c r="T12" s="224">
        <f t="shared" si="9"/>
        <v>66.44736842105263</v>
      </c>
      <c r="U12" s="139">
        <v>118</v>
      </c>
      <c r="V12" s="224">
        <f t="shared" si="10"/>
        <v>79.194630872483216</v>
      </c>
      <c r="W12" s="223">
        <f t="shared" si="11"/>
        <v>219</v>
      </c>
      <c r="X12" s="224">
        <f t="shared" si="12"/>
        <v>72.757475083056477</v>
      </c>
      <c r="Y12" s="153"/>
      <c r="Z12" s="153"/>
    </row>
    <row r="13" spans="1:26" ht="19.5" customHeight="1">
      <c r="A13" s="240">
        <v>3</v>
      </c>
      <c r="B13" s="250" t="str">
        <f>'11'!B11</f>
        <v>Slahung</v>
      </c>
      <c r="C13" s="250" t="str">
        <f>'11'!C11</f>
        <v>Slahung</v>
      </c>
      <c r="D13" s="223">
        <f>'21'!D14</f>
        <v>181</v>
      </c>
      <c r="E13" s="223">
        <f>'21'!G14</f>
        <v>181</v>
      </c>
      <c r="F13" s="223">
        <f t="shared" si="0"/>
        <v>362</v>
      </c>
      <c r="G13" s="139">
        <v>94</v>
      </c>
      <c r="H13" s="224">
        <f t="shared" si="1"/>
        <v>51.933701657458563</v>
      </c>
      <c r="I13" s="139">
        <v>123</v>
      </c>
      <c r="J13" s="224">
        <f t="shared" si="2"/>
        <v>67.95580110497238</v>
      </c>
      <c r="K13" s="223">
        <f t="shared" si="3"/>
        <v>217</v>
      </c>
      <c r="L13" s="224">
        <f t="shared" si="4"/>
        <v>59.944751381215468</v>
      </c>
      <c r="M13" s="139">
        <v>93</v>
      </c>
      <c r="N13" s="224">
        <f t="shared" si="5"/>
        <v>51.381215469613259</v>
      </c>
      <c r="O13" s="139">
        <v>121</v>
      </c>
      <c r="P13" s="224">
        <f t="shared" si="6"/>
        <v>66.850828729281758</v>
      </c>
      <c r="Q13" s="223">
        <f t="shared" si="7"/>
        <v>214</v>
      </c>
      <c r="R13" s="224">
        <f t="shared" si="8"/>
        <v>59.11602209944752</v>
      </c>
      <c r="S13" s="139">
        <v>94</v>
      </c>
      <c r="T13" s="224">
        <f t="shared" si="9"/>
        <v>51.933701657458563</v>
      </c>
      <c r="U13" s="139">
        <v>122</v>
      </c>
      <c r="V13" s="224">
        <f t="shared" si="10"/>
        <v>67.403314917127076</v>
      </c>
      <c r="W13" s="223">
        <f t="shared" si="11"/>
        <v>216</v>
      </c>
      <c r="X13" s="224">
        <f t="shared" si="12"/>
        <v>59.668508287292823</v>
      </c>
      <c r="Y13" s="153"/>
      <c r="Z13" s="153"/>
    </row>
    <row r="14" spans="1:26" ht="19.5" customHeight="1">
      <c r="A14" s="240">
        <v>4</v>
      </c>
      <c r="B14" s="250">
        <f>'11'!B12</f>
        <v>0</v>
      </c>
      <c r="C14" s="250" t="str">
        <f>'11'!C12</f>
        <v>Nailan</v>
      </c>
      <c r="D14" s="223">
        <f>'21'!D15</f>
        <v>146</v>
      </c>
      <c r="E14" s="223">
        <f>'21'!G15</f>
        <v>149</v>
      </c>
      <c r="F14" s="223">
        <f t="shared" si="0"/>
        <v>295</v>
      </c>
      <c r="G14" s="139">
        <v>94</v>
      </c>
      <c r="H14" s="224">
        <f t="shared" si="1"/>
        <v>64.38356164383562</v>
      </c>
      <c r="I14" s="139">
        <v>89</v>
      </c>
      <c r="J14" s="224">
        <f t="shared" si="2"/>
        <v>59.731543624161077</v>
      </c>
      <c r="K14" s="223">
        <f t="shared" si="3"/>
        <v>183</v>
      </c>
      <c r="L14" s="224">
        <f t="shared" si="4"/>
        <v>62.033898305084747</v>
      </c>
      <c r="M14" s="139">
        <v>89</v>
      </c>
      <c r="N14" s="224">
        <f t="shared" si="5"/>
        <v>60.958904109589042</v>
      </c>
      <c r="O14" s="139">
        <v>85</v>
      </c>
      <c r="P14" s="224">
        <f t="shared" si="6"/>
        <v>57.04697986577181</v>
      </c>
      <c r="Q14" s="223">
        <f t="shared" si="7"/>
        <v>174</v>
      </c>
      <c r="R14" s="224">
        <f t="shared" si="8"/>
        <v>58.983050847457633</v>
      </c>
      <c r="S14" s="139">
        <v>94</v>
      </c>
      <c r="T14" s="224">
        <f t="shared" si="9"/>
        <v>64.38356164383562</v>
      </c>
      <c r="U14" s="139">
        <v>89</v>
      </c>
      <c r="V14" s="224">
        <f t="shared" si="10"/>
        <v>59.731543624161077</v>
      </c>
      <c r="W14" s="223">
        <f t="shared" si="11"/>
        <v>183</v>
      </c>
      <c r="X14" s="224">
        <f t="shared" si="12"/>
        <v>62.033898305084747</v>
      </c>
      <c r="Y14" s="153"/>
      <c r="Z14" s="153"/>
    </row>
    <row r="15" spans="1:26" ht="19.5" customHeight="1">
      <c r="A15" s="240">
        <v>5</v>
      </c>
      <c r="B15" s="250" t="str">
        <f>'11'!B13</f>
        <v>Bungkal</v>
      </c>
      <c r="C15" s="250" t="str">
        <f>'11'!C13</f>
        <v>Bungkal</v>
      </c>
      <c r="D15" s="223">
        <f>'21'!D16</f>
        <v>233</v>
      </c>
      <c r="E15" s="223">
        <f>'21'!G16</f>
        <v>241</v>
      </c>
      <c r="F15" s="223">
        <f t="shared" si="0"/>
        <v>474</v>
      </c>
      <c r="G15" s="139">
        <v>159</v>
      </c>
      <c r="H15" s="224">
        <f t="shared" si="1"/>
        <v>68.240343347639481</v>
      </c>
      <c r="I15" s="139">
        <v>151</v>
      </c>
      <c r="J15" s="224">
        <f t="shared" si="2"/>
        <v>62.655601659751035</v>
      </c>
      <c r="K15" s="223">
        <f t="shared" si="3"/>
        <v>310</v>
      </c>
      <c r="L15" s="224">
        <f t="shared" si="4"/>
        <v>65.400843881856545</v>
      </c>
      <c r="M15" s="139">
        <v>159</v>
      </c>
      <c r="N15" s="224">
        <f t="shared" si="5"/>
        <v>68.240343347639481</v>
      </c>
      <c r="O15" s="139">
        <v>150</v>
      </c>
      <c r="P15" s="224">
        <f t="shared" si="6"/>
        <v>62.240663900414937</v>
      </c>
      <c r="Q15" s="223">
        <f t="shared" si="7"/>
        <v>309</v>
      </c>
      <c r="R15" s="224">
        <f t="shared" si="8"/>
        <v>65.189873417721529</v>
      </c>
      <c r="S15" s="139">
        <v>159</v>
      </c>
      <c r="T15" s="224">
        <f t="shared" si="9"/>
        <v>68.240343347639481</v>
      </c>
      <c r="U15" s="139">
        <v>152</v>
      </c>
      <c r="V15" s="224">
        <f t="shared" si="10"/>
        <v>63.070539419087133</v>
      </c>
      <c r="W15" s="223">
        <f t="shared" si="11"/>
        <v>311</v>
      </c>
      <c r="X15" s="224">
        <f t="shared" si="12"/>
        <v>65.611814345991561</v>
      </c>
      <c r="Y15" s="153"/>
      <c r="Z15" s="153"/>
    </row>
    <row r="16" spans="1:26" ht="19.5" customHeight="1">
      <c r="A16" s="240">
        <v>6</v>
      </c>
      <c r="B16" s="250" t="str">
        <f>'11'!B14</f>
        <v>Sambit</v>
      </c>
      <c r="C16" s="250" t="str">
        <f>'11'!C14</f>
        <v>Sambit</v>
      </c>
      <c r="D16" s="223">
        <f>'21'!D17</f>
        <v>108</v>
      </c>
      <c r="E16" s="223">
        <f>'21'!G17</f>
        <v>112</v>
      </c>
      <c r="F16" s="223">
        <f t="shared" si="0"/>
        <v>220</v>
      </c>
      <c r="G16" s="139">
        <v>73</v>
      </c>
      <c r="H16" s="224">
        <f t="shared" si="1"/>
        <v>67.592592592592595</v>
      </c>
      <c r="I16" s="139">
        <v>78</v>
      </c>
      <c r="J16" s="224">
        <f t="shared" si="2"/>
        <v>69.642857142857139</v>
      </c>
      <c r="K16" s="223">
        <f t="shared" si="3"/>
        <v>151</v>
      </c>
      <c r="L16" s="224">
        <f t="shared" si="4"/>
        <v>68.63636363636364</v>
      </c>
      <c r="M16" s="139">
        <v>67</v>
      </c>
      <c r="N16" s="224">
        <f t="shared" si="5"/>
        <v>62.037037037037038</v>
      </c>
      <c r="O16" s="139">
        <v>74</v>
      </c>
      <c r="P16" s="224">
        <f t="shared" si="6"/>
        <v>66.071428571428569</v>
      </c>
      <c r="Q16" s="223">
        <f t="shared" si="7"/>
        <v>141</v>
      </c>
      <c r="R16" s="224">
        <f t="shared" si="8"/>
        <v>64.090909090909093</v>
      </c>
      <c r="S16" s="139">
        <v>73</v>
      </c>
      <c r="T16" s="224">
        <f t="shared" si="9"/>
        <v>67.592592592592595</v>
      </c>
      <c r="U16" s="139">
        <v>76</v>
      </c>
      <c r="V16" s="224">
        <f t="shared" si="10"/>
        <v>67.857142857142861</v>
      </c>
      <c r="W16" s="223">
        <f t="shared" si="11"/>
        <v>149</v>
      </c>
      <c r="X16" s="224">
        <f t="shared" si="12"/>
        <v>67.72727272727272</v>
      </c>
      <c r="Y16" s="153"/>
      <c r="Z16" s="153"/>
    </row>
    <row r="17" spans="1:26" ht="19.5" customHeight="1">
      <c r="A17" s="240">
        <v>7</v>
      </c>
      <c r="B17" s="250">
        <f>'11'!B15</f>
        <v>0</v>
      </c>
      <c r="C17" s="250" t="str">
        <f>'11'!C15</f>
        <v>Wringinanom</v>
      </c>
      <c r="D17" s="223">
        <f>'21'!D18</f>
        <v>137</v>
      </c>
      <c r="E17" s="223">
        <f>'21'!G18</f>
        <v>136</v>
      </c>
      <c r="F17" s="223">
        <f t="shared" si="0"/>
        <v>273</v>
      </c>
      <c r="G17" s="139">
        <v>112</v>
      </c>
      <c r="H17" s="224">
        <f t="shared" si="1"/>
        <v>81.751824817518255</v>
      </c>
      <c r="I17" s="139">
        <v>89</v>
      </c>
      <c r="J17" s="224">
        <f t="shared" si="2"/>
        <v>65.441176470588232</v>
      </c>
      <c r="K17" s="223">
        <f t="shared" si="3"/>
        <v>201</v>
      </c>
      <c r="L17" s="224">
        <f t="shared" si="4"/>
        <v>73.626373626373635</v>
      </c>
      <c r="M17" s="139">
        <v>112</v>
      </c>
      <c r="N17" s="224">
        <f t="shared" si="5"/>
        <v>81.751824817518255</v>
      </c>
      <c r="O17" s="139">
        <v>89</v>
      </c>
      <c r="P17" s="224">
        <f t="shared" si="6"/>
        <v>65.441176470588232</v>
      </c>
      <c r="Q17" s="223">
        <f t="shared" si="7"/>
        <v>201</v>
      </c>
      <c r="R17" s="224">
        <f t="shared" si="8"/>
        <v>73.626373626373635</v>
      </c>
      <c r="S17" s="139">
        <v>112</v>
      </c>
      <c r="T17" s="224">
        <f t="shared" si="9"/>
        <v>81.751824817518255</v>
      </c>
      <c r="U17" s="139">
        <v>89</v>
      </c>
      <c r="V17" s="224">
        <f t="shared" si="10"/>
        <v>65.441176470588232</v>
      </c>
      <c r="W17" s="223">
        <f t="shared" si="11"/>
        <v>201</v>
      </c>
      <c r="X17" s="224">
        <f t="shared" si="12"/>
        <v>73.626373626373635</v>
      </c>
      <c r="Y17" s="153"/>
      <c r="Z17" s="153"/>
    </row>
    <row r="18" spans="1:26" ht="19.5" customHeight="1">
      <c r="A18" s="240">
        <v>8</v>
      </c>
      <c r="B18" s="250" t="str">
        <f>'11'!B16</f>
        <v>Sawoo</v>
      </c>
      <c r="C18" s="250" t="str">
        <f>'11'!C16</f>
        <v>Sawoo</v>
      </c>
      <c r="D18" s="223">
        <f>'21'!D19</f>
        <v>326</v>
      </c>
      <c r="E18" s="223">
        <f>'21'!G19</f>
        <v>326</v>
      </c>
      <c r="F18" s="223">
        <f t="shared" si="0"/>
        <v>652</v>
      </c>
      <c r="G18" s="139">
        <v>215</v>
      </c>
      <c r="H18" s="224">
        <f t="shared" si="1"/>
        <v>65.950920245398777</v>
      </c>
      <c r="I18" s="139">
        <v>229</v>
      </c>
      <c r="J18" s="224">
        <f t="shared" si="2"/>
        <v>70.245398773006144</v>
      </c>
      <c r="K18" s="223">
        <f t="shared" si="3"/>
        <v>444</v>
      </c>
      <c r="L18" s="224">
        <f t="shared" si="4"/>
        <v>68.098159509202446</v>
      </c>
      <c r="M18" s="139">
        <v>214</v>
      </c>
      <c r="N18" s="224">
        <f t="shared" si="5"/>
        <v>65.644171779141104</v>
      </c>
      <c r="O18" s="139">
        <v>228</v>
      </c>
      <c r="P18" s="224">
        <f t="shared" si="6"/>
        <v>69.938650306748457</v>
      </c>
      <c r="Q18" s="223">
        <f t="shared" si="7"/>
        <v>442</v>
      </c>
      <c r="R18" s="224">
        <f t="shared" si="8"/>
        <v>67.791411042944787</v>
      </c>
      <c r="S18" s="139">
        <v>215</v>
      </c>
      <c r="T18" s="224">
        <f t="shared" si="9"/>
        <v>65.950920245398777</v>
      </c>
      <c r="U18" s="139">
        <v>228</v>
      </c>
      <c r="V18" s="224">
        <f t="shared" si="10"/>
        <v>69.938650306748457</v>
      </c>
      <c r="W18" s="223">
        <f t="shared" si="11"/>
        <v>443</v>
      </c>
      <c r="X18" s="224">
        <f t="shared" si="12"/>
        <v>67.944785276073617</v>
      </c>
      <c r="Y18" s="153"/>
      <c r="Z18" s="153"/>
    </row>
    <row r="19" spans="1:26" ht="19.5" customHeight="1">
      <c r="A19" s="240">
        <v>9</v>
      </c>
      <c r="B19" s="250">
        <f>'11'!B17</f>
        <v>0</v>
      </c>
      <c r="C19" s="250" t="str">
        <f>'11'!C17</f>
        <v>Bondrang</v>
      </c>
      <c r="D19" s="223">
        <f>'21'!D20</f>
        <v>52</v>
      </c>
      <c r="E19" s="223">
        <f>'21'!G20</f>
        <v>53</v>
      </c>
      <c r="F19" s="223">
        <f t="shared" si="0"/>
        <v>105</v>
      </c>
      <c r="G19" s="139">
        <v>33</v>
      </c>
      <c r="H19" s="224">
        <f t="shared" si="1"/>
        <v>63.46153846153846</v>
      </c>
      <c r="I19" s="139">
        <v>28</v>
      </c>
      <c r="J19" s="224">
        <f t="shared" si="2"/>
        <v>52.830188679245282</v>
      </c>
      <c r="K19" s="223">
        <f t="shared" si="3"/>
        <v>61</v>
      </c>
      <c r="L19" s="224">
        <f t="shared" si="4"/>
        <v>58.095238095238102</v>
      </c>
      <c r="M19" s="139">
        <v>33</v>
      </c>
      <c r="N19" s="224">
        <f t="shared" si="5"/>
        <v>63.46153846153846</v>
      </c>
      <c r="O19" s="139">
        <v>28</v>
      </c>
      <c r="P19" s="224">
        <f t="shared" si="6"/>
        <v>52.830188679245282</v>
      </c>
      <c r="Q19" s="223">
        <f t="shared" si="7"/>
        <v>61</v>
      </c>
      <c r="R19" s="224">
        <f t="shared" si="8"/>
        <v>58.095238095238102</v>
      </c>
      <c r="S19" s="139">
        <v>31</v>
      </c>
      <c r="T19" s="224">
        <f t="shared" si="9"/>
        <v>59.615384615384613</v>
      </c>
      <c r="U19" s="139">
        <v>28</v>
      </c>
      <c r="V19" s="224">
        <f t="shared" si="10"/>
        <v>52.830188679245282</v>
      </c>
      <c r="W19" s="223">
        <f t="shared" si="11"/>
        <v>59</v>
      </c>
      <c r="X19" s="224">
        <f t="shared" si="12"/>
        <v>56.19047619047619</v>
      </c>
      <c r="Y19" s="153"/>
      <c r="Z19" s="153"/>
    </row>
    <row r="20" spans="1:26" ht="19.5" customHeight="1">
      <c r="A20" s="240">
        <v>10</v>
      </c>
      <c r="B20" s="250" t="str">
        <f>'11'!B18</f>
        <v>Sooko</v>
      </c>
      <c r="C20" s="250" t="str">
        <f>'11'!C18</f>
        <v>Sooko</v>
      </c>
      <c r="D20" s="223">
        <f>'21'!D21</f>
        <v>146</v>
      </c>
      <c r="E20" s="223">
        <f>'21'!G21</f>
        <v>150</v>
      </c>
      <c r="F20" s="223">
        <f t="shared" si="0"/>
        <v>296</v>
      </c>
      <c r="G20" s="139">
        <v>110</v>
      </c>
      <c r="H20" s="224">
        <f t="shared" si="1"/>
        <v>75.342465753424662</v>
      </c>
      <c r="I20" s="139">
        <v>76</v>
      </c>
      <c r="J20" s="224">
        <f t="shared" si="2"/>
        <v>50.666666666666671</v>
      </c>
      <c r="K20" s="223">
        <f t="shared" si="3"/>
        <v>186</v>
      </c>
      <c r="L20" s="224">
        <f t="shared" si="4"/>
        <v>62.837837837837839</v>
      </c>
      <c r="M20" s="139">
        <v>109</v>
      </c>
      <c r="N20" s="224">
        <f t="shared" si="5"/>
        <v>74.657534246575338</v>
      </c>
      <c r="O20" s="139">
        <v>75</v>
      </c>
      <c r="P20" s="224">
        <f t="shared" si="6"/>
        <v>50</v>
      </c>
      <c r="Q20" s="223">
        <f t="shared" si="7"/>
        <v>184</v>
      </c>
      <c r="R20" s="224">
        <f t="shared" si="8"/>
        <v>62.162162162162161</v>
      </c>
      <c r="S20" s="139">
        <v>110</v>
      </c>
      <c r="T20" s="224">
        <f t="shared" si="9"/>
        <v>75.342465753424662</v>
      </c>
      <c r="U20" s="139">
        <v>76</v>
      </c>
      <c r="V20" s="224">
        <f t="shared" si="10"/>
        <v>50.666666666666671</v>
      </c>
      <c r="W20" s="223">
        <f t="shared" si="11"/>
        <v>186</v>
      </c>
      <c r="X20" s="224">
        <f t="shared" si="12"/>
        <v>62.837837837837839</v>
      </c>
      <c r="Y20" s="153"/>
      <c r="Z20" s="153"/>
    </row>
    <row r="21" spans="1:26" ht="19.5" customHeight="1">
      <c r="A21" s="240">
        <v>11</v>
      </c>
      <c r="B21" s="250" t="str">
        <f>'11'!B19</f>
        <v>Pudak</v>
      </c>
      <c r="C21" s="250" t="str">
        <f>'11'!C19</f>
        <v>Pudak</v>
      </c>
      <c r="D21" s="223">
        <f>'21'!D22</f>
        <v>57</v>
      </c>
      <c r="E21" s="223">
        <f>'21'!G22</f>
        <v>57</v>
      </c>
      <c r="F21" s="223">
        <f t="shared" si="0"/>
        <v>114</v>
      </c>
      <c r="G21" s="139">
        <v>63</v>
      </c>
      <c r="H21" s="224">
        <f t="shared" si="1"/>
        <v>110.5263157894737</v>
      </c>
      <c r="I21" s="139">
        <v>34</v>
      </c>
      <c r="J21" s="224">
        <f t="shared" si="2"/>
        <v>59.649122807017541</v>
      </c>
      <c r="K21" s="223">
        <f t="shared" si="3"/>
        <v>97</v>
      </c>
      <c r="L21" s="224">
        <f t="shared" si="4"/>
        <v>85.087719298245617</v>
      </c>
      <c r="M21" s="139">
        <v>56</v>
      </c>
      <c r="N21" s="224">
        <f t="shared" si="5"/>
        <v>98.245614035087712</v>
      </c>
      <c r="O21" s="139">
        <v>37</v>
      </c>
      <c r="P21" s="224">
        <f t="shared" si="6"/>
        <v>64.912280701754383</v>
      </c>
      <c r="Q21" s="223">
        <f t="shared" si="7"/>
        <v>93</v>
      </c>
      <c r="R21" s="224">
        <f t="shared" si="8"/>
        <v>81.578947368421055</v>
      </c>
      <c r="S21" s="139">
        <v>61</v>
      </c>
      <c r="T21" s="224">
        <f t="shared" si="9"/>
        <v>107.01754385964912</v>
      </c>
      <c r="U21" s="139">
        <v>34</v>
      </c>
      <c r="V21" s="224">
        <f t="shared" si="10"/>
        <v>59.649122807017541</v>
      </c>
      <c r="W21" s="223">
        <f t="shared" si="11"/>
        <v>95</v>
      </c>
      <c r="X21" s="224">
        <f t="shared" si="12"/>
        <v>83.333333333333343</v>
      </c>
      <c r="Y21" s="153"/>
      <c r="Z21" s="153"/>
    </row>
    <row r="22" spans="1:26" ht="19.5" customHeight="1">
      <c r="A22" s="240">
        <v>12</v>
      </c>
      <c r="B22" s="250" t="str">
        <f>'11'!B20</f>
        <v>Pulung</v>
      </c>
      <c r="C22" s="250" t="str">
        <f>'11'!C20</f>
        <v>Pulung</v>
      </c>
      <c r="D22" s="223">
        <f>'21'!D23</f>
        <v>191</v>
      </c>
      <c r="E22" s="223">
        <f>'21'!G23</f>
        <v>195</v>
      </c>
      <c r="F22" s="223">
        <f t="shared" si="0"/>
        <v>386</v>
      </c>
      <c r="G22" s="139">
        <v>122</v>
      </c>
      <c r="H22" s="224">
        <f t="shared" si="1"/>
        <v>63.874345549738223</v>
      </c>
      <c r="I22" s="139">
        <v>121</v>
      </c>
      <c r="J22" s="224">
        <f t="shared" si="2"/>
        <v>62.051282051282051</v>
      </c>
      <c r="K22" s="223">
        <f t="shared" si="3"/>
        <v>243</v>
      </c>
      <c r="L22" s="224">
        <f t="shared" si="4"/>
        <v>62.953367875647672</v>
      </c>
      <c r="M22" s="139">
        <v>117</v>
      </c>
      <c r="N22" s="224">
        <f t="shared" si="5"/>
        <v>61.256544502617807</v>
      </c>
      <c r="O22" s="139">
        <v>121</v>
      </c>
      <c r="P22" s="224">
        <f t="shared" si="6"/>
        <v>62.051282051282051</v>
      </c>
      <c r="Q22" s="223">
        <f t="shared" si="7"/>
        <v>238</v>
      </c>
      <c r="R22" s="224">
        <f t="shared" si="8"/>
        <v>61.6580310880829</v>
      </c>
      <c r="S22" s="139">
        <v>121</v>
      </c>
      <c r="T22" s="224">
        <f t="shared" si="9"/>
        <v>63.350785340314133</v>
      </c>
      <c r="U22" s="139">
        <v>119</v>
      </c>
      <c r="V22" s="224">
        <f t="shared" si="10"/>
        <v>61.025641025641029</v>
      </c>
      <c r="W22" s="223">
        <f t="shared" si="11"/>
        <v>240</v>
      </c>
      <c r="X22" s="224">
        <f t="shared" si="12"/>
        <v>62.176165803108809</v>
      </c>
      <c r="Y22" s="153"/>
      <c r="Z22" s="153"/>
    </row>
    <row r="23" spans="1:26" ht="19.5" customHeight="1">
      <c r="A23" s="240">
        <v>13</v>
      </c>
      <c r="B23" s="250">
        <f>'11'!B21</f>
        <v>0</v>
      </c>
      <c r="C23" s="250" t="str">
        <f>'11'!C21</f>
        <v>Kesugihan</v>
      </c>
      <c r="D23" s="223">
        <f>'21'!D24</f>
        <v>126</v>
      </c>
      <c r="E23" s="223">
        <f>'21'!G24</f>
        <v>128</v>
      </c>
      <c r="F23" s="223">
        <f t="shared" si="0"/>
        <v>254</v>
      </c>
      <c r="G23" s="394">
        <v>68</v>
      </c>
      <c r="H23" s="224">
        <f t="shared" si="1"/>
        <v>53.968253968253968</v>
      </c>
      <c r="I23" s="394">
        <v>71</v>
      </c>
      <c r="J23" s="224">
        <f t="shared" si="2"/>
        <v>55.46875</v>
      </c>
      <c r="K23" s="223">
        <f t="shared" si="3"/>
        <v>139</v>
      </c>
      <c r="L23" s="224">
        <f t="shared" si="4"/>
        <v>54.724409448818903</v>
      </c>
      <c r="M23" s="394">
        <v>74</v>
      </c>
      <c r="N23" s="224">
        <f t="shared" si="5"/>
        <v>58.730158730158735</v>
      </c>
      <c r="O23" s="394">
        <v>68</v>
      </c>
      <c r="P23" s="224">
        <f t="shared" si="6"/>
        <v>53.125</v>
      </c>
      <c r="Q23" s="223">
        <f t="shared" si="7"/>
        <v>142</v>
      </c>
      <c r="R23" s="224">
        <f t="shared" si="8"/>
        <v>55.905511811023622</v>
      </c>
      <c r="S23" s="394">
        <v>67</v>
      </c>
      <c r="T23" s="224">
        <f t="shared" si="9"/>
        <v>53.174603174603178</v>
      </c>
      <c r="U23" s="394">
        <v>72</v>
      </c>
      <c r="V23" s="224">
        <f t="shared" si="10"/>
        <v>56.25</v>
      </c>
      <c r="W23" s="223">
        <f t="shared" si="11"/>
        <v>139</v>
      </c>
      <c r="X23" s="224">
        <f t="shared" si="12"/>
        <v>54.724409448818903</v>
      </c>
      <c r="Y23" s="153"/>
      <c r="Z23" s="153"/>
    </row>
    <row r="24" spans="1:26" ht="19.5" customHeight="1">
      <c r="A24" s="240">
        <v>14</v>
      </c>
      <c r="B24" s="250" t="str">
        <f>'11'!B22</f>
        <v>Mlarak</v>
      </c>
      <c r="C24" s="250" t="str">
        <f>'11'!C22</f>
        <v>Mlarak</v>
      </c>
      <c r="D24" s="223">
        <f>'21'!D25</f>
        <v>215</v>
      </c>
      <c r="E24" s="223">
        <f>'21'!G25</f>
        <v>218</v>
      </c>
      <c r="F24" s="223">
        <f t="shared" si="0"/>
        <v>433</v>
      </c>
      <c r="G24" s="139">
        <v>158</v>
      </c>
      <c r="H24" s="224">
        <f t="shared" si="1"/>
        <v>73.488372093023258</v>
      </c>
      <c r="I24" s="139">
        <v>150</v>
      </c>
      <c r="J24" s="224">
        <f t="shared" si="2"/>
        <v>68.807339449541288</v>
      </c>
      <c r="K24" s="223">
        <f t="shared" si="3"/>
        <v>308</v>
      </c>
      <c r="L24" s="224">
        <f t="shared" si="4"/>
        <v>71.131639722863738</v>
      </c>
      <c r="M24" s="139">
        <v>153</v>
      </c>
      <c r="N24" s="224">
        <f t="shared" si="5"/>
        <v>71.16279069767441</v>
      </c>
      <c r="O24" s="139">
        <v>147</v>
      </c>
      <c r="P24" s="224">
        <f t="shared" si="6"/>
        <v>67.431192660550451</v>
      </c>
      <c r="Q24" s="223">
        <f t="shared" si="7"/>
        <v>300</v>
      </c>
      <c r="R24" s="224">
        <f t="shared" si="8"/>
        <v>69.284064665127019</v>
      </c>
      <c r="S24" s="139">
        <v>158</v>
      </c>
      <c r="T24" s="224">
        <f t="shared" si="9"/>
        <v>73.488372093023258</v>
      </c>
      <c r="U24" s="139">
        <v>149</v>
      </c>
      <c r="V24" s="224">
        <f t="shared" si="10"/>
        <v>68.348623853211009</v>
      </c>
      <c r="W24" s="223">
        <f t="shared" si="11"/>
        <v>307</v>
      </c>
      <c r="X24" s="224">
        <f t="shared" si="12"/>
        <v>70.900692840646656</v>
      </c>
      <c r="Y24" s="153"/>
      <c r="Z24" s="153"/>
    </row>
    <row r="25" spans="1:26" ht="19.5" customHeight="1">
      <c r="A25" s="240">
        <v>15</v>
      </c>
      <c r="B25" s="250" t="str">
        <f>'11'!B23</f>
        <v>Siman</v>
      </c>
      <c r="C25" s="250" t="str">
        <f>'11'!C23</f>
        <v>Siman</v>
      </c>
      <c r="D25" s="223">
        <f>'21'!D26</f>
        <v>146</v>
      </c>
      <c r="E25" s="223">
        <f>'21'!G26</f>
        <v>145</v>
      </c>
      <c r="F25" s="223">
        <f t="shared" si="0"/>
        <v>291</v>
      </c>
      <c r="G25" s="139">
        <v>91</v>
      </c>
      <c r="H25" s="224">
        <f t="shared" si="1"/>
        <v>62.328767123287676</v>
      </c>
      <c r="I25" s="139">
        <v>80</v>
      </c>
      <c r="J25" s="224">
        <f t="shared" si="2"/>
        <v>55.172413793103445</v>
      </c>
      <c r="K25" s="223">
        <f t="shared" si="3"/>
        <v>171</v>
      </c>
      <c r="L25" s="224">
        <f t="shared" si="4"/>
        <v>58.762886597938149</v>
      </c>
      <c r="M25" s="139">
        <v>86</v>
      </c>
      <c r="N25" s="224">
        <f t="shared" si="5"/>
        <v>58.904109589041099</v>
      </c>
      <c r="O25" s="139">
        <v>79</v>
      </c>
      <c r="P25" s="224">
        <f t="shared" si="6"/>
        <v>54.482758620689651</v>
      </c>
      <c r="Q25" s="223">
        <f t="shared" si="7"/>
        <v>165</v>
      </c>
      <c r="R25" s="224">
        <f t="shared" si="8"/>
        <v>56.701030927835049</v>
      </c>
      <c r="S25" s="139">
        <v>45</v>
      </c>
      <c r="T25" s="224">
        <f t="shared" si="9"/>
        <v>30.82191780821918</v>
      </c>
      <c r="U25" s="139">
        <v>52</v>
      </c>
      <c r="V25" s="224">
        <f t="shared" si="10"/>
        <v>35.862068965517238</v>
      </c>
      <c r="W25" s="223">
        <f t="shared" si="11"/>
        <v>97</v>
      </c>
      <c r="X25" s="224">
        <f t="shared" si="12"/>
        <v>33.333333333333329</v>
      </c>
      <c r="Y25" s="153"/>
      <c r="Z25" s="153"/>
    </row>
    <row r="26" spans="1:26" ht="19.5" customHeight="1">
      <c r="A26" s="240">
        <v>16</v>
      </c>
      <c r="B26" s="250">
        <f>'11'!B24</f>
        <v>0</v>
      </c>
      <c r="C26" s="250" t="str">
        <f>'11'!C24</f>
        <v>Ronowijayan</v>
      </c>
      <c r="D26" s="223">
        <f>'21'!D27</f>
        <v>144</v>
      </c>
      <c r="E26" s="223">
        <f>'21'!G27</f>
        <v>146</v>
      </c>
      <c r="F26" s="223">
        <f t="shared" si="0"/>
        <v>290</v>
      </c>
      <c r="G26" s="139">
        <v>97</v>
      </c>
      <c r="H26" s="224">
        <f t="shared" si="1"/>
        <v>67.361111111111114</v>
      </c>
      <c r="I26" s="139">
        <v>79</v>
      </c>
      <c r="J26" s="224">
        <f t="shared" si="2"/>
        <v>54.109589041095894</v>
      </c>
      <c r="K26" s="223">
        <f t="shared" si="3"/>
        <v>176</v>
      </c>
      <c r="L26" s="224">
        <f t="shared" si="4"/>
        <v>60.689655172413794</v>
      </c>
      <c r="M26" s="139">
        <v>94</v>
      </c>
      <c r="N26" s="224">
        <f t="shared" si="5"/>
        <v>65.277777777777786</v>
      </c>
      <c r="O26" s="139">
        <v>78</v>
      </c>
      <c r="P26" s="224">
        <f t="shared" si="6"/>
        <v>53.424657534246577</v>
      </c>
      <c r="Q26" s="223">
        <f t="shared" si="7"/>
        <v>172</v>
      </c>
      <c r="R26" s="224">
        <f t="shared" si="8"/>
        <v>59.310344827586206</v>
      </c>
      <c r="S26" s="139">
        <v>93</v>
      </c>
      <c r="T26" s="224">
        <f t="shared" si="9"/>
        <v>64.583333333333343</v>
      </c>
      <c r="U26" s="139">
        <v>76</v>
      </c>
      <c r="V26" s="224">
        <f t="shared" si="10"/>
        <v>52.054794520547944</v>
      </c>
      <c r="W26" s="223">
        <f t="shared" si="11"/>
        <v>169</v>
      </c>
      <c r="X26" s="224">
        <f t="shared" si="12"/>
        <v>58.275862068965523</v>
      </c>
      <c r="Y26" s="153"/>
      <c r="Z26" s="153"/>
    </row>
    <row r="27" spans="1:26" ht="19.5" customHeight="1">
      <c r="A27" s="240">
        <v>17</v>
      </c>
      <c r="B27" s="250" t="str">
        <f>'11'!B25</f>
        <v>Jetis</v>
      </c>
      <c r="C27" s="250" t="str">
        <f>'11'!C25</f>
        <v>Jetis</v>
      </c>
      <c r="D27" s="223">
        <f>'21'!D28</f>
        <v>192</v>
      </c>
      <c r="E27" s="223">
        <f>'21'!G28</f>
        <v>194</v>
      </c>
      <c r="F27" s="223">
        <f t="shared" si="0"/>
        <v>386</v>
      </c>
      <c r="G27" s="139">
        <v>121</v>
      </c>
      <c r="H27" s="224">
        <f t="shared" si="1"/>
        <v>63.020833333333336</v>
      </c>
      <c r="I27" s="139">
        <v>116</v>
      </c>
      <c r="J27" s="224">
        <f t="shared" si="2"/>
        <v>59.793814432989691</v>
      </c>
      <c r="K27" s="223">
        <f t="shared" si="3"/>
        <v>237</v>
      </c>
      <c r="L27" s="224">
        <f t="shared" si="4"/>
        <v>61.398963730569946</v>
      </c>
      <c r="M27" s="139">
        <v>110</v>
      </c>
      <c r="N27" s="224">
        <f t="shared" si="5"/>
        <v>57.291666666666664</v>
      </c>
      <c r="O27" s="139">
        <v>114</v>
      </c>
      <c r="P27" s="224">
        <f t="shared" si="6"/>
        <v>58.762886597938149</v>
      </c>
      <c r="Q27" s="223">
        <f t="shared" si="7"/>
        <v>224</v>
      </c>
      <c r="R27" s="224">
        <f t="shared" si="8"/>
        <v>58.031088082901547</v>
      </c>
      <c r="S27" s="139">
        <v>115</v>
      </c>
      <c r="T27" s="224">
        <f t="shared" si="9"/>
        <v>59.895833333333336</v>
      </c>
      <c r="U27" s="139">
        <v>114</v>
      </c>
      <c r="V27" s="224">
        <f t="shared" si="10"/>
        <v>58.762886597938149</v>
      </c>
      <c r="W27" s="223">
        <f t="shared" si="11"/>
        <v>229</v>
      </c>
      <c r="X27" s="224">
        <f t="shared" si="12"/>
        <v>59.326424870466319</v>
      </c>
      <c r="Y27" s="153"/>
      <c r="Z27" s="153"/>
    </row>
    <row r="28" spans="1:26" ht="19.5" customHeight="1">
      <c r="A28" s="240">
        <v>18</v>
      </c>
      <c r="B28" s="250" t="str">
        <f>'11'!B26</f>
        <v>Balong</v>
      </c>
      <c r="C28" s="250" t="str">
        <f>'11'!C26</f>
        <v>Balong</v>
      </c>
      <c r="D28" s="223">
        <f>'21'!D29</f>
        <v>287</v>
      </c>
      <c r="E28" s="223">
        <f>'21'!G29</f>
        <v>296</v>
      </c>
      <c r="F28" s="223">
        <f t="shared" si="0"/>
        <v>583</v>
      </c>
      <c r="G28" s="139">
        <v>169</v>
      </c>
      <c r="H28" s="224">
        <f t="shared" si="1"/>
        <v>58.88501742160279</v>
      </c>
      <c r="I28" s="139">
        <v>162</v>
      </c>
      <c r="J28" s="224">
        <f t="shared" si="2"/>
        <v>54.729729729729726</v>
      </c>
      <c r="K28" s="223">
        <f t="shared" si="3"/>
        <v>331</v>
      </c>
      <c r="L28" s="224">
        <f t="shared" si="4"/>
        <v>56.775300171526588</v>
      </c>
      <c r="M28" s="139">
        <v>167</v>
      </c>
      <c r="N28" s="224">
        <f t="shared" si="5"/>
        <v>58.188153310104532</v>
      </c>
      <c r="O28" s="139">
        <v>161</v>
      </c>
      <c r="P28" s="224">
        <f t="shared" si="6"/>
        <v>54.391891891891895</v>
      </c>
      <c r="Q28" s="223">
        <f t="shared" si="7"/>
        <v>328</v>
      </c>
      <c r="R28" s="224">
        <f t="shared" si="8"/>
        <v>56.260720411663812</v>
      </c>
      <c r="S28" s="139">
        <v>171</v>
      </c>
      <c r="T28" s="224">
        <f t="shared" si="9"/>
        <v>59.581881533101047</v>
      </c>
      <c r="U28" s="139">
        <v>163</v>
      </c>
      <c r="V28" s="224">
        <f t="shared" si="10"/>
        <v>55.067567567567565</v>
      </c>
      <c r="W28" s="223">
        <f t="shared" si="11"/>
        <v>334</v>
      </c>
      <c r="X28" s="224">
        <f t="shared" si="12"/>
        <v>57.289879931389365</v>
      </c>
      <c r="Y28" s="153"/>
      <c r="Z28" s="153"/>
    </row>
    <row r="29" spans="1:26" ht="19.5" customHeight="1">
      <c r="A29" s="240">
        <v>19</v>
      </c>
      <c r="B29" s="250" t="str">
        <f>'11'!B27</f>
        <v>Kauman</v>
      </c>
      <c r="C29" s="250" t="str">
        <f>'11'!C27</f>
        <v>Kauman</v>
      </c>
      <c r="D29" s="223">
        <f>'21'!D30</f>
        <v>131</v>
      </c>
      <c r="E29" s="223">
        <f>'21'!G30</f>
        <v>121</v>
      </c>
      <c r="F29" s="223">
        <f t="shared" si="0"/>
        <v>252</v>
      </c>
      <c r="G29" s="139">
        <v>131</v>
      </c>
      <c r="H29" s="224">
        <f t="shared" si="1"/>
        <v>100</v>
      </c>
      <c r="I29" s="139">
        <v>121</v>
      </c>
      <c r="J29" s="224">
        <f t="shared" si="2"/>
        <v>100</v>
      </c>
      <c r="K29" s="223">
        <f t="shared" si="3"/>
        <v>252</v>
      </c>
      <c r="L29" s="224">
        <f t="shared" si="4"/>
        <v>100</v>
      </c>
      <c r="M29" s="139">
        <v>130</v>
      </c>
      <c r="N29" s="224">
        <f t="shared" si="5"/>
        <v>99.236641221374043</v>
      </c>
      <c r="O29" s="139">
        <v>121</v>
      </c>
      <c r="P29" s="224">
        <f t="shared" si="6"/>
        <v>100</v>
      </c>
      <c r="Q29" s="223">
        <f t="shared" si="7"/>
        <v>251</v>
      </c>
      <c r="R29" s="224">
        <f t="shared" si="8"/>
        <v>99.603174603174608</v>
      </c>
      <c r="S29" s="139">
        <v>122</v>
      </c>
      <c r="T29" s="224">
        <f t="shared" si="9"/>
        <v>93.129770992366417</v>
      </c>
      <c r="U29" s="139">
        <v>102</v>
      </c>
      <c r="V29" s="224">
        <f t="shared" si="10"/>
        <v>84.297520661157023</v>
      </c>
      <c r="W29" s="223">
        <f t="shared" si="11"/>
        <v>224</v>
      </c>
      <c r="X29" s="224">
        <f t="shared" si="12"/>
        <v>88.888888888888886</v>
      </c>
      <c r="Y29" s="153"/>
      <c r="Z29" s="153"/>
    </row>
    <row r="30" spans="1:26" ht="19.5" customHeight="1">
      <c r="A30" s="240">
        <v>20</v>
      </c>
      <c r="B30" s="250">
        <f>'11'!B28</f>
        <v>0</v>
      </c>
      <c r="C30" s="250" t="str">
        <f>'11'!C28</f>
        <v>Ngrandu</v>
      </c>
      <c r="D30" s="223">
        <f>'21'!D31</f>
        <v>71</v>
      </c>
      <c r="E30" s="223">
        <f>'21'!G31</f>
        <v>72</v>
      </c>
      <c r="F30" s="223">
        <f t="shared" si="0"/>
        <v>143</v>
      </c>
      <c r="G30" s="139">
        <v>40</v>
      </c>
      <c r="H30" s="224">
        <f t="shared" si="1"/>
        <v>56.338028169014088</v>
      </c>
      <c r="I30" s="139">
        <v>59</v>
      </c>
      <c r="J30" s="224">
        <f t="shared" si="2"/>
        <v>81.944444444444443</v>
      </c>
      <c r="K30" s="223">
        <f t="shared" si="3"/>
        <v>99</v>
      </c>
      <c r="L30" s="224">
        <f t="shared" si="4"/>
        <v>69.230769230769226</v>
      </c>
      <c r="M30" s="139">
        <v>37</v>
      </c>
      <c r="N30" s="224">
        <f t="shared" si="5"/>
        <v>52.112676056338024</v>
      </c>
      <c r="O30" s="139">
        <v>59</v>
      </c>
      <c r="P30" s="224">
        <f t="shared" si="6"/>
        <v>81.944444444444443</v>
      </c>
      <c r="Q30" s="223">
        <f t="shared" si="7"/>
        <v>96</v>
      </c>
      <c r="R30" s="224">
        <f t="shared" si="8"/>
        <v>67.132867132867133</v>
      </c>
      <c r="S30" s="139">
        <v>41</v>
      </c>
      <c r="T30" s="224">
        <f t="shared" si="9"/>
        <v>57.74647887323944</v>
      </c>
      <c r="U30" s="139">
        <v>59</v>
      </c>
      <c r="V30" s="224">
        <f t="shared" si="10"/>
        <v>81.944444444444443</v>
      </c>
      <c r="W30" s="223">
        <f t="shared" si="11"/>
        <v>100</v>
      </c>
      <c r="X30" s="224">
        <f t="shared" si="12"/>
        <v>69.930069930069934</v>
      </c>
      <c r="Y30" s="153"/>
      <c r="Z30" s="153"/>
    </row>
    <row r="31" spans="1:26" ht="19.5" customHeight="1">
      <c r="A31" s="240">
        <v>21</v>
      </c>
      <c r="B31" s="250" t="str">
        <f>'11'!B29</f>
        <v>Jambon</v>
      </c>
      <c r="C31" s="250" t="str">
        <f>'11'!C29</f>
        <v>Jambon</v>
      </c>
      <c r="D31" s="223">
        <f>'21'!D32</f>
        <v>289</v>
      </c>
      <c r="E31" s="223">
        <f>'21'!G32</f>
        <v>289</v>
      </c>
      <c r="F31" s="223">
        <f t="shared" si="0"/>
        <v>578</v>
      </c>
      <c r="G31" s="139">
        <v>188</v>
      </c>
      <c r="H31" s="224">
        <f t="shared" si="1"/>
        <v>65.051903114186842</v>
      </c>
      <c r="I31" s="139">
        <v>160</v>
      </c>
      <c r="J31" s="224">
        <f t="shared" si="2"/>
        <v>55.363321799307961</v>
      </c>
      <c r="K31" s="223">
        <f t="shared" si="3"/>
        <v>348</v>
      </c>
      <c r="L31" s="224">
        <f t="shared" si="4"/>
        <v>60.207612456747405</v>
      </c>
      <c r="M31" s="139">
        <v>188</v>
      </c>
      <c r="N31" s="224">
        <f t="shared" si="5"/>
        <v>65.051903114186842</v>
      </c>
      <c r="O31" s="139">
        <v>159</v>
      </c>
      <c r="P31" s="224">
        <f t="shared" si="6"/>
        <v>55.017301038062286</v>
      </c>
      <c r="Q31" s="223">
        <f t="shared" si="7"/>
        <v>347</v>
      </c>
      <c r="R31" s="224">
        <f t="shared" si="8"/>
        <v>60.034602076124564</v>
      </c>
      <c r="S31" s="139">
        <v>188</v>
      </c>
      <c r="T31" s="224">
        <f t="shared" si="9"/>
        <v>65.051903114186842</v>
      </c>
      <c r="U31" s="139">
        <v>159</v>
      </c>
      <c r="V31" s="224">
        <f t="shared" si="10"/>
        <v>55.017301038062286</v>
      </c>
      <c r="W31" s="223">
        <f t="shared" si="11"/>
        <v>347</v>
      </c>
      <c r="X31" s="224">
        <f t="shared" si="12"/>
        <v>60.034602076124564</v>
      </c>
      <c r="Y31" s="153"/>
      <c r="Z31" s="153"/>
    </row>
    <row r="32" spans="1:26" ht="19.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223">
        <f>'21'!D33</f>
        <v>207</v>
      </c>
      <c r="E32" s="223">
        <f>'21'!G33</f>
        <v>206</v>
      </c>
      <c r="F32" s="223">
        <f t="shared" si="0"/>
        <v>413</v>
      </c>
      <c r="G32" s="139">
        <v>160</v>
      </c>
      <c r="H32" s="224">
        <f t="shared" si="1"/>
        <v>77.294685990338166</v>
      </c>
      <c r="I32" s="139">
        <v>113</v>
      </c>
      <c r="J32" s="224">
        <f t="shared" si="2"/>
        <v>54.854368932038831</v>
      </c>
      <c r="K32" s="223">
        <f t="shared" si="3"/>
        <v>273</v>
      </c>
      <c r="L32" s="224">
        <f t="shared" si="4"/>
        <v>66.101694915254242</v>
      </c>
      <c r="M32" s="139">
        <v>151</v>
      </c>
      <c r="N32" s="224">
        <f t="shared" si="5"/>
        <v>72.94685990338165</v>
      </c>
      <c r="O32" s="139">
        <v>110</v>
      </c>
      <c r="P32" s="224">
        <f t="shared" si="6"/>
        <v>53.398058252427184</v>
      </c>
      <c r="Q32" s="223">
        <f t="shared" si="7"/>
        <v>261</v>
      </c>
      <c r="R32" s="224">
        <f t="shared" si="8"/>
        <v>63.196125907990321</v>
      </c>
      <c r="S32" s="139">
        <v>159</v>
      </c>
      <c r="T32" s="224">
        <f t="shared" si="9"/>
        <v>76.811594202898547</v>
      </c>
      <c r="U32" s="139">
        <v>112</v>
      </c>
      <c r="V32" s="224">
        <f t="shared" si="10"/>
        <v>54.368932038834949</v>
      </c>
      <c r="W32" s="223">
        <f t="shared" si="11"/>
        <v>271</v>
      </c>
      <c r="X32" s="224">
        <f t="shared" si="12"/>
        <v>65.617433414043575</v>
      </c>
      <c r="Y32" s="153"/>
      <c r="Z32" s="153"/>
    </row>
    <row r="33" spans="1:26" ht="19.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223">
        <f>'21'!D34</f>
        <v>156</v>
      </c>
      <c r="E33" s="223">
        <f>'21'!G34</f>
        <v>161</v>
      </c>
      <c r="F33" s="223">
        <f t="shared" si="0"/>
        <v>317</v>
      </c>
      <c r="G33" s="139">
        <v>99</v>
      </c>
      <c r="H33" s="224">
        <f t="shared" si="1"/>
        <v>63.46153846153846</v>
      </c>
      <c r="I33" s="139">
        <v>101</v>
      </c>
      <c r="J33" s="224">
        <f t="shared" si="2"/>
        <v>62.732919254658384</v>
      </c>
      <c r="K33" s="223">
        <f t="shared" si="3"/>
        <v>200</v>
      </c>
      <c r="L33" s="224">
        <f t="shared" si="4"/>
        <v>63.09148264984227</v>
      </c>
      <c r="M33" s="139">
        <v>93</v>
      </c>
      <c r="N33" s="224">
        <f t="shared" si="5"/>
        <v>59.615384615384613</v>
      </c>
      <c r="O33" s="139">
        <v>97</v>
      </c>
      <c r="P33" s="224">
        <f t="shared" si="6"/>
        <v>60.248447204968947</v>
      </c>
      <c r="Q33" s="223">
        <f t="shared" si="7"/>
        <v>190</v>
      </c>
      <c r="R33" s="224">
        <f t="shared" si="8"/>
        <v>59.936908517350162</v>
      </c>
      <c r="S33" s="139">
        <v>95</v>
      </c>
      <c r="T33" s="224">
        <f t="shared" si="9"/>
        <v>60.897435897435891</v>
      </c>
      <c r="U33" s="139">
        <v>102</v>
      </c>
      <c r="V33" s="224">
        <f t="shared" si="10"/>
        <v>63.354037267080741</v>
      </c>
      <c r="W33" s="223">
        <f t="shared" si="11"/>
        <v>197</v>
      </c>
      <c r="X33" s="224">
        <f t="shared" si="12"/>
        <v>62.145110410094638</v>
      </c>
      <c r="Y33" s="153"/>
      <c r="Z33" s="153"/>
    </row>
    <row r="34" spans="1:26" ht="19.5" customHeight="1">
      <c r="A34" s="240">
        <v>24</v>
      </c>
      <c r="B34" s="250">
        <f>'11'!B32</f>
        <v>0</v>
      </c>
      <c r="C34" s="250" t="str">
        <f>'11'!C32</f>
        <v>Kunti</v>
      </c>
      <c r="D34" s="223">
        <f>'21'!D35</f>
        <v>86</v>
      </c>
      <c r="E34" s="223">
        <f>'21'!G35</f>
        <v>86</v>
      </c>
      <c r="F34" s="223">
        <f t="shared" si="0"/>
        <v>172</v>
      </c>
      <c r="G34" s="139">
        <v>47</v>
      </c>
      <c r="H34" s="224">
        <f t="shared" si="1"/>
        <v>54.651162790697668</v>
      </c>
      <c r="I34" s="139">
        <v>47</v>
      </c>
      <c r="J34" s="224">
        <f t="shared" si="2"/>
        <v>54.651162790697668</v>
      </c>
      <c r="K34" s="223">
        <f t="shared" si="3"/>
        <v>94</v>
      </c>
      <c r="L34" s="224">
        <f t="shared" si="4"/>
        <v>54.651162790697668</v>
      </c>
      <c r="M34" s="139">
        <v>47</v>
      </c>
      <c r="N34" s="224">
        <f t="shared" si="5"/>
        <v>54.651162790697668</v>
      </c>
      <c r="O34" s="139">
        <v>47</v>
      </c>
      <c r="P34" s="224">
        <f t="shared" si="6"/>
        <v>54.651162790697668</v>
      </c>
      <c r="Q34" s="223">
        <f t="shared" si="7"/>
        <v>94</v>
      </c>
      <c r="R34" s="224">
        <f t="shared" si="8"/>
        <v>54.651162790697668</v>
      </c>
      <c r="S34" s="139">
        <v>42</v>
      </c>
      <c r="T34" s="224">
        <f t="shared" si="9"/>
        <v>48.837209302325576</v>
      </c>
      <c r="U34" s="139">
        <v>42</v>
      </c>
      <c r="V34" s="224">
        <f t="shared" si="10"/>
        <v>48.837209302325576</v>
      </c>
      <c r="W34" s="223">
        <f t="shared" si="11"/>
        <v>84</v>
      </c>
      <c r="X34" s="224">
        <f t="shared" si="12"/>
        <v>48.837209302325576</v>
      </c>
      <c r="Y34" s="153"/>
      <c r="Z34" s="153"/>
    </row>
    <row r="35" spans="1:26" ht="19.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223">
        <f>'21'!D36</f>
        <v>354</v>
      </c>
      <c r="E35" s="223">
        <f>'21'!G36</f>
        <v>360</v>
      </c>
      <c r="F35" s="223">
        <f t="shared" si="0"/>
        <v>714</v>
      </c>
      <c r="G35" s="139">
        <v>244</v>
      </c>
      <c r="H35" s="224">
        <f t="shared" si="1"/>
        <v>68.926553672316388</v>
      </c>
      <c r="I35" s="139">
        <v>201</v>
      </c>
      <c r="J35" s="224">
        <f t="shared" si="2"/>
        <v>55.833333333333336</v>
      </c>
      <c r="K35" s="223">
        <f t="shared" si="3"/>
        <v>445</v>
      </c>
      <c r="L35" s="224">
        <f t="shared" si="4"/>
        <v>62.324929971988794</v>
      </c>
      <c r="M35" s="139">
        <v>242</v>
      </c>
      <c r="N35" s="224">
        <f t="shared" si="5"/>
        <v>68.361581920903959</v>
      </c>
      <c r="O35" s="139">
        <v>197</v>
      </c>
      <c r="P35" s="224">
        <f t="shared" si="6"/>
        <v>54.722222222222229</v>
      </c>
      <c r="Q35" s="223">
        <f t="shared" si="7"/>
        <v>439</v>
      </c>
      <c r="R35" s="224">
        <f t="shared" si="8"/>
        <v>61.484593837535016</v>
      </c>
      <c r="S35" s="139">
        <v>243</v>
      </c>
      <c r="T35" s="224">
        <f t="shared" si="9"/>
        <v>68.644067796610159</v>
      </c>
      <c r="U35" s="139">
        <v>199</v>
      </c>
      <c r="V35" s="224">
        <f t="shared" si="10"/>
        <v>55.277777777777779</v>
      </c>
      <c r="W35" s="223">
        <f t="shared" si="11"/>
        <v>442</v>
      </c>
      <c r="X35" s="224">
        <f t="shared" si="12"/>
        <v>61.904761904761905</v>
      </c>
      <c r="Y35" s="153"/>
      <c r="Z35" s="153"/>
    </row>
    <row r="36" spans="1:26" ht="19.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223">
        <f>'21'!D37</f>
        <v>241</v>
      </c>
      <c r="E36" s="223">
        <f>'21'!G37</f>
        <v>245</v>
      </c>
      <c r="F36" s="223">
        <f t="shared" si="0"/>
        <v>486</v>
      </c>
      <c r="G36" s="139">
        <v>156</v>
      </c>
      <c r="H36" s="224">
        <f t="shared" si="1"/>
        <v>64.730290456431533</v>
      </c>
      <c r="I36" s="139">
        <v>165</v>
      </c>
      <c r="J36" s="224">
        <f t="shared" si="2"/>
        <v>67.346938775510196</v>
      </c>
      <c r="K36" s="223">
        <f t="shared" si="3"/>
        <v>321</v>
      </c>
      <c r="L36" s="224">
        <f t="shared" si="4"/>
        <v>66.049382716049394</v>
      </c>
      <c r="M36" s="139">
        <v>155</v>
      </c>
      <c r="N36" s="224">
        <f t="shared" si="5"/>
        <v>64.315352697095435</v>
      </c>
      <c r="O36" s="139">
        <v>165</v>
      </c>
      <c r="P36" s="224">
        <f t="shared" si="6"/>
        <v>67.346938775510196</v>
      </c>
      <c r="Q36" s="223">
        <f t="shared" si="7"/>
        <v>320</v>
      </c>
      <c r="R36" s="224">
        <f t="shared" si="8"/>
        <v>65.843621399176953</v>
      </c>
      <c r="S36" s="139">
        <v>155</v>
      </c>
      <c r="T36" s="224">
        <f t="shared" si="9"/>
        <v>64.315352697095435</v>
      </c>
      <c r="U36" s="139">
        <v>165</v>
      </c>
      <c r="V36" s="224">
        <f t="shared" si="10"/>
        <v>67.346938775510196</v>
      </c>
      <c r="W36" s="223">
        <f t="shared" si="11"/>
        <v>320</v>
      </c>
      <c r="X36" s="224">
        <f t="shared" si="12"/>
        <v>65.843621399176953</v>
      </c>
      <c r="Y36" s="153"/>
      <c r="Z36" s="153"/>
    </row>
    <row r="37" spans="1:26" ht="19.5" customHeight="1">
      <c r="A37" s="240">
        <v>27</v>
      </c>
      <c r="B37" s="250">
        <f>'11'!B35</f>
        <v>0</v>
      </c>
      <c r="C37" s="250" t="str">
        <f>'11'!C35</f>
        <v>Po. Selatan</v>
      </c>
      <c r="D37" s="223">
        <f>'21'!D38</f>
        <v>219</v>
      </c>
      <c r="E37" s="223">
        <f>'21'!G38</f>
        <v>220</v>
      </c>
      <c r="F37" s="223">
        <f t="shared" si="0"/>
        <v>439</v>
      </c>
      <c r="G37" s="139">
        <v>150</v>
      </c>
      <c r="H37" s="224">
        <f t="shared" si="1"/>
        <v>68.493150684931507</v>
      </c>
      <c r="I37" s="139">
        <v>119</v>
      </c>
      <c r="J37" s="224">
        <f t="shared" si="2"/>
        <v>54.090909090909086</v>
      </c>
      <c r="K37" s="223">
        <f t="shared" si="3"/>
        <v>269</v>
      </c>
      <c r="L37" s="224">
        <f t="shared" si="4"/>
        <v>61.275626423690213</v>
      </c>
      <c r="M37" s="139">
        <v>146</v>
      </c>
      <c r="N37" s="224">
        <f t="shared" si="5"/>
        <v>66.666666666666657</v>
      </c>
      <c r="O37" s="139">
        <v>120</v>
      </c>
      <c r="P37" s="224">
        <f t="shared" si="6"/>
        <v>54.54545454545454</v>
      </c>
      <c r="Q37" s="223">
        <f t="shared" si="7"/>
        <v>266</v>
      </c>
      <c r="R37" s="224">
        <f t="shared" si="8"/>
        <v>60.59225512528473</v>
      </c>
      <c r="S37" s="139">
        <v>149</v>
      </c>
      <c r="T37" s="224">
        <f t="shared" si="9"/>
        <v>68.036529680365305</v>
      </c>
      <c r="U37" s="139">
        <v>118</v>
      </c>
      <c r="V37" s="224">
        <f t="shared" si="10"/>
        <v>53.63636363636364</v>
      </c>
      <c r="W37" s="223">
        <f t="shared" si="11"/>
        <v>267</v>
      </c>
      <c r="X37" s="224">
        <f t="shared" si="12"/>
        <v>60.820045558086555</v>
      </c>
      <c r="Y37" s="153"/>
      <c r="Z37" s="153"/>
    </row>
    <row r="38" spans="1:26" ht="19.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223">
        <f>'21'!D39</f>
        <v>244</v>
      </c>
      <c r="E38" s="223">
        <f>'21'!G39</f>
        <v>246</v>
      </c>
      <c r="F38" s="223">
        <f t="shared" si="0"/>
        <v>490</v>
      </c>
      <c r="G38" s="139">
        <v>130</v>
      </c>
      <c r="H38" s="224">
        <f t="shared" si="1"/>
        <v>53.278688524590166</v>
      </c>
      <c r="I38" s="139">
        <v>144</v>
      </c>
      <c r="J38" s="224">
        <f t="shared" si="2"/>
        <v>58.536585365853654</v>
      </c>
      <c r="K38" s="223">
        <f t="shared" si="3"/>
        <v>274</v>
      </c>
      <c r="L38" s="224">
        <f t="shared" si="4"/>
        <v>55.91836734693878</v>
      </c>
      <c r="M38" s="139">
        <v>127</v>
      </c>
      <c r="N38" s="224">
        <f t="shared" si="5"/>
        <v>52.049180327868847</v>
      </c>
      <c r="O38" s="139">
        <v>143</v>
      </c>
      <c r="P38" s="224">
        <f t="shared" si="6"/>
        <v>58.130081300813011</v>
      </c>
      <c r="Q38" s="223">
        <f t="shared" si="7"/>
        <v>270</v>
      </c>
      <c r="R38" s="224">
        <f t="shared" si="8"/>
        <v>55.102040816326522</v>
      </c>
      <c r="S38" s="139">
        <v>136</v>
      </c>
      <c r="T38" s="224">
        <f t="shared" si="9"/>
        <v>55.737704918032783</v>
      </c>
      <c r="U38" s="139">
        <v>144</v>
      </c>
      <c r="V38" s="224">
        <f t="shared" si="10"/>
        <v>58.536585365853654</v>
      </c>
      <c r="W38" s="223">
        <f t="shared" si="11"/>
        <v>280</v>
      </c>
      <c r="X38" s="224">
        <f t="shared" si="12"/>
        <v>57.142857142857139</v>
      </c>
      <c r="Y38" s="153"/>
      <c r="Z38" s="153"/>
    </row>
    <row r="39" spans="1:26" ht="19.5" customHeight="1">
      <c r="A39" s="240">
        <v>29</v>
      </c>
      <c r="B39" s="250">
        <f>'11'!B37</f>
        <v>0</v>
      </c>
      <c r="C39" s="250" t="str">
        <f>'11'!C37</f>
        <v>Sukosari</v>
      </c>
      <c r="D39" s="223">
        <f>'21'!D40</f>
        <v>179</v>
      </c>
      <c r="E39" s="223">
        <f>'21'!G40</f>
        <v>180</v>
      </c>
      <c r="F39" s="223">
        <f t="shared" si="0"/>
        <v>359</v>
      </c>
      <c r="G39" s="139">
        <v>103</v>
      </c>
      <c r="H39" s="224">
        <f t="shared" si="1"/>
        <v>57.541899441340782</v>
      </c>
      <c r="I39" s="139">
        <v>110</v>
      </c>
      <c r="J39" s="224">
        <f t="shared" si="2"/>
        <v>61.111111111111114</v>
      </c>
      <c r="K39" s="223">
        <f t="shared" si="3"/>
        <v>213</v>
      </c>
      <c r="L39" s="224">
        <f t="shared" si="4"/>
        <v>59.33147632311978</v>
      </c>
      <c r="M39" s="139">
        <v>100</v>
      </c>
      <c r="N39" s="224">
        <f t="shared" si="5"/>
        <v>55.865921787709496</v>
      </c>
      <c r="O39" s="139">
        <v>110</v>
      </c>
      <c r="P39" s="224">
        <f t="shared" si="6"/>
        <v>61.111111111111114</v>
      </c>
      <c r="Q39" s="223">
        <f t="shared" si="7"/>
        <v>210</v>
      </c>
      <c r="R39" s="224">
        <f t="shared" si="8"/>
        <v>58.495821727019504</v>
      </c>
      <c r="S39" s="139">
        <v>102</v>
      </c>
      <c r="T39" s="224">
        <f t="shared" si="9"/>
        <v>56.983240223463682</v>
      </c>
      <c r="U39" s="139">
        <v>110</v>
      </c>
      <c r="V39" s="224">
        <f t="shared" si="10"/>
        <v>61.111111111111114</v>
      </c>
      <c r="W39" s="223">
        <f t="shared" si="11"/>
        <v>212</v>
      </c>
      <c r="X39" s="224">
        <f t="shared" si="12"/>
        <v>59.052924791086348</v>
      </c>
      <c r="Y39" s="153"/>
      <c r="Z39" s="153"/>
    </row>
    <row r="40" spans="1:26" ht="19.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223">
        <f>'21'!D41</f>
        <v>232</v>
      </c>
      <c r="E40" s="223">
        <f>'21'!G41</f>
        <v>234</v>
      </c>
      <c r="F40" s="223">
        <f t="shared" si="0"/>
        <v>466</v>
      </c>
      <c r="G40" s="139">
        <v>131</v>
      </c>
      <c r="H40" s="224">
        <f t="shared" si="1"/>
        <v>56.465517241379317</v>
      </c>
      <c r="I40" s="139">
        <v>122</v>
      </c>
      <c r="J40" s="224">
        <f t="shared" si="2"/>
        <v>52.136752136752143</v>
      </c>
      <c r="K40" s="223">
        <f t="shared" si="3"/>
        <v>253</v>
      </c>
      <c r="L40" s="224">
        <f t="shared" si="4"/>
        <v>54.291845493562228</v>
      </c>
      <c r="M40" s="139">
        <v>131</v>
      </c>
      <c r="N40" s="224">
        <f t="shared" si="5"/>
        <v>56.465517241379317</v>
      </c>
      <c r="O40" s="139">
        <v>122</v>
      </c>
      <c r="P40" s="224">
        <f t="shared" si="6"/>
        <v>52.136752136752143</v>
      </c>
      <c r="Q40" s="223">
        <f t="shared" si="7"/>
        <v>253</v>
      </c>
      <c r="R40" s="224">
        <f t="shared" si="8"/>
        <v>54.291845493562228</v>
      </c>
      <c r="S40" s="139">
        <v>131</v>
      </c>
      <c r="T40" s="224">
        <f t="shared" si="9"/>
        <v>56.465517241379317</v>
      </c>
      <c r="U40" s="139">
        <v>122</v>
      </c>
      <c r="V40" s="224">
        <f t="shared" si="10"/>
        <v>52.136752136752143</v>
      </c>
      <c r="W40" s="223">
        <f t="shared" si="11"/>
        <v>253</v>
      </c>
      <c r="X40" s="224">
        <f t="shared" si="12"/>
        <v>54.291845493562228</v>
      </c>
      <c r="Y40" s="153"/>
      <c r="Z40" s="153"/>
    </row>
    <row r="41" spans="1:26" ht="19.5" customHeight="1">
      <c r="A41" s="240">
        <v>31</v>
      </c>
      <c r="B41" s="250">
        <f>'11'!B39</f>
        <v>0</v>
      </c>
      <c r="C41" s="250" t="str">
        <f>'11'!C39</f>
        <v>Setono</v>
      </c>
      <c r="D41" s="223">
        <f>'21'!D42</f>
        <v>141</v>
      </c>
      <c r="E41" s="223">
        <f>'21'!G42</f>
        <v>143</v>
      </c>
      <c r="F41" s="223">
        <f t="shared" si="0"/>
        <v>284</v>
      </c>
      <c r="G41" s="139">
        <v>93</v>
      </c>
      <c r="H41" s="224">
        <f t="shared" si="1"/>
        <v>65.957446808510639</v>
      </c>
      <c r="I41" s="139">
        <v>97</v>
      </c>
      <c r="J41" s="224">
        <f t="shared" si="2"/>
        <v>67.832167832167841</v>
      </c>
      <c r="K41" s="223">
        <f t="shared" si="3"/>
        <v>190</v>
      </c>
      <c r="L41" s="224">
        <f t="shared" si="4"/>
        <v>66.901408450704224</v>
      </c>
      <c r="M41" s="139">
        <v>93</v>
      </c>
      <c r="N41" s="224">
        <f t="shared" si="5"/>
        <v>65.957446808510639</v>
      </c>
      <c r="O41" s="139">
        <v>97</v>
      </c>
      <c r="P41" s="224">
        <f t="shared" si="6"/>
        <v>67.832167832167841</v>
      </c>
      <c r="Q41" s="223">
        <f t="shared" si="7"/>
        <v>190</v>
      </c>
      <c r="R41" s="224">
        <f t="shared" si="8"/>
        <v>66.901408450704224</v>
      </c>
      <c r="S41" s="139">
        <v>93</v>
      </c>
      <c r="T41" s="224">
        <f t="shared" si="9"/>
        <v>65.957446808510639</v>
      </c>
      <c r="U41" s="139">
        <v>97</v>
      </c>
      <c r="V41" s="224">
        <f t="shared" si="10"/>
        <v>67.832167832167841</v>
      </c>
      <c r="W41" s="223">
        <f t="shared" si="11"/>
        <v>190</v>
      </c>
      <c r="X41" s="224">
        <f t="shared" si="12"/>
        <v>66.901408450704224</v>
      </c>
      <c r="Y41" s="153"/>
      <c r="Z41" s="153"/>
    </row>
    <row r="42" spans="1:26" ht="19.5" customHeight="1">
      <c r="A42" s="240">
        <v>32</v>
      </c>
      <c r="B42" s="250" t="str">
        <f>'11'!B40</f>
        <v>Ngebel</v>
      </c>
      <c r="C42" s="250" t="str">
        <f>'11'!C40</f>
        <v>Ngebel</v>
      </c>
      <c r="D42" s="223">
        <f>'21'!D43</f>
        <v>131</v>
      </c>
      <c r="E42" s="223">
        <f>'21'!G43</f>
        <v>130</v>
      </c>
      <c r="F42" s="223">
        <f t="shared" si="0"/>
        <v>261</v>
      </c>
      <c r="G42" s="139">
        <v>72</v>
      </c>
      <c r="H42" s="224">
        <f t="shared" si="1"/>
        <v>54.961832061068705</v>
      </c>
      <c r="I42" s="139">
        <v>66</v>
      </c>
      <c r="J42" s="224">
        <f t="shared" si="2"/>
        <v>50.769230769230766</v>
      </c>
      <c r="K42" s="223">
        <f t="shared" si="3"/>
        <v>138</v>
      </c>
      <c r="L42" s="224">
        <f t="shared" si="4"/>
        <v>52.873563218390807</v>
      </c>
      <c r="M42" s="139">
        <v>62</v>
      </c>
      <c r="N42" s="224">
        <f t="shared" si="5"/>
        <v>47.328244274809158</v>
      </c>
      <c r="O42" s="139">
        <v>61</v>
      </c>
      <c r="P42" s="224">
        <f t="shared" si="6"/>
        <v>46.92307692307692</v>
      </c>
      <c r="Q42" s="223">
        <f t="shared" si="7"/>
        <v>123</v>
      </c>
      <c r="R42" s="224">
        <f t="shared" si="8"/>
        <v>47.126436781609193</v>
      </c>
      <c r="S42" s="139">
        <v>76</v>
      </c>
      <c r="T42" s="224">
        <f t="shared" si="9"/>
        <v>58.015267175572518</v>
      </c>
      <c r="U42" s="139">
        <v>65</v>
      </c>
      <c r="V42" s="224">
        <f t="shared" si="10"/>
        <v>50</v>
      </c>
      <c r="W42" s="223">
        <f t="shared" si="11"/>
        <v>141</v>
      </c>
      <c r="X42" s="224">
        <f t="shared" si="12"/>
        <v>54.022988505747129</v>
      </c>
      <c r="Y42" s="153"/>
      <c r="Z42" s="153"/>
    </row>
    <row r="43" spans="1:26" ht="19.5" customHeight="1">
      <c r="A43" s="351" t="s">
        <v>1057</v>
      </c>
      <c r="B43" s="372"/>
      <c r="C43" s="352"/>
      <c r="D43" s="231">
        <f t="shared" ref="D43:G43" si="13">SUM(D11:D42)</f>
        <v>5746</v>
      </c>
      <c r="E43" s="231">
        <f t="shared" si="13"/>
        <v>5790</v>
      </c>
      <c r="F43" s="231">
        <f t="shared" si="13"/>
        <v>11536</v>
      </c>
      <c r="G43" s="139">
        <f t="shared" si="13"/>
        <v>3770</v>
      </c>
      <c r="H43" s="353">
        <f t="shared" si="1"/>
        <v>65.610859728506782</v>
      </c>
      <c r="I43" s="231">
        <f>SUM(I11:I42)</f>
        <v>3540</v>
      </c>
      <c r="J43" s="353">
        <f t="shared" si="2"/>
        <v>61.139896373056992</v>
      </c>
      <c r="K43" s="231">
        <f>SUM(K11:K42)</f>
        <v>7310</v>
      </c>
      <c r="L43" s="353">
        <f t="shared" si="4"/>
        <v>63.366851595006935</v>
      </c>
      <c r="M43" s="231">
        <f>SUM(M11:M42)</f>
        <v>3680</v>
      </c>
      <c r="N43" s="353">
        <f t="shared" si="5"/>
        <v>64.044552732335532</v>
      </c>
      <c r="O43" s="231">
        <f>SUM(O11:O42)</f>
        <v>3483</v>
      </c>
      <c r="P43" s="395">
        <f t="shared" si="6"/>
        <v>60.15544041450778</v>
      </c>
      <c r="Q43" s="231">
        <f>SUM(Q11:Q42)</f>
        <v>7163</v>
      </c>
      <c r="R43" s="353">
        <f t="shared" si="8"/>
        <v>62.092579750346744</v>
      </c>
      <c r="S43" s="231">
        <f>SUM(S11:S42)</f>
        <v>3695</v>
      </c>
      <c r="T43" s="353">
        <f t="shared" si="9"/>
        <v>64.305603898364083</v>
      </c>
      <c r="U43" s="231">
        <f>SUM(U11:U42)</f>
        <v>3469</v>
      </c>
      <c r="V43" s="395">
        <f t="shared" si="10"/>
        <v>59.913644214162353</v>
      </c>
      <c r="W43" s="231">
        <f>SUM(W11:W42)</f>
        <v>7164</v>
      </c>
      <c r="X43" s="353">
        <f t="shared" si="12"/>
        <v>62.101248266296807</v>
      </c>
      <c r="Y43" s="153"/>
      <c r="Z43" s="153"/>
    </row>
    <row r="44" spans="1:26" ht="18.75" customHeight="1">
      <c r="A44" s="354"/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172"/>
      <c r="Q44" s="172"/>
      <c r="R44" s="172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 t="s">
        <v>1320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210"/>
      <c r="K47" s="153"/>
      <c r="L47" s="153"/>
      <c r="M47" s="153"/>
      <c r="N47" s="153"/>
      <c r="O47" s="153"/>
      <c r="P47" s="210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X3"/>
    <mergeCell ref="A7:A9"/>
    <mergeCell ref="B7:B9"/>
    <mergeCell ref="C7:C9"/>
    <mergeCell ref="G7:L7"/>
    <mergeCell ref="M7:R7"/>
    <mergeCell ref="S7:X7"/>
    <mergeCell ref="O8:P8"/>
    <mergeCell ref="Q8:R8"/>
    <mergeCell ref="S8:T8"/>
    <mergeCell ref="U8:V8"/>
    <mergeCell ref="W8:X8"/>
    <mergeCell ref="D7:F8"/>
    <mergeCell ref="G8:H8"/>
    <mergeCell ref="I8:J8"/>
    <mergeCell ref="K8:L8"/>
    <mergeCell ref="M8:N8"/>
  </mergeCells>
  <conditionalFormatting sqref="J47 P47">
    <cfRule type="cellIs" dxfId="1" priority="1" stopIfTrue="1" operator="notEqual">
      <formula>#REF!</formula>
    </cfRule>
  </conditionalFormatting>
  <printOptions horizontalCentered="1"/>
  <pageMargins left="1.23" right="0.9" top="1.1499999999999999" bottom="0.9" header="0" footer="0"/>
  <pageSetup paperSize="9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A1:Z1000"/>
  <sheetViews>
    <sheetView workbookViewId="0">
      <selection activeCell="G7" sqref="G7:L7"/>
    </sheetView>
  </sheetViews>
  <sheetFormatPr defaultColWidth="14.42578125" defaultRowHeight="15" customHeight="1"/>
  <cols>
    <col min="1" max="1" width="5.85546875" customWidth="1"/>
    <col min="2" max="2" width="22.28515625" customWidth="1"/>
    <col min="3" max="3" width="22.42578125" customWidth="1"/>
    <col min="4" max="4" width="24.140625" customWidth="1"/>
    <col min="5" max="6" width="18.85546875" customWidth="1"/>
    <col min="7" max="7" width="22" customWidth="1"/>
    <col min="8" max="9" width="18.85546875" customWidth="1"/>
    <col min="10" max="12" width="10.85546875" customWidth="1"/>
    <col min="13" max="26" width="9.140625" customWidth="1"/>
  </cols>
  <sheetData>
    <row r="1" spans="1:26" ht="15.75">
      <c r="A1" s="168" t="s">
        <v>1501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>
      <c r="A3" s="813" t="s">
        <v>1502</v>
      </c>
      <c r="B3" s="814"/>
      <c r="C3" s="814"/>
      <c r="D3" s="814"/>
      <c r="E3" s="814"/>
      <c r="F3" s="814"/>
      <c r="G3" s="814"/>
      <c r="H3" s="814"/>
      <c r="I3" s="815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325"/>
      <c r="B4" s="325"/>
      <c r="C4" s="325"/>
      <c r="D4" s="396" t="s">
        <v>284</v>
      </c>
      <c r="E4" s="155" t="str">
        <f>'1'!$F$5</f>
        <v>PONOROGO</v>
      </c>
      <c r="F4" s="325"/>
      <c r="G4" s="325"/>
      <c r="H4" s="325"/>
      <c r="I4" s="325"/>
      <c r="J4" s="172"/>
      <c r="K4" s="172"/>
      <c r="L4" s="172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325"/>
      <c r="B5" s="325"/>
      <c r="C5" s="325"/>
      <c r="D5" s="396" t="s">
        <v>3</v>
      </c>
      <c r="E5" s="155">
        <f>'1'!$F$6</f>
        <v>2025</v>
      </c>
      <c r="F5" s="325"/>
      <c r="G5" s="325"/>
      <c r="H5" s="325"/>
      <c r="I5" s="325"/>
      <c r="J5" s="172"/>
      <c r="K5" s="172"/>
      <c r="L5" s="172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397"/>
      <c r="B6" s="397"/>
      <c r="C6" s="397"/>
      <c r="D6" s="397"/>
      <c r="E6" s="397"/>
      <c r="F6" s="397"/>
      <c r="G6" s="397"/>
      <c r="H6" s="397"/>
      <c r="I6" s="397"/>
      <c r="J6" s="172"/>
      <c r="K6" s="172"/>
      <c r="L6" s="172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5" customHeight="1">
      <c r="A7" s="810" t="s">
        <v>4</v>
      </c>
      <c r="B7" s="810" t="s">
        <v>247</v>
      </c>
      <c r="C7" s="810" t="s">
        <v>1156</v>
      </c>
      <c r="D7" s="785" t="s">
        <v>1503</v>
      </c>
      <c r="E7" s="783"/>
      <c r="F7" s="784"/>
      <c r="G7" s="785" t="s">
        <v>1504</v>
      </c>
      <c r="H7" s="783"/>
      <c r="I7" s="784"/>
      <c r="J7" s="153"/>
      <c r="K7" s="167"/>
      <c r="L7" s="167"/>
      <c r="M7" s="167"/>
      <c r="N7" s="167"/>
      <c r="O7" s="167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5" customHeight="1">
      <c r="A8" s="816"/>
      <c r="B8" s="816"/>
      <c r="C8" s="816"/>
      <c r="D8" s="810" t="s">
        <v>249</v>
      </c>
      <c r="E8" s="785" t="s">
        <v>1505</v>
      </c>
      <c r="F8" s="784"/>
      <c r="G8" s="810" t="s">
        <v>249</v>
      </c>
      <c r="H8" s="785" t="s">
        <v>1506</v>
      </c>
      <c r="I8" s="784"/>
      <c r="J8" s="153"/>
      <c r="K8" s="167"/>
      <c r="L8" s="167"/>
      <c r="M8" s="167"/>
      <c r="N8" s="167"/>
      <c r="O8" s="167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5.75">
      <c r="A9" s="811"/>
      <c r="B9" s="811"/>
      <c r="C9" s="811"/>
      <c r="D9" s="811"/>
      <c r="E9" s="398" t="s">
        <v>249</v>
      </c>
      <c r="F9" s="398" t="s">
        <v>29</v>
      </c>
      <c r="G9" s="811"/>
      <c r="H9" s="398" t="s">
        <v>249</v>
      </c>
      <c r="I9" s="398" t="s">
        <v>29</v>
      </c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>
      <c r="A10" s="399">
        <v>1</v>
      </c>
      <c r="B10" s="400">
        <v>2</v>
      </c>
      <c r="C10" s="400">
        <v>3</v>
      </c>
      <c r="D10" s="400">
        <v>4</v>
      </c>
      <c r="E10" s="400">
        <v>5</v>
      </c>
      <c r="F10" s="400">
        <v>6</v>
      </c>
      <c r="G10" s="400">
        <v>7</v>
      </c>
      <c r="H10" s="400">
        <v>8</v>
      </c>
      <c r="I10" s="400">
        <v>9</v>
      </c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6.5" customHeight="1">
      <c r="A11" s="401">
        <v>1</v>
      </c>
      <c r="B11" s="314" t="str">
        <f>'11'!B9</f>
        <v>Ngrayun</v>
      </c>
      <c r="C11" s="314" t="str">
        <f>'11'!C9</f>
        <v>Ngrayun</v>
      </c>
      <c r="D11" s="262">
        <v>447</v>
      </c>
      <c r="E11" s="402">
        <v>253</v>
      </c>
      <c r="F11" s="403">
        <f t="shared" ref="F11:F43" si="0">E11/D11*100</f>
        <v>56.599552572706934</v>
      </c>
      <c r="G11" s="402">
        <v>301</v>
      </c>
      <c r="H11" s="402">
        <v>274</v>
      </c>
      <c r="I11" s="403">
        <f t="shared" ref="I11:I43" si="1">H11/G11*100</f>
        <v>91.029900332225907</v>
      </c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6.5" customHeight="1">
      <c r="A12" s="401">
        <v>2</v>
      </c>
      <c r="B12" s="314">
        <f>'11'!B10</f>
        <v>0</v>
      </c>
      <c r="C12" s="314" t="str">
        <f>'11'!C10</f>
        <v>Selur</v>
      </c>
      <c r="D12" s="262">
        <v>301</v>
      </c>
      <c r="E12" s="402">
        <v>112</v>
      </c>
      <c r="F12" s="403">
        <f t="shared" si="0"/>
        <v>37.209302325581397</v>
      </c>
      <c r="G12" s="402">
        <v>171</v>
      </c>
      <c r="H12" s="402">
        <v>168</v>
      </c>
      <c r="I12" s="403">
        <f t="shared" si="1"/>
        <v>98.245614035087712</v>
      </c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6.5" customHeight="1">
      <c r="A13" s="401">
        <v>3</v>
      </c>
      <c r="B13" s="314" t="str">
        <f>'11'!B11</f>
        <v>Slahung</v>
      </c>
      <c r="C13" s="314" t="str">
        <f>'11'!C11</f>
        <v>Slahung</v>
      </c>
      <c r="D13" s="262">
        <v>362</v>
      </c>
      <c r="E13" s="402">
        <v>51</v>
      </c>
      <c r="F13" s="403">
        <f t="shared" si="0"/>
        <v>14.088397790055248</v>
      </c>
      <c r="G13" s="402">
        <v>84</v>
      </c>
      <c r="H13" s="402">
        <v>83</v>
      </c>
      <c r="I13" s="403">
        <f t="shared" si="1"/>
        <v>98.80952380952381</v>
      </c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  <c r="Z13" s="345"/>
    </row>
    <row r="14" spans="1:26" ht="16.5" customHeight="1">
      <c r="A14" s="401">
        <v>4</v>
      </c>
      <c r="B14" s="314">
        <f>'11'!B12</f>
        <v>0</v>
      </c>
      <c r="C14" s="314" t="str">
        <f>'11'!C12</f>
        <v>Nailan</v>
      </c>
      <c r="D14" s="262">
        <v>295</v>
      </c>
      <c r="E14" s="402">
        <v>76</v>
      </c>
      <c r="F14" s="403">
        <f t="shared" si="0"/>
        <v>25.762711864406779</v>
      </c>
      <c r="G14" s="402">
        <v>85</v>
      </c>
      <c r="H14" s="402">
        <v>85</v>
      </c>
      <c r="I14" s="403">
        <f t="shared" si="1"/>
        <v>100</v>
      </c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6.5" customHeight="1">
      <c r="A15" s="401">
        <v>5</v>
      </c>
      <c r="B15" s="314" t="str">
        <f>'11'!B13</f>
        <v>Bungkal</v>
      </c>
      <c r="C15" s="314" t="str">
        <f>'11'!C13</f>
        <v>Bungkal</v>
      </c>
      <c r="D15" s="262">
        <v>474</v>
      </c>
      <c r="E15" s="402">
        <v>42</v>
      </c>
      <c r="F15" s="403">
        <f t="shared" si="0"/>
        <v>8.8607594936708853</v>
      </c>
      <c r="G15" s="402">
        <v>43</v>
      </c>
      <c r="H15" s="402">
        <v>31</v>
      </c>
      <c r="I15" s="403">
        <f t="shared" si="1"/>
        <v>72.093023255813947</v>
      </c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6.5" customHeight="1">
      <c r="A16" s="401">
        <v>6</v>
      </c>
      <c r="B16" s="314" t="str">
        <f>'11'!B14</f>
        <v>Sambit</v>
      </c>
      <c r="C16" s="314" t="str">
        <f>'11'!C14</f>
        <v>Sambit</v>
      </c>
      <c r="D16" s="262">
        <v>220</v>
      </c>
      <c r="E16" s="402">
        <v>71</v>
      </c>
      <c r="F16" s="403">
        <f t="shared" si="0"/>
        <v>32.272727272727273</v>
      </c>
      <c r="G16" s="402">
        <v>75</v>
      </c>
      <c r="H16" s="402">
        <v>73</v>
      </c>
      <c r="I16" s="403">
        <f t="shared" si="1"/>
        <v>97.333333333333343</v>
      </c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6.5" customHeight="1">
      <c r="A17" s="401">
        <v>7</v>
      </c>
      <c r="B17" s="314">
        <f>'11'!B15</f>
        <v>0</v>
      </c>
      <c r="C17" s="314" t="str">
        <f>'11'!C15</f>
        <v>Wringinanom</v>
      </c>
      <c r="D17" s="262">
        <v>273</v>
      </c>
      <c r="E17" s="402">
        <v>138</v>
      </c>
      <c r="F17" s="403">
        <f t="shared" si="0"/>
        <v>50.549450549450547</v>
      </c>
      <c r="G17" s="402">
        <v>175</v>
      </c>
      <c r="H17" s="402">
        <v>121</v>
      </c>
      <c r="I17" s="403">
        <f t="shared" si="1"/>
        <v>69.142857142857139</v>
      </c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6.5" customHeight="1">
      <c r="A18" s="401">
        <v>8</v>
      </c>
      <c r="B18" s="314" t="str">
        <f>'11'!B16</f>
        <v>Sawoo</v>
      </c>
      <c r="C18" s="314" t="str">
        <f>'11'!C16</f>
        <v>Sawoo</v>
      </c>
      <c r="D18" s="262">
        <v>652</v>
      </c>
      <c r="E18" s="402">
        <v>58</v>
      </c>
      <c r="F18" s="403">
        <f t="shared" si="0"/>
        <v>8.8957055214723919</v>
      </c>
      <c r="G18" s="402">
        <v>315</v>
      </c>
      <c r="H18" s="402">
        <v>307</v>
      </c>
      <c r="I18" s="403">
        <f t="shared" si="1"/>
        <v>97.460317460317455</v>
      </c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6.5" customHeight="1">
      <c r="A19" s="401">
        <v>9</v>
      </c>
      <c r="B19" s="314">
        <f>'11'!B17</f>
        <v>0</v>
      </c>
      <c r="C19" s="314" t="str">
        <f>'11'!C17</f>
        <v>Bondrang</v>
      </c>
      <c r="D19" s="262">
        <v>105</v>
      </c>
      <c r="E19" s="402">
        <v>26</v>
      </c>
      <c r="F19" s="403">
        <f t="shared" si="0"/>
        <v>24.761904761904763</v>
      </c>
      <c r="G19" s="402">
        <v>44</v>
      </c>
      <c r="H19" s="402">
        <v>44</v>
      </c>
      <c r="I19" s="403">
        <f t="shared" si="1"/>
        <v>100</v>
      </c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6.5" customHeight="1">
      <c r="A20" s="401">
        <v>10</v>
      </c>
      <c r="B20" s="314" t="str">
        <f>'11'!B18</f>
        <v>Sooko</v>
      </c>
      <c r="C20" s="314" t="str">
        <f>'11'!C18</f>
        <v>Sooko</v>
      </c>
      <c r="D20" s="262">
        <v>296</v>
      </c>
      <c r="E20" s="402">
        <v>57</v>
      </c>
      <c r="F20" s="403">
        <f t="shared" si="0"/>
        <v>19.256756756756758</v>
      </c>
      <c r="G20" s="402">
        <v>52</v>
      </c>
      <c r="H20" s="402">
        <v>36</v>
      </c>
      <c r="I20" s="403">
        <f t="shared" si="1"/>
        <v>69.230769230769226</v>
      </c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6.5" customHeight="1">
      <c r="A21" s="401">
        <v>11</v>
      </c>
      <c r="B21" s="314" t="str">
        <f>'11'!B19</f>
        <v>Pudak</v>
      </c>
      <c r="C21" s="314" t="str">
        <f>'11'!C19</f>
        <v>Pudak</v>
      </c>
      <c r="D21" s="262">
        <v>115</v>
      </c>
      <c r="E21" s="402">
        <v>18</v>
      </c>
      <c r="F21" s="403">
        <f t="shared" si="0"/>
        <v>15.65217391304348</v>
      </c>
      <c r="G21" s="402">
        <v>23</v>
      </c>
      <c r="H21" s="402">
        <v>1</v>
      </c>
      <c r="I21" s="403">
        <f t="shared" si="1"/>
        <v>4.3478260869565215</v>
      </c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6.5" customHeight="1">
      <c r="A22" s="401">
        <v>12</v>
      </c>
      <c r="B22" s="314" t="str">
        <f>'11'!B20</f>
        <v>Pulung</v>
      </c>
      <c r="C22" s="314" t="str">
        <f>'11'!C20</f>
        <v>Pulung</v>
      </c>
      <c r="D22" s="262">
        <v>385</v>
      </c>
      <c r="E22" s="402">
        <v>22</v>
      </c>
      <c r="F22" s="403">
        <f t="shared" si="0"/>
        <v>5.7142857142857144</v>
      </c>
      <c r="G22" s="402">
        <v>5</v>
      </c>
      <c r="H22" s="402">
        <v>5</v>
      </c>
      <c r="I22" s="403">
        <f t="shared" si="1"/>
        <v>100</v>
      </c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6.5" customHeight="1">
      <c r="A23" s="401">
        <v>13</v>
      </c>
      <c r="B23" s="314">
        <f>'11'!B21</f>
        <v>0</v>
      </c>
      <c r="C23" s="314" t="str">
        <f>'11'!C21</f>
        <v>Kesugihan</v>
      </c>
      <c r="D23" s="402">
        <v>254</v>
      </c>
      <c r="E23" s="402">
        <v>18</v>
      </c>
      <c r="F23" s="403">
        <f t="shared" si="0"/>
        <v>7.0866141732283463</v>
      </c>
      <c r="G23" s="402">
        <v>15</v>
      </c>
      <c r="H23" s="402">
        <v>14</v>
      </c>
      <c r="I23" s="403">
        <f t="shared" si="1"/>
        <v>93.333333333333329</v>
      </c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6.5" customHeight="1">
      <c r="A24" s="401">
        <v>14</v>
      </c>
      <c r="B24" s="314" t="str">
        <f>'11'!B22</f>
        <v>Mlarak</v>
      </c>
      <c r="C24" s="314" t="str">
        <f>'11'!C22</f>
        <v>Mlarak</v>
      </c>
      <c r="D24" s="262">
        <v>433</v>
      </c>
      <c r="E24" s="402">
        <v>159</v>
      </c>
      <c r="F24" s="403">
        <f t="shared" si="0"/>
        <v>36.720554272517319</v>
      </c>
      <c r="G24" s="402">
        <v>240</v>
      </c>
      <c r="H24" s="402">
        <v>240</v>
      </c>
      <c r="I24" s="403">
        <f t="shared" si="1"/>
        <v>100</v>
      </c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6.5" customHeight="1">
      <c r="A25" s="401">
        <v>15</v>
      </c>
      <c r="B25" s="314" t="str">
        <f>'11'!B23</f>
        <v>Siman</v>
      </c>
      <c r="C25" s="314" t="str">
        <f>'11'!C23</f>
        <v>Siman</v>
      </c>
      <c r="D25" s="262">
        <v>291</v>
      </c>
      <c r="E25" s="402">
        <v>72</v>
      </c>
      <c r="F25" s="403">
        <f t="shared" si="0"/>
        <v>24.742268041237114</v>
      </c>
      <c r="G25" s="402">
        <v>170</v>
      </c>
      <c r="H25" s="402">
        <v>151</v>
      </c>
      <c r="I25" s="403">
        <f t="shared" si="1"/>
        <v>88.823529411764696</v>
      </c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6.5" customHeight="1">
      <c r="A26" s="401">
        <v>16</v>
      </c>
      <c r="B26" s="314">
        <f>'11'!B24</f>
        <v>0</v>
      </c>
      <c r="C26" s="314" t="str">
        <f>'11'!C24</f>
        <v>Ronowijayan</v>
      </c>
      <c r="D26" s="262">
        <v>290</v>
      </c>
      <c r="E26" s="402">
        <v>162</v>
      </c>
      <c r="F26" s="403">
        <f t="shared" si="0"/>
        <v>55.862068965517238</v>
      </c>
      <c r="G26" s="402">
        <v>195</v>
      </c>
      <c r="H26" s="402">
        <v>156</v>
      </c>
      <c r="I26" s="403">
        <f t="shared" si="1"/>
        <v>80</v>
      </c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6.5" customHeight="1">
      <c r="A27" s="401">
        <v>17</v>
      </c>
      <c r="B27" s="314" t="str">
        <f>'11'!B25</f>
        <v>Jetis</v>
      </c>
      <c r="C27" s="314" t="str">
        <f>'11'!C25</f>
        <v>Jetis</v>
      </c>
      <c r="D27" s="262">
        <v>386</v>
      </c>
      <c r="E27" s="402">
        <v>31</v>
      </c>
      <c r="F27" s="403">
        <f t="shared" si="0"/>
        <v>8.0310880829015545</v>
      </c>
      <c r="G27" s="402">
        <v>32</v>
      </c>
      <c r="H27" s="402">
        <v>16</v>
      </c>
      <c r="I27" s="403">
        <f t="shared" si="1"/>
        <v>50</v>
      </c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</row>
    <row r="28" spans="1:26" ht="16.5" customHeight="1">
      <c r="A28" s="401">
        <v>18</v>
      </c>
      <c r="B28" s="314" t="str">
        <f>'11'!B26</f>
        <v>Balong</v>
      </c>
      <c r="C28" s="314" t="str">
        <f>'11'!C26</f>
        <v>Balong</v>
      </c>
      <c r="D28" s="262">
        <v>583</v>
      </c>
      <c r="E28" s="402">
        <v>210</v>
      </c>
      <c r="F28" s="403">
        <f t="shared" si="0"/>
        <v>36.020583190394511</v>
      </c>
      <c r="G28" s="402">
        <v>304</v>
      </c>
      <c r="H28" s="402">
        <v>291</v>
      </c>
      <c r="I28" s="403">
        <f t="shared" si="1"/>
        <v>95.723684210526315</v>
      </c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6.5" customHeight="1">
      <c r="A29" s="401">
        <v>19</v>
      </c>
      <c r="B29" s="314" t="str">
        <f>'11'!B27</f>
        <v>Kauman</v>
      </c>
      <c r="C29" s="314" t="str">
        <f>'11'!C27</f>
        <v>Kauman</v>
      </c>
      <c r="D29" s="262">
        <v>252</v>
      </c>
      <c r="E29" s="402">
        <v>36</v>
      </c>
      <c r="F29" s="403">
        <f t="shared" si="0"/>
        <v>14.285714285714285</v>
      </c>
      <c r="G29" s="402">
        <v>78</v>
      </c>
      <c r="H29" s="402">
        <v>70</v>
      </c>
      <c r="I29" s="403">
        <f t="shared" si="1"/>
        <v>89.743589743589752</v>
      </c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6.5" customHeight="1">
      <c r="A30" s="401">
        <v>20</v>
      </c>
      <c r="B30" s="314">
        <f>'11'!B28</f>
        <v>0</v>
      </c>
      <c r="C30" s="314" t="str">
        <f>'11'!C28</f>
        <v>Ngrandu</v>
      </c>
      <c r="D30" s="262">
        <v>143</v>
      </c>
      <c r="E30" s="402">
        <v>49</v>
      </c>
      <c r="F30" s="403">
        <f t="shared" si="0"/>
        <v>34.265734265734267</v>
      </c>
      <c r="G30" s="402">
        <v>30</v>
      </c>
      <c r="H30" s="402">
        <v>27</v>
      </c>
      <c r="I30" s="403">
        <f t="shared" si="1"/>
        <v>90</v>
      </c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6.5" customHeight="1">
      <c r="A31" s="401">
        <v>21</v>
      </c>
      <c r="B31" s="314" t="str">
        <f>'11'!B29</f>
        <v>Jambon</v>
      </c>
      <c r="C31" s="314" t="str">
        <f>'11'!C29</f>
        <v>Jambon</v>
      </c>
      <c r="D31" s="262">
        <v>578</v>
      </c>
      <c r="E31" s="402">
        <v>25</v>
      </c>
      <c r="F31" s="403">
        <f t="shared" si="0"/>
        <v>4.3252595155709344</v>
      </c>
      <c r="G31" s="402">
        <v>57</v>
      </c>
      <c r="H31" s="402">
        <v>41</v>
      </c>
      <c r="I31" s="403">
        <f t="shared" si="1"/>
        <v>71.929824561403507</v>
      </c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6.5" customHeight="1">
      <c r="A32" s="401">
        <v>22</v>
      </c>
      <c r="B32" s="314" t="str">
        <f>'11'!B30</f>
        <v>Badegan</v>
      </c>
      <c r="C32" s="314" t="str">
        <f>'11'!C30</f>
        <v>Badegan</v>
      </c>
      <c r="D32" s="262">
        <v>413</v>
      </c>
      <c r="E32" s="402">
        <v>0</v>
      </c>
      <c r="F32" s="403">
        <f t="shared" si="0"/>
        <v>0</v>
      </c>
      <c r="G32" s="402">
        <v>0</v>
      </c>
      <c r="H32" s="402">
        <v>0</v>
      </c>
      <c r="I32" s="403" t="e">
        <f t="shared" si="1"/>
        <v>#DIV/0!</v>
      </c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6.5" customHeight="1">
      <c r="A33" s="401">
        <v>23</v>
      </c>
      <c r="B33" s="314" t="str">
        <f>'11'!B31</f>
        <v>Sampung</v>
      </c>
      <c r="C33" s="314" t="str">
        <f>'11'!C31</f>
        <v>Sampung</v>
      </c>
      <c r="D33" s="262">
        <v>317</v>
      </c>
      <c r="E33" s="402">
        <v>31</v>
      </c>
      <c r="F33" s="403">
        <f t="shared" si="0"/>
        <v>9.7791798107255516</v>
      </c>
      <c r="G33" s="402">
        <v>42</v>
      </c>
      <c r="H33" s="402">
        <v>42</v>
      </c>
      <c r="I33" s="403">
        <f t="shared" si="1"/>
        <v>100</v>
      </c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6.5" customHeight="1">
      <c r="A34" s="401">
        <v>24</v>
      </c>
      <c r="B34" s="314">
        <f>'11'!B32</f>
        <v>0</v>
      </c>
      <c r="C34" s="314" t="str">
        <f>'11'!C32</f>
        <v>Kunti</v>
      </c>
      <c r="D34" s="262">
        <v>172</v>
      </c>
      <c r="E34" s="402">
        <v>56</v>
      </c>
      <c r="F34" s="403">
        <f t="shared" si="0"/>
        <v>32.558139534883722</v>
      </c>
      <c r="G34" s="402">
        <v>78</v>
      </c>
      <c r="H34" s="402">
        <v>23</v>
      </c>
      <c r="I34" s="403">
        <f t="shared" si="1"/>
        <v>29.487179487179489</v>
      </c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6.5" customHeight="1">
      <c r="A35" s="401">
        <v>25</v>
      </c>
      <c r="B35" s="314" t="str">
        <f>'11'!B33</f>
        <v>Sukorejo</v>
      </c>
      <c r="C35" s="314" t="str">
        <f>'11'!C33</f>
        <v>Sukorejo</v>
      </c>
      <c r="D35" s="262">
        <v>714</v>
      </c>
      <c r="E35" s="402">
        <v>174</v>
      </c>
      <c r="F35" s="403">
        <f t="shared" si="0"/>
        <v>24.369747899159663</v>
      </c>
      <c r="G35" s="402">
        <v>105</v>
      </c>
      <c r="H35" s="402">
        <v>75</v>
      </c>
      <c r="I35" s="403">
        <f t="shared" si="1"/>
        <v>71.428571428571431</v>
      </c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6.5" customHeight="1">
      <c r="A36" s="401">
        <v>26</v>
      </c>
      <c r="B36" s="314" t="str">
        <f>'11'!B34</f>
        <v>Ponorogo</v>
      </c>
      <c r="C36" s="314" t="str">
        <f>'11'!C34</f>
        <v>Po. Utara</v>
      </c>
      <c r="D36" s="262">
        <v>486</v>
      </c>
      <c r="E36" s="402">
        <v>71</v>
      </c>
      <c r="F36" s="403">
        <f t="shared" si="0"/>
        <v>14.609053497942387</v>
      </c>
      <c r="G36" s="402">
        <v>257</v>
      </c>
      <c r="H36" s="402">
        <v>199</v>
      </c>
      <c r="I36" s="403">
        <f t="shared" si="1"/>
        <v>77.431906614786001</v>
      </c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6.5" customHeight="1">
      <c r="A37" s="401">
        <v>27</v>
      </c>
      <c r="B37" s="314">
        <f>'11'!B35</f>
        <v>0</v>
      </c>
      <c r="C37" s="314" t="str">
        <f>'11'!C35</f>
        <v>Po. Selatan</v>
      </c>
      <c r="D37" s="262">
        <v>439</v>
      </c>
      <c r="E37" s="402">
        <v>245</v>
      </c>
      <c r="F37" s="403">
        <f t="shared" si="0"/>
        <v>55.808656036446472</v>
      </c>
      <c r="G37" s="402">
        <v>105</v>
      </c>
      <c r="H37" s="402">
        <v>99</v>
      </c>
      <c r="I37" s="403">
        <f t="shared" si="1"/>
        <v>94.285714285714278</v>
      </c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6.5" customHeight="1">
      <c r="A38" s="401">
        <v>28</v>
      </c>
      <c r="B38" s="314" t="str">
        <f>'11'!B36</f>
        <v>Babadan</v>
      </c>
      <c r="C38" s="314" t="str">
        <f>'11'!C36</f>
        <v>Babadan</v>
      </c>
      <c r="D38" s="262">
        <v>490</v>
      </c>
      <c r="E38" s="402">
        <v>102</v>
      </c>
      <c r="F38" s="403">
        <f t="shared" si="0"/>
        <v>20.816326530612244</v>
      </c>
      <c r="G38" s="402">
        <v>302</v>
      </c>
      <c r="H38" s="402">
        <v>287</v>
      </c>
      <c r="I38" s="403">
        <f t="shared" si="1"/>
        <v>95.033112582781456</v>
      </c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6.5" customHeight="1">
      <c r="A39" s="401">
        <v>29</v>
      </c>
      <c r="B39" s="314">
        <f>'11'!B37</f>
        <v>0</v>
      </c>
      <c r="C39" s="314" t="str">
        <f>'11'!C37</f>
        <v>Sukosari</v>
      </c>
      <c r="D39" s="262">
        <v>359</v>
      </c>
      <c r="E39" s="402">
        <v>19</v>
      </c>
      <c r="F39" s="403">
        <f t="shared" si="0"/>
        <v>5.2924791086350975</v>
      </c>
      <c r="G39" s="402">
        <v>1</v>
      </c>
      <c r="H39" s="402">
        <v>1</v>
      </c>
      <c r="I39" s="403">
        <f t="shared" si="1"/>
        <v>100</v>
      </c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6.5" customHeight="1">
      <c r="A40" s="401">
        <v>30</v>
      </c>
      <c r="B40" s="314" t="str">
        <f>'11'!B38</f>
        <v>Jenangan</v>
      </c>
      <c r="C40" s="314" t="str">
        <f>'11'!C38</f>
        <v>Jenangan</v>
      </c>
      <c r="D40" s="262">
        <v>466</v>
      </c>
      <c r="E40" s="402">
        <v>137</v>
      </c>
      <c r="F40" s="403">
        <f t="shared" si="0"/>
        <v>29.399141630901287</v>
      </c>
      <c r="G40" s="402">
        <v>171</v>
      </c>
      <c r="H40" s="402">
        <v>132</v>
      </c>
      <c r="I40" s="403">
        <f t="shared" si="1"/>
        <v>77.192982456140342</v>
      </c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6.5" customHeight="1">
      <c r="A41" s="401">
        <v>31</v>
      </c>
      <c r="B41" s="314">
        <f>'11'!B39</f>
        <v>0</v>
      </c>
      <c r="C41" s="314" t="str">
        <f>'11'!C39</f>
        <v>Setono</v>
      </c>
      <c r="D41" s="262">
        <v>284</v>
      </c>
      <c r="E41" s="402">
        <v>35</v>
      </c>
      <c r="F41" s="403">
        <f t="shared" si="0"/>
        <v>12.323943661971832</v>
      </c>
      <c r="G41" s="402">
        <v>9</v>
      </c>
      <c r="H41" s="402">
        <v>0</v>
      </c>
      <c r="I41" s="403">
        <f t="shared" si="1"/>
        <v>0</v>
      </c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6.5" customHeight="1">
      <c r="A42" s="401">
        <v>32</v>
      </c>
      <c r="B42" s="314" t="str">
        <f>'11'!B40</f>
        <v>Ngebel</v>
      </c>
      <c r="C42" s="314" t="str">
        <f>'11'!C40</f>
        <v>Ngebel</v>
      </c>
      <c r="D42" s="262">
        <v>261</v>
      </c>
      <c r="E42" s="402">
        <v>26</v>
      </c>
      <c r="F42" s="403">
        <f t="shared" si="0"/>
        <v>9.9616858237547881</v>
      </c>
      <c r="G42" s="402">
        <v>34</v>
      </c>
      <c r="H42" s="402">
        <v>34</v>
      </c>
      <c r="I42" s="403">
        <f t="shared" si="1"/>
        <v>100</v>
      </c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9.5" customHeight="1">
      <c r="A43" s="812" t="s">
        <v>1057</v>
      </c>
      <c r="B43" s="723"/>
      <c r="C43" s="724"/>
      <c r="D43" s="404">
        <f t="shared" ref="D43:E43" si="2">SUM(D11:D42)</f>
        <v>11536</v>
      </c>
      <c r="E43" s="404">
        <f t="shared" si="2"/>
        <v>2582</v>
      </c>
      <c r="F43" s="405">
        <f t="shared" si="0"/>
        <v>22.382108183079058</v>
      </c>
      <c r="G43" s="404">
        <f t="shared" ref="G43:H43" si="3">SUM(G11:G42)</f>
        <v>3598</v>
      </c>
      <c r="H43" s="404">
        <f t="shared" si="3"/>
        <v>3126</v>
      </c>
      <c r="I43" s="405">
        <f t="shared" si="1"/>
        <v>86.881600889382995</v>
      </c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9.5" customHeight="1">
      <c r="A44" s="406"/>
      <c r="B44" s="406"/>
      <c r="C44" s="406"/>
      <c r="D44" s="406"/>
      <c r="E44" s="406"/>
      <c r="F44" s="406"/>
      <c r="G44" s="406"/>
      <c r="H44" s="406"/>
      <c r="I44" s="406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407" t="s">
        <v>1320</v>
      </c>
      <c r="B45" s="325"/>
      <c r="C45" s="325"/>
      <c r="D45" s="325"/>
      <c r="E45" s="325"/>
      <c r="F45" s="325"/>
      <c r="G45" s="325"/>
      <c r="H45" s="325"/>
      <c r="I45" s="325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407" t="s">
        <v>1507</v>
      </c>
      <c r="B46" s="325"/>
      <c r="C46" s="325"/>
      <c r="D46" s="325"/>
      <c r="E46" s="325"/>
      <c r="F46" s="325"/>
      <c r="G46" s="325"/>
      <c r="H46" s="325"/>
      <c r="I46" s="325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E8:F8"/>
    <mergeCell ref="G8:G9"/>
    <mergeCell ref="A43:C43"/>
    <mergeCell ref="A3:I3"/>
    <mergeCell ref="A7:A9"/>
    <mergeCell ref="B7:B9"/>
    <mergeCell ref="C7:C9"/>
    <mergeCell ref="D7:F7"/>
    <mergeCell ref="G7:I7"/>
    <mergeCell ref="D8:D9"/>
    <mergeCell ref="H8:I8"/>
  </mergeCells>
  <printOptions horizontalCentered="1"/>
  <pageMargins left="1.35" right="0.9" top="1.1499999999999999" bottom="0.9" header="0" footer="0"/>
  <pageSetup paperSize="9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M1000"/>
  <sheetViews>
    <sheetView workbookViewId="0">
      <selection activeCell="G7" sqref="G7:AM9"/>
    </sheetView>
  </sheetViews>
  <sheetFormatPr defaultColWidth="14.42578125" defaultRowHeight="15" customHeight="1"/>
  <cols>
    <col min="1" max="1" width="5.7109375" customWidth="1"/>
    <col min="2" max="3" width="21.7109375" customWidth="1"/>
    <col min="4" max="9" width="9.140625" customWidth="1"/>
    <col min="10" max="10" width="10.28515625" customWidth="1"/>
    <col min="11" max="11" width="9.28515625" customWidth="1"/>
    <col min="12" max="12" width="10.7109375" customWidth="1"/>
    <col min="13" max="13" width="9.28515625" customWidth="1"/>
    <col min="14" max="14" width="10.28515625" customWidth="1"/>
    <col min="15" max="15" width="9.28515625" customWidth="1"/>
    <col min="16" max="16" width="9.7109375" customWidth="1"/>
    <col min="17" max="17" width="9.28515625" customWidth="1"/>
    <col min="18" max="18" width="9.7109375" customWidth="1"/>
    <col min="19" max="19" width="9.28515625" customWidth="1"/>
    <col min="20" max="20" width="9.7109375" customWidth="1"/>
    <col min="21" max="21" width="9.28515625" customWidth="1"/>
    <col min="22" max="22" width="10.7109375" customWidth="1"/>
    <col min="23" max="23" width="9.28515625" customWidth="1"/>
    <col min="24" max="24" width="10.28515625" customWidth="1"/>
    <col min="25" max="25" width="9.28515625" customWidth="1"/>
    <col min="26" max="26" width="10.28515625" customWidth="1"/>
    <col min="27" max="27" width="9.28515625" customWidth="1"/>
    <col min="28" max="28" width="9.7109375" customWidth="1"/>
    <col min="29" max="29" width="9.28515625" customWidth="1"/>
    <col min="30" max="30" width="9.7109375" customWidth="1"/>
    <col min="31" max="31" width="9.28515625" customWidth="1"/>
    <col min="32" max="32" width="9.7109375" customWidth="1"/>
    <col min="33" max="33" width="9.28515625" customWidth="1"/>
    <col min="34" max="34" width="9.7109375" customWidth="1"/>
    <col min="35" max="35" width="9.28515625" customWidth="1"/>
    <col min="36" max="36" width="9.7109375" customWidth="1"/>
    <col min="37" max="37" width="9.28515625" customWidth="1"/>
    <col min="38" max="38" width="9.7109375" customWidth="1"/>
    <col min="39" max="39" width="9.28515625" customWidth="1"/>
  </cols>
  <sheetData>
    <row r="1" spans="1:39" ht="15.75">
      <c r="A1" s="168" t="s">
        <v>1508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</row>
    <row r="2" spans="1:39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</row>
    <row r="3" spans="1:39" ht="15.75">
      <c r="A3" s="743" t="s">
        <v>1509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718"/>
      <c r="AB3" s="718"/>
      <c r="AC3" s="718"/>
      <c r="AD3" s="718"/>
      <c r="AE3" s="718"/>
      <c r="AF3" s="718"/>
      <c r="AG3" s="718"/>
      <c r="AH3" s="718"/>
      <c r="AI3" s="718"/>
      <c r="AJ3" s="718"/>
      <c r="AK3" s="718"/>
      <c r="AL3" s="718"/>
      <c r="AM3" s="718"/>
    </row>
    <row r="4" spans="1:39" ht="15.7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54" t="s">
        <v>284</v>
      </c>
      <c r="R4" s="110" t="str">
        <f>'1'!$F$5</f>
        <v>PONOROGO</v>
      </c>
      <c r="S4" s="171"/>
      <c r="T4" s="171"/>
      <c r="U4" s="171"/>
      <c r="V4" s="107"/>
      <c r="W4" s="107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07"/>
      <c r="AL4" s="107"/>
      <c r="AM4" s="170"/>
    </row>
    <row r="5" spans="1:39" ht="15.75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54" t="s">
        <v>3</v>
      </c>
      <c r="R5" s="110">
        <f>'1'!$F$6</f>
        <v>2025</v>
      </c>
      <c r="S5" s="171"/>
      <c r="T5" s="171"/>
      <c r="U5" s="171"/>
      <c r="V5" s="107"/>
      <c r="W5" s="107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07"/>
      <c r="AL5" s="107"/>
      <c r="AM5" s="170"/>
    </row>
    <row r="6" spans="1:39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</row>
    <row r="7" spans="1:39" ht="19.5" customHeight="1">
      <c r="A7" s="750" t="s">
        <v>4</v>
      </c>
      <c r="B7" s="750" t="s">
        <v>247</v>
      </c>
      <c r="C7" s="750" t="s">
        <v>1156</v>
      </c>
      <c r="D7" s="766" t="s">
        <v>1510</v>
      </c>
      <c r="E7" s="758"/>
      <c r="F7" s="759"/>
      <c r="G7" s="817" t="s">
        <v>1511</v>
      </c>
      <c r="H7" s="758"/>
      <c r="I7" s="759"/>
      <c r="J7" s="755" t="s">
        <v>1512</v>
      </c>
      <c r="K7" s="753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3"/>
      <c r="Z7" s="753"/>
      <c r="AA7" s="753"/>
      <c r="AB7" s="753"/>
      <c r="AC7" s="753"/>
      <c r="AD7" s="753"/>
      <c r="AE7" s="753"/>
      <c r="AF7" s="753"/>
      <c r="AG7" s="753"/>
      <c r="AH7" s="753"/>
      <c r="AI7" s="753"/>
      <c r="AJ7" s="753"/>
      <c r="AK7" s="753"/>
      <c r="AL7" s="753"/>
      <c r="AM7" s="754"/>
    </row>
    <row r="8" spans="1:39" ht="19.5" customHeight="1">
      <c r="A8" s="730"/>
      <c r="B8" s="730"/>
      <c r="C8" s="730"/>
      <c r="D8" s="801"/>
      <c r="E8" s="718"/>
      <c r="F8" s="802"/>
      <c r="G8" s="718"/>
      <c r="H8" s="718"/>
      <c r="I8" s="802"/>
      <c r="J8" s="745" t="s">
        <v>1513</v>
      </c>
      <c r="K8" s="723"/>
      <c r="L8" s="723"/>
      <c r="M8" s="723"/>
      <c r="N8" s="723"/>
      <c r="O8" s="724"/>
      <c r="P8" s="745" t="s">
        <v>1514</v>
      </c>
      <c r="Q8" s="723"/>
      <c r="R8" s="723"/>
      <c r="S8" s="723"/>
      <c r="T8" s="723"/>
      <c r="U8" s="724"/>
      <c r="V8" s="745" t="s">
        <v>1515</v>
      </c>
      <c r="W8" s="723"/>
      <c r="X8" s="723"/>
      <c r="Y8" s="723"/>
      <c r="Z8" s="723"/>
      <c r="AA8" s="724"/>
      <c r="AB8" s="745" t="s">
        <v>1516</v>
      </c>
      <c r="AC8" s="723"/>
      <c r="AD8" s="723"/>
      <c r="AE8" s="723"/>
      <c r="AF8" s="723"/>
      <c r="AG8" s="724"/>
      <c r="AH8" s="745" t="s">
        <v>1517</v>
      </c>
      <c r="AI8" s="723"/>
      <c r="AJ8" s="723"/>
      <c r="AK8" s="723"/>
      <c r="AL8" s="723"/>
      <c r="AM8" s="724"/>
    </row>
    <row r="9" spans="1:39" ht="19.5" customHeight="1">
      <c r="A9" s="730"/>
      <c r="B9" s="730"/>
      <c r="C9" s="730"/>
      <c r="D9" s="737"/>
      <c r="E9" s="732"/>
      <c r="F9" s="733"/>
      <c r="G9" s="732"/>
      <c r="H9" s="732"/>
      <c r="I9" s="733"/>
      <c r="J9" s="745" t="s">
        <v>8</v>
      </c>
      <c r="K9" s="723"/>
      <c r="L9" s="745" t="s">
        <v>9</v>
      </c>
      <c r="M9" s="723"/>
      <c r="N9" s="745" t="s">
        <v>10</v>
      </c>
      <c r="O9" s="723"/>
      <c r="P9" s="745" t="s">
        <v>8</v>
      </c>
      <c r="Q9" s="723"/>
      <c r="R9" s="745" t="s">
        <v>9</v>
      </c>
      <c r="S9" s="724"/>
      <c r="T9" s="745" t="s">
        <v>10</v>
      </c>
      <c r="U9" s="723"/>
      <c r="V9" s="745" t="s">
        <v>8</v>
      </c>
      <c r="W9" s="723"/>
      <c r="X9" s="745" t="s">
        <v>9</v>
      </c>
      <c r="Y9" s="724"/>
      <c r="Z9" s="745" t="s">
        <v>10</v>
      </c>
      <c r="AA9" s="723"/>
      <c r="AB9" s="745" t="s">
        <v>8</v>
      </c>
      <c r="AC9" s="723"/>
      <c r="AD9" s="745" t="s">
        <v>9</v>
      </c>
      <c r="AE9" s="724"/>
      <c r="AF9" s="745" t="s">
        <v>10</v>
      </c>
      <c r="AG9" s="723"/>
      <c r="AH9" s="745" t="s">
        <v>8</v>
      </c>
      <c r="AI9" s="723"/>
      <c r="AJ9" s="745" t="s">
        <v>9</v>
      </c>
      <c r="AK9" s="724"/>
      <c r="AL9" s="745" t="s">
        <v>10</v>
      </c>
      <c r="AM9" s="724"/>
    </row>
    <row r="10" spans="1:39" ht="19.5" customHeight="1">
      <c r="A10" s="720"/>
      <c r="B10" s="720"/>
      <c r="C10" s="720"/>
      <c r="D10" s="190" t="s">
        <v>8</v>
      </c>
      <c r="E10" s="190" t="s">
        <v>9</v>
      </c>
      <c r="F10" s="190" t="s">
        <v>388</v>
      </c>
      <c r="G10" s="190" t="s">
        <v>8</v>
      </c>
      <c r="H10" s="190" t="s">
        <v>9</v>
      </c>
      <c r="I10" s="190" t="s">
        <v>388</v>
      </c>
      <c r="J10" s="190" t="s">
        <v>249</v>
      </c>
      <c r="K10" s="190" t="s">
        <v>29</v>
      </c>
      <c r="L10" s="190" t="s">
        <v>249</v>
      </c>
      <c r="M10" s="190" t="s">
        <v>29</v>
      </c>
      <c r="N10" s="190" t="s">
        <v>249</v>
      </c>
      <c r="O10" s="190" t="s">
        <v>29</v>
      </c>
      <c r="P10" s="190" t="s">
        <v>249</v>
      </c>
      <c r="Q10" s="190" t="s">
        <v>29</v>
      </c>
      <c r="R10" s="190" t="s">
        <v>249</v>
      </c>
      <c r="S10" s="408" t="s">
        <v>29</v>
      </c>
      <c r="T10" s="190" t="s">
        <v>249</v>
      </c>
      <c r="U10" s="190" t="s">
        <v>29</v>
      </c>
      <c r="V10" s="190" t="s">
        <v>249</v>
      </c>
      <c r="W10" s="190" t="s">
        <v>29</v>
      </c>
      <c r="X10" s="190" t="s">
        <v>249</v>
      </c>
      <c r="Y10" s="408" t="s">
        <v>29</v>
      </c>
      <c r="Z10" s="190" t="s">
        <v>249</v>
      </c>
      <c r="AA10" s="190" t="s">
        <v>29</v>
      </c>
      <c r="AB10" s="190" t="s">
        <v>249</v>
      </c>
      <c r="AC10" s="190" t="s">
        <v>29</v>
      </c>
      <c r="AD10" s="190" t="s">
        <v>249</v>
      </c>
      <c r="AE10" s="408" t="s">
        <v>29</v>
      </c>
      <c r="AF10" s="190" t="s">
        <v>249</v>
      </c>
      <c r="AG10" s="190" t="s">
        <v>29</v>
      </c>
      <c r="AH10" s="190" t="s">
        <v>249</v>
      </c>
      <c r="AI10" s="190" t="s">
        <v>29</v>
      </c>
      <c r="AJ10" s="190" t="s">
        <v>249</v>
      </c>
      <c r="AK10" s="408" t="s">
        <v>29</v>
      </c>
      <c r="AL10" s="190" t="s">
        <v>249</v>
      </c>
      <c r="AM10" s="190" t="s">
        <v>29</v>
      </c>
    </row>
    <row r="11" spans="1:39" ht="19.5" customHeight="1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12</v>
      </c>
      <c r="M11" s="119">
        <v>13</v>
      </c>
      <c r="N11" s="119">
        <v>14</v>
      </c>
      <c r="O11" s="119">
        <v>15</v>
      </c>
      <c r="P11" s="270">
        <v>16</v>
      </c>
      <c r="Q11" s="119">
        <v>17</v>
      </c>
      <c r="R11" s="119">
        <v>18</v>
      </c>
      <c r="S11" s="119">
        <v>19</v>
      </c>
      <c r="T11" s="119">
        <v>20</v>
      </c>
      <c r="U11" s="119">
        <v>21</v>
      </c>
      <c r="V11" s="270">
        <v>22</v>
      </c>
      <c r="W11" s="119">
        <v>23</v>
      </c>
      <c r="X11" s="119">
        <v>24</v>
      </c>
      <c r="Y11" s="119">
        <v>25</v>
      </c>
      <c r="Z11" s="119">
        <v>26</v>
      </c>
      <c r="AA11" s="119">
        <v>27</v>
      </c>
      <c r="AB11" s="270">
        <v>28</v>
      </c>
      <c r="AC11" s="119">
        <v>29</v>
      </c>
      <c r="AD11" s="119">
        <v>30</v>
      </c>
      <c r="AE11" s="119">
        <v>31</v>
      </c>
      <c r="AF11" s="119">
        <v>32</v>
      </c>
      <c r="AG11" s="119">
        <v>33</v>
      </c>
      <c r="AH11" s="270">
        <v>34</v>
      </c>
      <c r="AI11" s="119">
        <v>35</v>
      </c>
      <c r="AJ11" s="119">
        <v>36</v>
      </c>
      <c r="AK11" s="119">
        <v>37</v>
      </c>
      <c r="AL11" s="119">
        <v>38</v>
      </c>
      <c r="AM11" s="119">
        <v>39</v>
      </c>
    </row>
    <row r="12" spans="1:39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124">
        <v>226</v>
      </c>
      <c r="E12" s="124">
        <v>221</v>
      </c>
      <c r="F12" s="250">
        <f t="shared" ref="F12:F43" si="0">D12+E12</f>
        <v>447</v>
      </c>
      <c r="G12" s="124">
        <v>230</v>
      </c>
      <c r="H12" s="124">
        <v>211</v>
      </c>
      <c r="I12" s="250">
        <f t="shared" ref="I12:I43" si="1">G12+H12</f>
        <v>441</v>
      </c>
      <c r="J12" s="139">
        <v>149</v>
      </c>
      <c r="K12" s="228">
        <f t="shared" ref="K12:K44" si="2">J12/D12*100</f>
        <v>65.929203539823007</v>
      </c>
      <c r="L12" s="139">
        <v>118</v>
      </c>
      <c r="M12" s="228">
        <f t="shared" ref="M12:M44" si="3">L12/E12*100</f>
        <v>53.393665158371043</v>
      </c>
      <c r="N12" s="223">
        <f t="shared" ref="N12:N43" si="4">SUM(J12,L12)</f>
        <v>267</v>
      </c>
      <c r="O12" s="228">
        <f t="shared" ref="O12:O44" si="5">N12/F12*100</f>
        <v>59.731543624161077</v>
      </c>
      <c r="P12" s="350">
        <v>146</v>
      </c>
      <c r="Q12" s="228">
        <f t="shared" ref="Q12:Q44" si="6">P12/D12*100</f>
        <v>64.601769911504419</v>
      </c>
      <c r="R12" s="350">
        <v>122</v>
      </c>
      <c r="S12" s="228">
        <f t="shared" ref="S12:S44" si="7">R12/E12*100</f>
        <v>55.203619909502265</v>
      </c>
      <c r="T12" s="229">
        <f t="shared" ref="T12:T43" si="8">SUM(P12,R12)</f>
        <v>268</v>
      </c>
      <c r="U12" s="228">
        <f t="shared" ref="U12:U44" si="9">T12/F12*100</f>
        <v>59.955257270693508</v>
      </c>
      <c r="V12" s="139">
        <v>166</v>
      </c>
      <c r="W12" s="228">
        <f t="shared" ref="W12:W44" si="10">V12/G12*100</f>
        <v>72.173913043478265</v>
      </c>
      <c r="X12" s="139">
        <v>122</v>
      </c>
      <c r="Y12" s="228">
        <f t="shared" ref="Y12:Y44" si="11">X12/H12*100</f>
        <v>57.81990521327014</v>
      </c>
      <c r="Z12" s="223">
        <f t="shared" ref="Z12:Z43" si="12">SUM(V12,X12)</f>
        <v>288</v>
      </c>
      <c r="AA12" s="228">
        <f t="shared" ref="AA12:AA44" si="13">Z12/I12*100</f>
        <v>65.306122448979593</v>
      </c>
      <c r="AB12" s="350">
        <v>137</v>
      </c>
      <c r="AC12" s="228">
        <f t="shared" ref="AC12:AC44" si="14">AB12/G12*100</f>
        <v>59.565217391304351</v>
      </c>
      <c r="AD12" s="350">
        <v>114</v>
      </c>
      <c r="AE12" s="228">
        <f t="shared" ref="AE12:AE44" si="15">AD12/H12*100</f>
        <v>54.02843601895735</v>
      </c>
      <c r="AF12" s="229">
        <f t="shared" ref="AF12:AF43" si="16">SUM(AB12,AD12)</f>
        <v>251</v>
      </c>
      <c r="AG12" s="228">
        <f t="shared" ref="AG12:AG44" si="17">AF12/I12*100</f>
        <v>56.916099773242635</v>
      </c>
      <c r="AH12" s="350">
        <v>154</v>
      </c>
      <c r="AI12" s="228">
        <f t="shared" ref="AI12:AI44" si="18">AH12/D12*100</f>
        <v>68.141592920353972</v>
      </c>
      <c r="AJ12" s="161">
        <v>125</v>
      </c>
      <c r="AK12" s="228">
        <f t="shared" ref="AK12:AK44" si="19">AJ12/E12*100</f>
        <v>56.561085972850677</v>
      </c>
      <c r="AL12" s="229">
        <f t="shared" ref="AL12:AL43" si="20">SUM(AH12,AJ12)</f>
        <v>279</v>
      </c>
      <c r="AM12" s="228">
        <f t="shared" ref="AM12:AM44" si="21">AL12/F12*100</f>
        <v>62.416107382550337</v>
      </c>
    </row>
    <row r="13" spans="1:39" ht="19.5" customHeight="1">
      <c r="A13" s="240">
        <v>2</v>
      </c>
      <c r="B13" s="250">
        <f>'11'!B10</f>
        <v>0</v>
      </c>
      <c r="C13" s="250" t="str">
        <f>'11'!C10</f>
        <v>Selur</v>
      </c>
      <c r="D13" s="124">
        <v>152</v>
      </c>
      <c r="E13" s="124">
        <v>149</v>
      </c>
      <c r="F13" s="250">
        <f t="shared" si="0"/>
        <v>301</v>
      </c>
      <c r="G13" s="124">
        <v>155</v>
      </c>
      <c r="H13" s="124">
        <v>142</v>
      </c>
      <c r="I13" s="250">
        <f t="shared" si="1"/>
        <v>297</v>
      </c>
      <c r="J13" s="139">
        <v>104</v>
      </c>
      <c r="K13" s="228">
        <f t="shared" si="2"/>
        <v>68.421052631578945</v>
      </c>
      <c r="L13" s="139">
        <v>115</v>
      </c>
      <c r="M13" s="228">
        <f t="shared" si="3"/>
        <v>77.181208053691279</v>
      </c>
      <c r="N13" s="223">
        <f t="shared" si="4"/>
        <v>219</v>
      </c>
      <c r="O13" s="228">
        <f t="shared" si="5"/>
        <v>72.757475083056477</v>
      </c>
      <c r="P13" s="350">
        <v>104</v>
      </c>
      <c r="Q13" s="228">
        <f t="shared" si="6"/>
        <v>68.421052631578945</v>
      </c>
      <c r="R13" s="350">
        <v>128</v>
      </c>
      <c r="S13" s="228">
        <f t="shared" si="7"/>
        <v>85.90604026845638</v>
      </c>
      <c r="T13" s="229">
        <f t="shared" si="8"/>
        <v>232</v>
      </c>
      <c r="U13" s="228">
        <f t="shared" si="9"/>
        <v>77.076411960132901</v>
      </c>
      <c r="V13" s="139">
        <v>126</v>
      </c>
      <c r="W13" s="228">
        <f t="shared" si="10"/>
        <v>81.290322580645153</v>
      </c>
      <c r="X13" s="139">
        <v>125</v>
      </c>
      <c r="Y13" s="228">
        <f t="shared" si="11"/>
        <v>88.028169014084511</v>
      </c>
      <c r="Z13" s="223">
        <f t="shared" si="12"/>
        <v>251</v>
      </c>
      <c r="AA13" s="228">
        <f t="shared" si="13"/>
        <v>84.511784511784512</v>
      </c>
      <c r="AB13" s="350">
        <v>116</v>
      </c>
      <c r="AC13" s="228">
        <f t="shared" si="14"/>
        <v>74.838709677419359</v>
      </c>
      <c r="AD13" s="350">
        <v>124</v>
      </c>
      <c r="AE13" s="228">
        <f t="shared" si="15"/>
        <v>87.323943661971825</v>
      </c>
      <c r="AF13" s="229">
        <f t="shared" si="16"/>
        <v>240</v>
      </c>
      <c r="AG13" s="228">
        <f t="shared" si="17"/>
        <v>80.808080808080803</v>
      </c>
      <c r="AH13" s="350">
        <v>105</v>
      </c>
      <c r="AI13" s="228">
        <f t="shared" si="18"/>
        <v>69.078947368421055</v>
      </c>
      <c r="AJ13" s="161">
        <v>129</v>
      </c>
      <c r="AK13" s="228">
        <f t="shared" si="19"/>
        <v>86.577181208053688</v>
      </c>
      <c r="AL13" s="229">
        <f t="shared" si="20"/>
        <v>234</v>
      </c>
      <c r="AM13" s="228">
        <f t="shared" si="21"/>
        <v>77.740863787375417</v>
      </c>
    </row>
    <row r="14" spans="1:39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124">
        <v>181</v>
      </c>
      <c r="E14" s="124">
        <v>181</v>
      </c>
      <c r="F14" s="250">
        <f t="shared" si="0"/>
        <v>362</v>
      </c>
      <c r="G14" s="124">
        <v>184</v>
      </c>
      <c r="H14" s="124">
        <v>174</v>
      </c>
      <c r="I14" s="250">
        <f t="shared" si="1"/>
        <v>358</v>
      </c>
      <c r="J14" s="139">
        <v>94</v>
      </c>
      <c r="K14" s="228">
        <f t="shared" si="2"/>
        <v>51.933701657458563</v>
      </c>
      <c r="L14" s="139">
        <v>122</v>
      </c>
      <c r="M14" s="228">
        <f t="shared" si="3"/>
        <v>67.403314917127076</v>
      </c>
      <c r="N14" s="223">
        <f t="shared" si="4"/>
        <v>216</v>
      </c>
      <c r="O14" s="228">
        <f t="shared" si="5"/>
        <v>59.668508287292823</v>
      </c>
      <c r="P14" s="350">
        <v>93</v>
      </c>
      <c r="Q14" s="228">
        <f t="shared" si="6"/>
        <v>51.381215469613259</v>
      </c>
      <c r="R14" s="350">
        <v>120</v>
      </c>
      <c r="S14" s="228">
        <f t="shared" si="7"/>
        <v>66.298342541436455</v>
      </c>
      <c r="T14" s="229">
        <f t="shared" si="8"/>
        <v>213</v>
      </c>
      <c r="U14" s="228">
        <f t="shared" si="9"/>
        <v>58.839779005524861</v>
      </c>
      <c r="V14" s="139">
        <v>100</v>
      </c>
      <c r="W14" s="228">
        <f t="shared" si="10"/>
        <v>54.347826086956516</v>
      </c>
      <c r="X14" s="139">
        <v>120</v>
      </c>
      <c r="Y14" s="228">
        <f t="shared" si="11"/>
        <v>68.965517241379317</v>
      </c>
      <c r="Z14" s="223">
        <f t="shared" si="12"/>
        <v>220</v>
      </c>
      <c r="AA14" s="228">
        <f t="shared" si="13"/>
        <v>61.452513966480446</v>
      </c>
      <c r="AB14" s="350">
        <v>106</v>
      </c>
      <c r="AC14" s="228">
        <f t="shared" si="14"/>
        <v>57.608695652173914</v>
      </c>
      <c r="AD14" s="350">
        <v>107</v>
      </c>
      <c r="AE14" s="228">
        <f t="shared" si="15"/>
        <v>61.494252873563212</v>
      </c>
      <c r="AF14" s="229">
        <f t="shared" si="16"/>
        <v>213</v>
      </c>
      <c r="AG14" s="228">
        <f t="shared" si="17"/>
        <v>59.497206703910607</v>
      </c>
      <c r="AH14" s="350">
        <v>93</v>
      </c>
      <c r="AI14" s="228">
        <f t="shared" si="18"/>
        <v>51.381215469613259</v>
      </c>
      <c r="AJ14" s="161">
        <v>120</v>
      </c>
      <c r="AK14" s="228">
        <f t="shared" si="19"/>
        <v>66.298342541436455</v>
      </c>
      <c r="AL14" s="229">
        <f t="shared" si="20"/>
        <v>213</v>
      </c>
      <c r="AM14" s="228">
        <f t="shared" si="21"/>
        <v>58.839779005524861</v>
      </c>
    </row>
    <row r="15" spans="1:39" ht="19.5" customHeight="1">
      <c r="A15" s="240">
        <v>4</v>
      </c>
      <c r="B15" s="250">
        <f>'11'!B12</f>
        <v>0</v>
      </c>
      <c r="C15" s="250" t="str">
        <f>'11'!C12</f>
        <v>Nailan</v>
      </c>
      <c r="D15" s="124">
        <v>146</v>
      </c>
      <c r="E15" s="124">
        <v>149</v>
      </c>
      <c r="F15" s="250">
        <f t="shared" si="0"/>
        <v>295</v>
      </c>
      <c r="G15" s="124">
        <v>149</v>
      </c>
      <c r="H15" s="124">
        <v>142</v>
      </c>
      <c r="I15" s="250">
        <f t="shared" si="1"/>
        <v>291</v>
      </c>
      <c r="J15" s="139">
        <v>95</v>
      </c>
      <c r="K15" s="228">
        <f t="shared" si="2"/>
        <v>65.06849315068493</v>
      </c>
      <c r="L15" s="139">
        <v>89</v>
      </c>
      <c r="M15" s="228">
        <f t="shared" si="3"/>
        <v>59.731543624161077</v>
      </c>
      <c r="N15" s="223">
        <f t="shared" si="4"/>
        <v>184</v>
      </c>
      <c r="O15" s="228">
        <f t="shared" si="5"/>
        <v>62.372881355932208</v>
      </c>
      <c r="P15" s="350">
        <v>89</v>
      </c>
      <c r="Q15" s="228">
        <f t="shared" si="6"/>
        <v>60.958904109589042</v>
      </c>
      <c r="R15" s="350">
        <v>99</v>
      </c>
      <c r="S15" s="228">
        <f t="shared" si="7"/>
        <v>66.442953020134226</v>
      </c>
      <c r="T15" s="229">
        <f t="shared" si="8"/>
        <v>188</v>
      </c>
      <c r="U15" s="228">
        <f t="shared" si="9"/>
        <v>63.728813559322028</v>
      </c>
      <c r="V15" s="139">
        <v>103</v>
      </c>
      <c r="W15" s="228">
        <f t="shared" si="10"/>
        <v>69.127516778523486</v>
      </c>
      <c r="X15" s="139">
        <v>83</v>
      </c>
      <c r="Y15" s="228">
        <f t="shared" si="11"/>
        <v>58.450704225352112</v>
      </c>
      <c r="Z15" s="223">
        <f t="shared" si="12"/>
        <v>186</v>
      </c>
      <c r="AA15" s="228">
        <f t="shared" si="13"/>
        <v>63.917525773195869</v>
      </c>
      <c r="AB15" s="350">
        <v>103</v>
      </c>
      <c r="AC15" s="228">
        <f t="shared" si="14"/>
        <v>69.127516778523486</v>
      </c>
      <c r="AD15" s="350">
        <v>83</v>
      </c>
      <c r="AE15" s="228">
        <f t="shared" si="15"/>
        <v>58.450704225352112</v>
      </c>
      <c r="AF15" s="229">
        <f t="shared" si="16"/>
        <v>186</v>
      </c>
      <c r="AG15" s="228">
        <f t="shared" si="17"/>
        <v>63.917525773195869</v>
      </c>
      <c r="AH15" s="350">
        <v>89</v>
      </c>
      <c r="AI15" s="228">
        <f t="shared" si="18"/>
        <v>60.958904109589042</v>
      </c>
      <c r="AJ15" s="161">
        <v>99</v>
      </c>
      <c r="AK15" s="228">
        <f t="shared" si="19"/>
        <v>66.442953020134226</v>
      </c>
      <c r="AL15" s="229">
        <f t="shared" si="20"/>
        <v>188</v>
      </c>
      <c r="AM15" s="228">
        <f t="shared" si="21"/>
        <v>63.728813559322028</v>
      </c>
    </row>
    <row r="16" spans="1:39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124">
        <v>233</v>
      </c>
      <c r="E16" s="124">
        <v>241</v>
      </c>
      <c r="F16" s="250">
        <f t="shared" si="0"/>
        <v>474</v>
      </c>
      <c r="G16" s="124">
        <v>237</v>
      </c>
      <c r="H16" s="124">
        <v>231</v>
      </c>
      <c r="I16" s="250">
        <f t="shared" si="1"/>
        <v>468</v>
      </c>
      <c r="J16" s="139">
        <v>160</v>
      </c>
      <c r="K16" s="228">
        <f t="shared" si="2"/>
        <v>68.669527896995703</v>
      </c>
      <c r="L16" s="139">
        <v>151</v>
      </c>
      <c r="M16" s="228">
        <f t="shared" si="3"/>
        <v>62.655601659751035</v>
      </c>
      <c r="N16" s="223">
        <f t="shared" si="4"/>
        <v>311</v>
      </c>
      <c r="O16" s="228">
        <f t="shared" si="5"/>
        <v>65.611814345991561</v>
      </c>
      <c r="P16" s="350">
        <v>147</v>
      </c>
      <c r="Q16" s="228">
        <f t="shared" si="6"/>
        <v>63.090128755364802</v>
      </c>
      <c r="R16" s="350">
        <v>159</v>
      </c>
      <c r="S16" s="228">
        <f t="shared" si="7"/>
        <v>65.975103734439827</v>
      </c>
      <c r="T16" s="229">
        <f t="shared" si="8"/>
        <v>306</v>
      </c>
      <c r="U16" s="228">
        <f t="shared" si="9"/>
        <v>64.556962025316452</v>
      </c>
      <c r="V16" s="139">
        <v>164</v>
      </c>
      <c r="W16" s="228">
        <f t="shared" si="10"/>
        <v>69.198312236286924</v>
      </c>
      <c r="X16" s="139">
        <v>150</v>
      </c>
      <c r="Y16" s="228">
        <f t="shared" si="11"/>
        <v>64.935064935064929</v>
      </c>
      <c r="Z16" s="223">
        <f t="shared" si="12"/>
        <v>314</v>
      </c>
      <c r="AA16" s="228">
        <f t="shared" si="13"/>
        <v>67.09401709401709</v>
      </c>
      <c r="AB16" s="350">
        <v>158</v>
      </c>
      <c r="AC16" s="228">
        <f t="shared" si="14"/>
        <v>66.666666666666657</v>
      </c>
      <c r="AD16" s="350">
        <v>151</v>
      </c>
      <c r="AE16" s="228">
        <f t="shared" si="15"/>
        <v>65.367965367965368</v>
      </c>
      <c r="AF16" s="229">
        <f t="shared" si="16"/>
        <v>309</v>
      </c>
      <c r="AG16" s="228">
        <f t="shared" si="17"/>
        <v>66.025641025641022</v>
      </c>
      <c r="AH16" s="350">
        <v>149</v>
      </c>
      <c r="AI16" s="228">
        <f t="shared" si="18"/>
        <v>63.94849785407726</v>
      </c>
      <c r="AJ16" s="161">
        <v>156</v>
      </c>
      <c r="AK16" s="228">
        <f t="shared" si="19"/>
        <v>64.730290456431533</v>
      </c>
      <c r="AL16" s="229">
        <f t="shared" si="20"/>
        <v>305</v>
      </c>
      <c r="AM16" s="228">
        <f t="shared" si="21"/>
        <v>64.345991561181435</v>
      </c>
    </row>
    <row r="17" spans="1:39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124">
        <v>108</v>
      </c>
      <c r="E17" s="124">
        <v>112</v>
      </c>
      <c r="F17" s="250">
        <f t="shared" si="0"/>
        <v>220</v>
      </c>
      <c r="G17" s="124">
        <v>110</v>
      </c>
      <c r="H17" s="124">
        <v>108</v>
      </c>
      <c r="I17" s="250">
        <f t="shared" si="1"/>
        <v>218</v>
      </c>
      <c r="J17" s="139">
        <v>73</v>
      </c>
      <c r="K17" s="228">
        <f t="shared" si="2"/>
        <v>67.592592592592595</v>
      </c>
      <c r="L17" s="139">
        <v>79</v>
      </c>
      <c r="M17" s="228">
        <f t="shared" si="3"/>
        <v>70.535714285714292</v>
      </c>
      <c r="N17" s="223">
        <f t="shared" si="4"/>
        <v>152</v>
      </c>
      <c r="O17" s="228">
        <f t="shared" si="5"/>
        <v>69.090909090909093</v>
      </c>
      <c r="P17" s="350">
        <v>66</v>
      </c>
      <c r="Q17" s="228">
        <f t="shared" si="6"/>
        <v>61.111111111111114</v>
      </c>
      <c r="R17" s="350">
        <v>68</v>
      </c>
      <c r="S17" s="228">
        <f t="shared" si="7"/>
        <v>60.714285714285708</v>
      </c>
      <c r="T17" s="229">
        <f t="shared" si="8"/>
        <v>134</v>
      </c>
      <c r="U17" s="228">
        <f t="shared" si="9"/>
        <v>60.909090909090914</v>
      </c>
      <c r="V17" s="139">
        <v>68</v>
      </c>
      <c r="W17" s="228">
        <f t="shared" si="10"/>
        <v>61.818181818181813</v>
      </c>
      <c r="X17" s="139">
        <v>71</v>
      </c>
      <c r="Y17" s="228">
        <f t="shared" si="11"/>
        <v>65.740740740740748</v>
      </c>
      <c r="Z17" s="223">
        <f t="shared" si="12"/>
        <v>139</v>
      </c>
      <c r="AA17" s="228">
        <f t="shared" si="13"/>
        <v>63.761467889908253</v>
      </c>
      <c r="AB17" s="350">
        <v>68</v>
      </c>
      <c r="AC17" s="228">
        <f t="shared" si="14"/>
        <v>61.818181818181813</v>
      </c>
      <c r="AD17" s="350">
        <v>71</v>
      </c>
      <c r="AE17" s="228">
        <f t="shared" si="15"/>
        <v>65.740740740740748</v>
      </c>
      <c r="AF17" s="229">
        <f t="shared" si="16"/>
        <v>139</v>
      </c>
      <c r="AG17" s="228">
        <f t="shared" si="17"/>
        <v>63.761467889908253</v>
      </c>
      <c r="AH17" s="350">
        <v>66</v>
      </c>
      <c r="AI17" s="228">
        <f t="shared" si="18"/>
        <v>61.111111111111114</v>
      </c>
      <c r="AJ17" s="161">
        <v>68</v>
      </c>
      <c r="AK17" s="228">
        <f t="shared" si="19"/>
        <v>60.714285714285708</v>
      </c>
      <c r="AL17" s="229">
        <f t="shared" si="20"/>
        <v>134</v>
      </c>
      <c r="AM17" s="228">
        <f t="shared" si="21"/>
        <v>60.909090909090914</v>
      </c>
    </row>
    <row r="18" spans="1:39" ht="19.5" customHeight="1">
      <c r="A18" s="240">
        <v>7</v>
      </c>
      <c r="B18" s="250">
        <f>'11'!B15</f>
        <v>0</v>
      </c>
      <c r="C18" s="250" t="str">
        <f>'11'!C15</f>
        <v>Wringinanom</v>
      </c>
      <c r="D18" s="124">
        <v>137</v>
      </c>
      <c r="E18" s="124">
        <v>136</v>
      </c>
      <c r="F18" s="250">
        <f t="shared" si="0"/>
        <v>273</v>
      </c>
      <c r="G18" s="124">
        <v>140</v>
      </c>
      <c r="H18" s="124">
        <v>130</v>
      </c>
      <c r="I18" s="250">
        <f t="shared" si="1"/>
        <v>270</v>
      </c>
      <c r="J18" s="139">
        <v>113</v>
      </c>
      <c r="K18" s="228">
        <f t="shared" si="2"/>
        <v>82.481751824817522</v>
      </c>
      <c r="L18" s="139">
        <v>89</v>
      </c>
      <c r="M18" s="228">
        <f t="shared" si="3"/>
        <v>65.441176470588232</v>
      </c>
      <c r="N18" s="223">
        <f t="shared" si="4"/>
        <v>202</v>
      </c>
      <c r="O18" s="228">
        <f t="shared" si="5"/>
        <v>73.992673992674</v>
      </c>
      <c r="P18" s="350">
        <v>109</v>
      </c>
      <c r="Q18" s="228">
        <f t="shared" si="6"/>
        <v>79.56204379562044</v>
      </c>
      <c r="R18" s="350">
        <v>87</v>
      </c>
      <c r="S18" s="228">
        <f t="shared" si="7"/>
        <v>63.970588235294116</v>
      </c>
      <c r="T18" s="229">
        <f t="shared" si="8"/>
        <v>196</v>
      </c>
      <c r="U18" s="228">
        <f t="shared" si="9"/>
        <v>71.794871794871796</v>
      </c>
      <c r="V18" s="139">
        <v>107</v>
      </c>
      <c r="W18" s="228">
        <f t="shared" si="10"/>
        <v>76.428571428571416</v>
      </c>
      <c r="X18" s="139">
        <v>85</v>
      </c>
      <c r="Y18" s="228">
        <f t="shared" si="11"/>
        <v>65.384615384615387</v>
      </c>
      <c r="Z18" s="223">
        <f t="shared" si="12"/>
        <v>192</v>
      </c>
      <c r="AA18" s="228">
        <f t="shared" si="13"/>
        <v>71.111111111111114</v>
      </c>
      <c r="AB18" s="350">
        <v>106</v>
      </c>
      <c r="AC18" s="228">
        <f t="shared" si="14"/>
        <v>75.714285714285708</v>
      </c>
      <c r="AD18" s="350">
        <v>83</v>
      </c>
      <c r="AE18" s="228">
        <f t="shared" si="15"/>
        <v>63.84615384615384</v>
      </c>
      <c r="AF18" s="229">
        <f t="shared" si="16"/>
        <v>189</v>
      </c>
      <c r="AG18" s="228">
        <f t="shared" si="17"/>
        <v>70</v>
      </c>
      <c r="AH18" s="350">
        <v>99</v>
      </c>
      <c r="AI18" s="228">
        <f t="shared" si="18"/>
        <v>72.262773722627742</v>
      </c>
      <c r="AJ18" s="161">
        <v>84</v>
      </c>
      <c r="AK18" s="228">
        <f t="shared" si="19"/>
        <v>61.764705882352942</v>
      </c>
      <c r="AL18" s="229">
        <f t="shared" si="20"/>
        <v>183</v>
      </c>
      <c r="AM18" s="228">
        <f t="shared" si="21"/>
        <v>67.032967032967022</v>
      </c>
    </row>
    <row r="19" spans="1:39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124">
        <v>326</v>
      </c>
      <c r="E19" s="124">
        <v>326</v>
      </c>
      <c r="F19" s="250">
        <f t="shared" si="0"/>
        <v>652</v>
      </c>
      <c r="G19" s="124">
        <v>331</v>
      </c>
      <c r="H19" s="124">
        <v>313</v>
      </c>
      <c r="I19" s="250">
        <f t="shared" si="1"/>
        <v>644</v>
      </c>
      <c r="J19" s="139">
        <v>225</v>
      </c>
      <c r="K19" s="228">
        <f t="shared" si="2"/>
        <v>69.018404907975466</v>
      </c>
      <c r="L19" s="139">
        <v>220</v>
      </c>
      <c r="M19" s="228">
        <f t="shared" si="3"/>
        <v>67.484662576687114</v>
      </c>
      <c r="N19" s="223">
        <f t="shared" si="4"/>
        <v>445</v>
      </c>
      <c r="O19" s="228">
        <f t="shared" si="5"/>
        <v>68.251533742331276</v>
      </c>
      <c r="P19" s="350">
        <v>225</v>
      </c>
      <c r="Q19" s="228">
        <f t="shared" si="6"/>
        <v>69.018404907975466</v>
      </c>
      <c r="R19" s="350">
        <v>214</v>
      </c>
      <c r="S19" s="228">
        <f t="shared" si="7"/>
        <v>65.644171779141104</v>
      </c>
      <c r="T19" s="229">
        <f t="shared" si="8"/>
        <v>439</v>
      </c>
      <c r="U19" s="228">
        <f t="shared" si="9"/>
        <v>67.331288343558285</v>
      </c>
      <c r="V19" s="139">
        <v>230</v>
      </c>
      <c r="W19" s="228">
        <f t="shared" si="10"/>
        <v>69.486404833836858</v>
      </c>
      <c r="X19" s="139">
        <v>213</v>
      </c>
      <c r="Y19" s="228">
        <f t="shared" si="11"/>
        <v>68.051118210862612</v>
      </c>
      <c r="Z19" s="223">
        <f t="shared" si="12"/>
        <v>443</v>
      </c>
      <c r="AA19" s="228">
        <f t="shared" si="13"/>
        <v>68.788819875776397</v>
      </c>
      <c r="AB19" s="350">
        <v>226</v>
      </c>
      <c r="AC19" s="228">
        <f t="shared" si="14"/>
        <v>68.277945619335341</v>
      </c>
      <c r="AD19" s="350">
        <v>203</v>
      </c>
      <c r="AE19" s="228">
        <f t="shared" si="15"/>
        <v>64.856230031948883</v>
      </c>
      <c r="AF19" s="229">
        <f t="shared" si="16"/>
        <v>429</v>
      </c>
      <c r="AG19" s="228">
        <f t="shared" si="17"/>
        <v>66.614906832298132</v>
      </c>
      <c r="AH19" s="350">
        <v>231</v>
      </c>
      <c r="AI19" s="228">
        <f t="shared" si="18"/>
        <v>70.858895705521476</v>
      </c>
      <c r="AJ19" s="350">
        <v>221</v>
      </c>
      <c r="AK19" s="228">
        <f t="shared" si="19"/>
        <v>67.791411042944787</v>
      </c>
      <c r="AL19" s="229">
        <f t="shared" si="20"/>
        <v>452</v>
      </c>
      <c r="AM19" s="228">
        <f t="shared" si="21"/>
        <v>69.325153374233125</v>
      </c>
    </row>
    <row r="20" spans="1:39" ht="19.5" customHeight="1">
      <c r="A20" s="240">
        <v>9</v>
      </c>
      <c r="B20" s="250">
        <f>'11'!B17</f>
        <v>0</v>
      </c>
      <c r="C20" s="250" t="str">
        <f>'11'!C17</f>
        <v>Bondrang</v>
      </c>
      <c r="D20" s="124">
        <v>52</v>
      </c>
      <c r="E20" s="124">
        <v>53</v>
      </c>
      <c r="F20" s="250">
        <f t="shared" si="0"/>
        <v>105</v>
      </c>
      <c r="G20" s="124">
        <v>52</v>
      </c>
      <c r="H20" s="124">
        <v>51</v>
      </c>
      <c r="I20" s="250">
        <f t="shared" si="1"/>
        <v>103</v>
      </c>
      <c r="J20" s="139">
        <v>29</v>
      </c>
      <c r="K20" s="228">
        <f t="shared" si="2"/>
        <v>55.769230769230774</v>
      </c>
      <c r="L20" s="139">
        <v>30</v>
      </c>
      <c r="M20" s="228">
        <f t="shared" si="3"/>
        <v>56.60377358490566</v>
      </c>
      <c r="N20" s="223">
        <f t="shared" si="4"/>
        <v>59</v>
      </c>
      <c r="O20" s="228">
        <f t="shared" si="5"/>
        <v>56.19047619047619</v>
      </c>
      <c r="P20" s="350">
        <v>33</v>
      </c>
      <c r="Q20" s="228">
        <f t="shared" si="6"/>
        <v>63.46153846153846</v>
      </c>
      <c r="R20" s="350">
        <v>27</v>
      </c>
      <c r="S20" s="228">
        <f t="shared" si="7"/>
        <v>50.943396226415096</v>
      </c>
      <c r="T20" s="229">
        <f t="shared" si="8"/>
        <v>60</v>
      </c>
      <c r="U20" s="228">
        <f t="shared" si="9"/>
        <v>57.142857142857139</v>
      </c>
      <c r="V20" s="139">
        <v>34</v>
      </c>
      <c r="W20" s="228">
        <f t="shared" si="10"/>
        <v>65.384615384615387</v>
      </c>
      <c r="X20" s="139">
        <v>27</v>
      </c>
      <c r="Y20" s="228">
        <f t="shared" si="11"/>
        <v>52.941176470588239</v>
      </c>
      <c r="Z20" s="223">
        <f t="shared" si="12"/>
        <v>61</v>
      </c>
      <c r="AA20" s="228">
        <f t="shared" si="13"/>
        <v>59.22330097087378</v>
      </c>
      <c r="AB20" s="350">
        <v>31</v>
      </c>
      <c r="AC20" s="228">
        <f t="shared" si="14"/>
        <v>59.615384615384613</v>
      </c>
      <c r="AD20" s="350">
        <v>27</v>
      </c>
      <c r="AE20" s="228">
        <f t="shared" si="15"/>
        <v>52.941176470588239</v>
      </c>
      <c r="AF20" s="229">
        <f t="shared" si="16"/>
        <v>58</v>
      </c>
      <c r="AG20" s="228">
        <f t="shared" si="17"/>
        <v>56.310679611650485</v>
      </c>
      <c r="AH20" s="350">
        <v>37</v>
      </c>
      <c r="AI20" s="228">
        <f t="shared" si="18"/>
        <v>71.15384615384616</v>
      </c>
      <c r="AJ20" s="161">
        <v>28</v>
      </c>
      <c r="AK20" s="228">
        <f t="shared" si="19"/>
        <v>52.830188679245282</v>
      </c>
      <c r="AL20" s="229">
        <f t="shared" si="20"/>
        <v>65</v>
      </c>
      <c r="AM20" s="228">
        <f t="shared" si="21"/>
        <v>61.904761904761905</v>
      </c>
    </row>
    <row r="21" spans="1:39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124">
        <v>146</v>
      </c>
      <c r="E21" s="124">
        <v>150</v>
      </c>
      <c r="F21" s="250">
        <f t="shared" si="0"/>
        <v>296</v>
      </c>
      <c r="G21" s="124">
        <v>149</v>
      </c>
      <c r="H21" s="124">
        <v>143</v>
      </c>
      <c r="I21" s="250">
        <f t="shared" si="1"/>
        <v>292</v>
      </c>
      <c r="J21" s="139">
        <v>110</v>
      </c>
      <c r="K21" s="228">
        <f t="shared" si="2"/>
        <v>75.342465753424662</v>
      </c>
      <c r="L21" s="139">
        <v>76</v>
      </c>
      <c r="M21" s="228">
        <f t="shared" si="3"/>
        <v>50.666666666666671</v>
      </c>
      <c r="N21" s="223">
        <f t="shared" si="4"/>
        <v>186</v>
      </c>
      <c r="O21" s="228">
        <f t="shared" si="5"/>
        <v>62.837837837837839</v>
      </c>
      <c r="P21" s="350">
        <v>107</v>
      </c>
      <c r="Q21" s="228">
        <f t="shared" si="6"/>
        <v>73.287671232876718</v>
      </c>
      <c r="R21" s="350">
        <v>72</v>
      </c>
      <c r="S21" s="228">
        <f t="shared" si="7"/>
        <v>48</v>
      </c>
      <c r="T21" s="229">
        <f t="shared" si="8"/>
        <v>179</v>
      </c>
      <c r="U21" s="228">
        <f t="shared" si="9"/>
        <v>60.472972972972968</v>
      </c>
      <c r="V21" s="139">
        <v>103</v>
      </c>
      <c r="W21" s="228">
        <f t="shared" si="10"/>
        <v>69.127516778523486</v>
      </c>
      <c r="X21" s="139">
        <v>79</v>
      </c>
      <c r="Y21" s="228">
        <f t="shared" si="11"/>
        <v>55.24475524475524</v>
      </c>
      <c r="Z21" s="223">
        <f t="shared" si="12"/>
        <v>182</v>
      </c>
      <c r="AA21" s="228">
        <f t="shared" si="13"/>
        <v>62.328767123287676</v>
      </c>
      <c r="AB21" s="350">
        <v>101</v>
      </c>
      <c r="AC21" s="228">
        <f t="shared" si="14"/>
        <v>67.785234899328856</v>
      </c>
      <c r="AD21" s="350">
        <v>81</v>
      </c>
      <c r="AE21" s="228">
        <f t="shared" si="15"/>
        <v>56.643356643356647</v>
      </c>
      <c r="AF21" s="229">
        <f t="shared" si="16"/>
        <v>182</v>
      </c>
      <c r="AG21" s="228">
        <f t="shared" si="17"/>
        <v>62.328767123287676</v>
      </c>
      <c r="AH21" s="350">
        <v>107</v>
      </c>
      <c r="AI21" s="228">
        <f t="shared" si="18"/>
        <v>73.287671232876718</v>
      </c>
      <c r="AJ21" s="161">
        <v>72</v>
      </c>
      <c r="AK21" s="228">
        <f t="shared" si="19"/>
        <v>48</v>
      </c>
      <c r="AL21" s="229">
        <f t="shared" si="20"/>
        <v>179</v>
      </c>
      <c r="AM21" s="228">
        <f t="shared" si="21"/>
        <v>60.472972972972968</v>
      </c>
    </row>
    <row r="22" spans="1:39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124">
        <v>58</v>
      </c>
      <c r="E22" s="124">
        <v>57</v>
      </c>
      <c r="F22" s="250">
        <f t="shared" si="0"/>
        <v>115</v>
      </c>
      <c r="G22" s="124">
        <v>58</v>
      </c>
      <c r="H22" s="124">
        <v>56</v>
      </c>
      <c r="I22" s="250">
        <f t="shared" si="1"/>
        <v>114</v>
      </c>
      <c r="J22" s="139">
        <v>61</v>
      </c>
      <c r="K22" s="228">
        <f t="shared" si="2"/>
        <v>105.17241379310344</v>
      </c>
      <c r="L22" s="139">
        <v>34</v>
      </c>
      <c r="M22" s="228">
        <f t="shared" si="3"/>
        <v>59.649122807017541</v>
      </c>
      <c r="N22" s="223">
        <f t="shared" si="4"/>
        <v>95</v>
      </c>
      <c r="O22" s="228">
        <f t="shared" si="5"/>
        <v>82.608695652173907</v>
      </c>
      <c r="P22" s="350">
        <v>46</v>
      </c>
      <c r="Q22" s="228">
        <f t="shared" si="6"/>
        <v>79.310344827586206</v>
      </c>
      <c r="R22" s="350">
        <v>39</v>
      </c>
      <c r="S22" s="228">
        <f t="shared" si="7"/>
        <v>68.421052631578945</v>
      </c>
      <c r="T22" s="229">
        <f t="shared" si="8"/>
        <v>85</v>
      </c>
      <c r="U22" s="228">
        <f t="shared" si="9"/>
        <v>73.91304347826086</v>
      </c>
      <c r="V22" s="139">
        <v>53</v>
      </c>
      <c r="W22" s="228">
        <f t="shared" si="10"/>
        <v>91.379310344827587</v>
      </c>
      <c r="X22" s="139">
        <v>32</v>
      </c>
      <c r="Y22" s="228">
        <f t="shared" si="11"/>
        <v>57.142857142857139</v>
      </c>
      <c r="Z22" s="223">
        <f t="shared" si="12"/>
        <v>85</v>
      </c>
      <c r="AA22" s="228">
        <f t="shared" si="13"/>
        <v>74.561403508771932</v>
      </c>
      <c r="AB22" s="350">
        <v>55</v>
      </c>
      <c r="AC22" s="228">
        <f t="shared" si="14"/>
        <v>94.827586206896555</v>
      </c>
      <c r="AD22" s="350">
        <v>34</v>
      </c>
      <c r="AE22" s="228">
        <f t="shared" si="15"/>
        <v>60.714285714285708</v>
      </c>
      <c r="AF22" s="229">
        <f t="shared" si="16"/>
        <v>89</v>
      </c>
      <c r="AG22" s="228">
        <f t="shared" si="17"/>
        <v>78.070175438596493</v>
      </c>
      <c r="AH22" s="350">
        <v>46</v>
      </c>
      <c r="AI22" s="228">
        <f t="shared" si="18"/>
        <v>79.310344827586206</v>
      </c>
      <c r="AJ22" s="161">
        <v>39</v>
      </c>
      <c r="AK22" s="228">
        <f t="shared" si="19"/>
        <v>68.421052631578945</v>
      </c>
      <c r="AL22" s="229">
        <f t="shared" si="20"/>
        <v>85</v>
      </c>
      <c r="AM22" s="228">
        <f t="shared" si="21"/>
        <v>73.91304347826086</v>
      </c>
    </row>
    <row r="23" spans="1:39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4">
        <v>192</v>
      </c>
      <c r="E23" s="124">
        <v>194</v>
      </c>
      <c r="F23" s="250">
        <f t="shared" si="0"/>
        <v>386</v>
      </c>
      <c r="G23" s="124">
        <v>195</v>
      </c>
      <c r="H23" s="124">
        <v>186</v>
      </c>
      <c r="I23" s="250">
        <f t="shared" si="1"/>
        <v>381</v>
      </c>
      <c r="J23" s="139">
        <v>121</v>
      </c>
      <c r="K23" s="228">
        <f t="shared" si="2"/>
        <v>63.020833333333336</v>
      </c>
      <c r="L23" s="139">
        <v>120</v>
      </c>
      <c r="M23" s="228">
        <f t="shared" si="3"/>
        <v>61.855670103092784</v>
      </c>
      <c r="N23" s="223">
        <f t="shared" si="4"/>
        <v>241</v>
      </c>
      <c r="O23" s="228">
        <f t="shared" si="5"/>
        <v>62.435233160621763</v>
      </c>
      <c r="P23" s="350">
        <v>118</v>
      </c>
      <c r="Q23" s="228">
        <f t="shared" si="6"/>
        <v>61.458333333333336</v>
      </c>
      <c r="R23" s="350">
        <v>106</v>
      </c>
      <c r="S23" s="228">
        <f t="shared" si="7"/>
        <v>54.639175257731956</v>
      </c>
      <c r="T23" s="229">
        <f t="shared" si="8"/>
        <v>224</v>
      </c>
      <c r="U23" s="228">
        <f t="shared" si="9"/>
        <v>58.031088082901547</v>
      </c>
      <c r="V23" s="139">
        <v>114</v>
      </c>
      <c r="W23" s="228">
        <f t="shared" si="10"/>
        <v>58.461538461538467</v>
      </c>
      <c r="X23" s="139">
        <v>122</v>
      </c>
      <c r="Y23" s="228">
        <f t="shared" si="11"/>
        <v>65.591397849462368</v>
      </c>
      <c r="Z23" s="223">
        <f t="shared" si="12"/>
        <v>236</v>
      </c>
      <c r="AA23" s="228">
        <f t="shared" si="13"/>
        <v>61.942257217847775</v>
      </c>
      <c r="AB23" s="350">
        <v>121</v>
      </c>
      <c r="AC23" s="228">
        <f t="shared" si="14"/>
        <v>62.051282051282051</v>
      </c>
      <c r="AD23" s="350">
        <v>114</v>
      </c>
      <c r="AE23" s="228">
        <f t="shared" si="15"/>
        <v>61.29032258064516</v>
      </c>
      <c r="AF23" s="229">
        <f t="shared" si="16"/>
        <v>235</v>
      </c>
      <c r="AG23" s="228">
        <f t="shared" si="17"/>
        <v>61.679790026246714</v>
      </c>
      <c r="AH23" s="350">
        <v>119</v>
      </c>
      <c r="AI23" s="228">
        <f t="shared" si="18"/>
        <v>61.979166666666664</v>
      </c>
      <c r="AJ23" s="161">
        <v>105</v>
      </c>
      <c r="AK23" s="228">
        <f t="shared" si="19"/>
        <v>54.123711340206185</v>
      </c>
      <c r="AL23" s="229">
        <f t="shared" si="20"/>
        <v>224</v>
      </c>
      <c r="AM23" s="228">
        <f t="shared" si="21"/>
        <v>58.031088082901547</v>
      </c>
    </row>
    <row r="24" spans="1:39" ht="19.5" customHeight="1">
      <c r="A24" s="240">
        <v>13</v>
      </c>
      <c r="B24" s="250">
        <f>'11'!B21</f>
        <v>0</v>
      </c>
      <c r="C24" s="250" t="str">
        <f>'11'!C21</f>
        <v>Kesugihan</v>
      </c>
      <c r="D24" s="124">
        <v>126</v>
      </c>
      <c r="E24" s="124">
        <v>128</v>
      </c>
      <c r="F24" s="250">
        <f t="shared" si="0"/>
        <v>254</v>
      </c>
      <c r="G24" s="124">
        <v>128</v>
      </c>
      <c r="H24" s="124">
        <v>123</v>
      </c>
      <c r="I24" s="250">
        <f t="shared" si="1"/>
        <v>251</v>
      </c>
      <c r="J24" s="139">
        <v>68</v>
      </c>
      <c r="K24" s="228">
        <f t="shared" si="2"/>
        <v>53.968253968253968</v>
      </c>
      <c r="L24" s="139">
        <v>70</v>
      </c>
      <c r="M24" s="228">
        <f t="shared" si="3"/>
        <v>54.6875</v>
      </c>
      <c r="N24" s="223">
        <f t="shared" si="4"/>
        <v>138</v>
      </c>
      <c r="O24" s="228">
        <f t="shared" si="5"/>
        <v>54.330708661417326</v>
      </c>
      <c r="P24" s="350">
        <v>69</v>
      </c>
      <c r="Q24" s="228">
        <f t="shared" si="6"/>
        <v>54.761904761904766</v>
      </c>
      <c r="R24" s="350">
        <v>71</v>
      </c>
      <c r="S24" s="228">
        <f t="shared" si="7"/>
        <v>55.46875</v>
      </c>
      <c r="T24" s="229">
        <f t="shared" si="8"/>
        <v>140</v>
      </c>
      <c r="U24" s="228">
        <f t="shared" si="9"/>
        <v>55.118110236220474</v>
      </c>
      <c r="V24" s="139">
        <v>63</v>
      </c>
      <c r="W24" s="228">
        <f t="shared" si="10"/>
        <v>49.21875</v>
      </c>
      <c r="X24" s="139">
        <v>67</v>
      </c>
      <c r="Y24" s="228">
        <f t="shared" si="11"/>
        <v>54.471544715447152</v>
      </c>
      <c r="Z24" s="223">
        <f t="shared" si="12"/>
        <v>130</v>
      </c>
      <c r="AA24" s="228">
        <f t="shared" si="13"/>
        <v>51.792828685258961</v>
      </c>
      <c r="AB24" s="350">
        <v>65</v>
      </c>
      <c r="AC24" s="228">
        <f t="shared" si="14"/>
        <v>50.78125</v>
      </c>
      <c r="AD24" s="350">
        <v>66</v>
      </c>
      <c r="AE24" s="228">
        <f t="shared" si="15"/>
        <v>53.658536585365859</v>
      </c>
      <c r="AF24" s="229">
        <f t="shared" si="16"/>
        <v>131</v>
      </c>
      <c r="AG24" s="228">
        <f t="shared" si="17"/>
        <v>52.191235059760956</v>
      </c>
      <c r="AH24" s="350">
        <v>68</v>
      </c>
      <c r="AI24" s="228">
        <f t="shared" si="18"/>
        <v>53.968253968253968</v>
      </c>
      <c r="AJ24" s="161">
        <v>71</v>
      </c>
      <c r="AK24" s="228">
        <f t="shared" si="19"/>
        <v>55.46875</v>
      </c>
      <c r="AL24" s="229">
        <f t="shared" si="20"/>
        <v>139</v>
      </c>
      <c r="AM24" s="228">
        <f t="shared" si="21"/>
        <v>54.724409448818903</v>
      </c>
    </row>
    <row r="25" spans="1:39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4">
        <v>215</v>
      </c>
      <c r="E25" s="124">
        <v>218</v>
      </c>
      <c r="F25" s="250">
        <f t="shared" si="0"/>
        <v>433</v>
      </c>
      <c r="G25" s="124">
        <v>218</v>
      </c>
      <c r="H25" s="124">
        <v>209</v>
      </c>
      <c r="I25" s="250">
        <f t="shared" si="1"/>
        <v>427</v>
      </c>
      <c r="J25" s="139">
        <v>150</v>
      </c>
      <c r="K25" s="228">
        <f t="shared" si="2"/>
        <v>69.767441860465112</v>
      </c>
      <c r="L25" s="139">
        <v>150</v>
      </c>
      <c r="M25" s="228">
        <f t="shared" si="3"/>
        <v>68.807339449541288</v>
      </c>
      <c r="N25" s="223">
        <f t="shared" si="4"/>
        <v>300</v>
      </c>
      <c r="O25" s="228">
        <f t="shared" si="5"/>
        <v>69.284064665127019</v>
      </c>
      <c r="P25" s="350">
        <v>156</v>
      </c>
      <c r="Q25" s="228">
        <f t="shared" si="6"/>
        <v>72.558139534883722</v>
      </c>
      <c r="R25" s="350">
        <v>143</v>
      </c>
      <c r="S25" s="228">
        <f t="shared" si="7"/>
        <v>65.596330275229349</v>
      </c>
      <c r="T25" s="229">
        <f t="shared" si="8"/>
        <v>299</v>
      </c>
      <c r="U25" s="228">
        <f t="shared" si="9"/>
        <v>69.053117782909936</v>
      </c>
      <c r="V25" s="139">
        <v>152</v>
      </c>
      <c r="W25" s="228">
        <f t="shared" si="10"/>
        <v>69.724770642201833</v>
      </c>
      <c r="X25" s="139">
        <v>149</v>
      </c>
      <c r="Y25" s="228">
        <f t="shared" si="11"/>
        <v>71.291866028708128</v>
      </c>
      <c r="Z25" s="223">
        <f t="shared" si="12"/>
        <v>301</v>
      </c>
      <c r="AA25" s="228">
        <f t="shared" si="13"/>
        <v>70.491803278688522</v>
      </c>
      <c r="AB25" s="350">
        <v>152</v>
      </c>
      <c r="AC25" s="228">
        <f t="shared" si="14"/>
        <v>69.724770642201833</v>
      </c>
      <c r="AD25" s="350">
        <v>139</v>
      </c>
      <c r="AE25" s="228">
        <f t="shared" si="15"/>
        <v>66.507177033492823</v>
      </c>
      <c r="AF25" s="229">
        <f t="shared" si="16"/>
        <v>291</v>
      </c>
      <c r="AG25" s="228">
        <f t="shared" si="17"/>
        <v>68.149882903981265</v>
      </c>
      <c r="AH25" s="350">
        <v>160</v>
      </c>
      <c r="AI25" s="228">
        <f t="shared" si="18"/>
        <v>74.418604651162795</v>
      </c>
      <c r="AJ25" s="161">
        <v>147</v>
      </c>
      <c r="AK25" s="228">
        <f t="shared" si="19"/>
        <v>67.431192660550451</v>
      </c>
      <c r="AL25" s="229">
        <f t="shared" si="20"/>
        <v>307</v>
      </c>
      <c r="AM25" s="228">
        <f t="shared" si="21"/>
        <v>70.900692840646656</v>
      </c>
    </row>
    <row r="26" spans="1:39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124">
        <v>146</v>
      </c>
      <c r="E26" s="124">
        <v>145</v>
      </c>
      <c r="F26" s="250">
        <f t="shared" si="0"/>
        <v>291</v>
      </c>
      <c r="G26" s="124">
        <v>148</v>
      </c>
      <c r="H26" s="124">
        <v>139</v>
      </c>
      <c r="I26" s="250">
        <f t="shared" si="1"/>
        <v>287</v>
      </c>
      <c r="J26" s="139">
        <v>95</v>
      </c>
      <c r="K26" s="228">
        <f t="shared" si="2"/>
        <v>65.06849315068493</v>
      </c>
      <c r="L26" s="139">
        <v>80</v>
      </c>
      <c r="M26" s="228">
        <f t="shared" si="3"/>
        <v>55.172413793103445</v>
      </c>
      <c r="N26" s="223">
        <f t="shared" si="4"/>
        <v>175</v>
      </c>
      <c r="O26" s="228">
        <f t="shared" si="5"/>
        <v>60.137457044673539</v>
      </c>
      <c r="P26" s="350">
        <v>95</v>
      </c>
      <c r="Q26" s="228">
        <f t="shared" si="6"/>
        <v>65.06849315068493</v>
      </c>
      <c r="R26" s="350">
        <v>85</v>
      </c>
      <c r="S26" s="228">
        <f t="shared" si="7"/>
        <v>58.620689655172406</v>
      </c>
      <c r="T26" s="229">
        <f t="shared" si="8"/>
        <v>180</v>
      </c>
      <c r="U26" s="228">
        <f t="shared" si="9"/>
        <v>61.855670103092784</v>
      </c>
      <c r="V26" s="139">
        <v>107</v>
      </c>
      <c r="W26" s="228">
        <f t="shared" si="10"/>
        <v>72.297297297297305</v>
      </c>
      <c r="X26" s="139">
        <v>94</v>
      </c>
      <c r="Y26" s="228">
        <f t="shared" si="11"/>
        <v>67.625899280575538</v>
      </c>
      <c r="Z26" s="223">
        <f t="shared" si="12"/>
        <v>201</v>
      </c>
      <c r="AA26" s="228">
        <f t="shared" si="13"/>
        <v>70.034843205574916</v>
      </c>
      <c r="AB26" s="350">
        <v>102</v>
      </c>
      <c r="AC26" s="228">
        <f t="shared" si="14"/>
        <v>68.918918918918919</v>
      </c>
      <c r="AD26" s="350">
        <v>89</v>
      </c>
      <c r="AE26" s="228">
        <f t="shared" si="15"/>
        <v>64.02877697841727</v>
      </c>
      <c r="AF26" s="229">
        <f t="shared" si="16"/>
        <v>191</v>
      </c>
      <c r="AG26" s="228">
        <f t="shared" si="17"/>
        <v>66.550522648083614</v>
      </c>
      <c r="AH26" s="350">
        <v>95</v>
      </c>
      <c r="AI26" s="228">
        <f t="shared" si="18"/>
        <v>65.06849315068493</v>
      </c>
      <c r="AJ26" s="161">
        <v>89</v>
      </c>
      <c r="AK26" s="228">
        <f t="shared" si="19"/>
        <v>61.379310344827587</v>
      </c>
      <c r="AL26" s="229">
        <f t="shared" si="20"/>
        <v>184</v>
      </c>
      <c r="AM26" s="228">
        <f t="shared" si="21"/>
        <v>63.230240549828174</v>
      </c>
    </row>
    <row r="27" spans="1:39" ht="19.5" customHeight="1">
      <c r="A27" s="240">
        <v>16</v>
      </c>
      <c r="B27" s="250">
        <f>'11'!B24</f>
        <v>0</v>
      </c>
      <c r="C27" s="250" t="str">
        <f>'11'!C24</f>
        <v>Ronowijayan</v>
      </c>
      <c r="D27" s="124">
        <v>144</v>
      </c>
      <c r="E27" s="124">
        <v>146</v>
      </c>
      <c r="F27" s="250">
        <f t="shared" si="0"/>
        <v>290</v>
      </c>
      <c r="G27" s="124">
        <v>147</v>
      </c>
      <c r="H27" s="124">
        <v>140</v>
      </c>
      <c r="I27" s="250">
        <f t="shared" si="1"/>
        <v>287</v>
      </c>
      <c r="J27" s="139">
        <v>100</v>
      </c>
      <c r="K27" s="228">
        <f t="shared" si="2"/>
        <v>69.444444444444443</v>
      </c>
      <c r="L27" s="139">
        <v>78</v>
      </c>
      <c r="M27" s="228">
        <f t="shared" si="3"/>
        <v>53.424657534246577</v>
      </c>
      <c r="N27" s="223">
        <f t="shared" si="4"/>
        <v>178</v>
      </c>
      <c r="O27" s="228">
        <f t="shared" si="5"/>
        <v>61.379310344827587</v>
      </c>
      <c r="P27" s="350">
        <v>111</v>
      </c>
      <c r="Q27" s="228">
        <f t="shared" si="6"/>
        <v>77.083333333333343</v>
      </c>
      <c r="R27" s="350">
        <v>92</v>
      </c>
      <c r="S27" s="228">
        <f t="shared" si="7"/>
        <v>63.013698630136986</v>
      </c>
      <c r="T27" s="229">
        <f t="shared" si="8"/>
        <v>203</v>
      </c>
      <c r="U27" s="228">
        <f t="shared" si="9"/>
        <v>70</v>
      </c>
      <c r="V27" s="139">
        <v>101</v>
      </c>
      <c r="W27" s="228">
        <f t="shared" si="10"/>
        <v>68.707482993197274</v>
      </c>
      <c r="X27" s="139">
        <v>100</v>
      </c>
      <c r="Y27" s="228">
        <f t="shared" si="11"/>
        <v>71.428571428571431</v>
      </c>
      <c r="Z27" s="223">
        <f t="shared" si="12"/>
        <v>201</v>
      </c>
      <c r="AA27" s="228">
        <f t="shared" si="13"/>
        <v>70.034843205574916</v>
      </c>
      <c r="AB27" s="350">
        <v>102</v>
      </c>
      <c r="AC27" s="228">
        <f t="shared" si="14"/>
        <v>69.387755102040813</v>
      </c>
      <c r="AD27" s="350">
        <v>96</v>
      </c>
      <c r="AE27" s="228">
        <f t="shared" si="15"/>
        <v>68.571428571428569</v>
      </c>
      <c r="AF27" s="229">
        <f t="shared" si="16"/>
        <v>198</v>
      </c>
      <c r="AG27" s="228">
        <f t="shared" si="17"/>
        <v>68.98954703832753</v>
      </c>
      <c r="AH27" s="350">
        <v>114</v>
      </c>
      <c r="AI27" s="228">
        <f t="shared" si="18"/>
        <v>79.166666666666657</v>
      </c>
      <c r="AJ27" s="161">
        <v>90</v>
      </c>
      <c r="AK27" s="228">
        <f t="shared" si="19"/>
        <v>61.643835616438359</v>
      </c>
      <c r="AL27" s="229">
        <f t="shared" si="20"/>
        <v>204</v>
      </c>
      <c r="AM27" s="228">
        <f t="shared" si="21"/>
        <v>70.34482758620689</v>
      </c>
    </row>
    <row r="28" spans="1:39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124">
        <v>193</v>
      </c>
      <c r="E28" s="124">
        <v>193</v>
      </c>
      <c r="F28" s="250">
        <f t="shared" si="0"/>
        <v>386</v>
      </c>
      <c r="G28" s="124">
        <v>196</v>
      </c>
      <c r="H28" s="124">
        <v>185</v>
      </c>
      <c r="I28" s="250">
        <f t="shared" si="1"/>
        <v>381</v>
      </c>
      <c r="J28" s="139">
        <v>130</v>
      </c>
      <c r="K28" s="228">
        <f t="shared" si="2"/>
        <v>67.357512953367873</v>
      </c>
      <c r="L28" s="139">
        <v>125</v>
      </c>
      <c r="M28" s="228">
        <f t="shared" si="3"/>
        <v>64.766839378238345</v>
      </c>
      <c r="N28" s="223">
        <f t="shared" si="4"/>
        <v>255</v>
      </c>
      <c r="O28" s="228">
        <f t="shared" si="5"/>
        <v>66.062176165803109</v>
      </c>
      <c r="P28" s="350">
        <v>124</v>
      </c>
      <c r="Q28" s="228">
        <f t="shared" si="6"/>
        <v>64.248704663212436</v>
      </c>
      <c r="R28" s="350">
        <v>113</v>
      </c>
      <c r="S28" s="228">
        <f t="shared" si="7"/>
        <v>58.549222797927456</v>
      </c>
      <c r="T28" s="229">
        <f t="shared" si="8"/>
        <v>237</v>
      </c>
      <c r="U28" s="228">
        <f t="shared" si="9"/>
        <v>61.398963730569946</v>
      </c>
      <c r="V28" s="139">
        <v>118</v>
      </c>
      <c r="W28" s="228">
        <f t="shared" si="10"/>
        <v>60.204081632653065</v>
      </c>
      <c r="X28" s="139">
        <v>123</v>
      </c>
      <c r="Y28" s="228">
        <f t="shared" si="11"/>
        <v>66.486486486486484</v>
      </c>
      <c r="Z28" s="223">
        <f t="shared" si="12"/>
        <v>241</v>
      </c>
      <c r="AA28" s="228">
        <f t="shared" si="13"/>
        <v>63.25459317585301</v>
      </c>
      <c r="AB28" s="350">
        <v>101</v>
      </c>
      <c r="AC28" s="228">
        <f t="shared" si="14"/>
        <v>51.530612244897952</v>
      </c>
      <c r="AD28" s="350">
        <v>118</v>
      </c>
      <c r="AE28" s="228">
        <f t="shared" si="15"/>
        <v>63.78378378378379</v>
      </c>
      <c r="AF28" s="229">
        <f t="shared" si="16"/>
        <v>219</v>
      </c>
      <c r="AG28" s="228">
        <f t="shared" si="17"/>
        <v>57.480314960629919</v>
      </c>
      <c r="AH28" s="350">
        <v>120</v>
      </c>
      <c r="AI28" s="228">
        <f t="shared" si="18"/>
        <v>62.176165803108809</v>
      </c>
      <c r="AJ28" s="161">
        <v>110</v>
      </c>
      <c r="AK28" s="228">
        <f t="shared" si="19"/>
        <v>56.994818652849744</v>
      </c>
      <c r="AL28" s="229">
        <f t="shared" si="20"/>
        <v>230</v>
      </c>
      <c r="AM28" s="228">
        <f t="shared" si="21"/>
        <v>59.585492227979273</v>
      </c>
    </row>
    <row r="29" spans="1:39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4">
        <v>287</v>
      </c>
      <c r="E29" s="124">
        <v>296</v>
      </c>
      <c r="F29" s="250">
        <f t="shared" si="0"/>
        <v>583</v>
      </c>
      <c r="G29" s="124">
        <v>292</v>
      </c>
      <c r="H29" s="124">
        <v>283</v>
      </c>
      <c r="I29" s="250">
        <f t="shared" si="1"/>
        <v>575</v>
      </c>
      <c r="J29" s="139">
        <v>172</v>
      </c>
      <c r="K29" s="228">
        <f t="shared" si="2"/>
        <v>59.930313588850169</v>
      </c>
      <c r="L29" s="139">
        <v>160</v>
      </c>
      <c r="M29" s="228">
        <f t="shared" si="3"/>
        <v>54.054054054054056</v>
      </c>
      <c r="N29" s="223">
        <f t="shared" si="4"/>
        <v>332</v>
      </c>
      <c r="O29" s="228">
        <f t="shared" si="5"/>
        <v>56.946826758147516</v>
      </c>
      <c r="P29" s="350">
        <v>183</v>
      </c>
      <c r="Q29" s="228">
        <f t="shared" si="6"/>
        <v>63.763066202090592</v>
      </c>
      <c r="R29" s="350">
        <v>173</v>
      </c>
      <c r="S29" s="228">
        <f t="shared" si="7"/>
        <v>58.445945945945944</v>
      </c>
      <c r="T29" s="229">
        <f t="shared" si="8"/>
        <v>356</v>
      </c>
      <c r="U29" s="228">
        <f t="shared" si="9"/>
        <v>61.063464837049743</v>
      </c>
      <c r="V29" s="139">
        <v>187</v>
      </c>
      <c r="W29" s="228">
        <f t="shared" si="10"/>
        <v>64.041095890410958</v>
      </c>
      <c r="X29" s="139">
        <v>164</v>
      </c>
      <c r="Y29" s="228">
        <f t="shared" si="11"/>
        <v>57.950530035335689</v>
      </c>
      <c r="Z29" s="223">
        <f t="shared" si="12"/>
        <v>351</v>
      </c>
      <c r="AA29" s="228">
        <f t="shared" si="13"/>
        <v>61.043478260869563</v>
      </c>
      <c r="AB29" s="350">
        <v>188</v>
      </c>
      <c r="AC29" s="228">
        <f t="shared" si="14"/>
        <v>64.38356164383562</v>
      </c>
      <c r="AD29" s="350">
        <v>159</v>
      </c>
      <c r="AE29" s="228">
        <f t="shared" si="15"/>
        <v>56.183745583038871</v>
      </c>
      <c r="AF29" s="229">
        <f t="shared" si="16"/>
        <v>347</v>
      </c>
      <c r="AG29" s="228">
        <f t="shared" si="17"/>
        <v>60.347826086956523</v>
      </c>
      <c r="AH29" s="350">
        <v>181</v>
      </c>
      <c r="AI29" s="228">
        <f t="shared" si="18"/>
        <v>63.066202090592341</v>
      </c>
      <c r="AJ29" s="161">
        <v>173</v>
      </c>
      <c r="AK29" s="228">
        <f t="shared" si="19"/>
        <v>58.445945945945944</v>
      </c>
      <c r="AL29" s="229">
        <f t="shared" si="20"/>
        <v>354</v>
      </c>
      <c r="AM29" s="228">
        <f t="shared" si="21"/>
        <v>60.720411663807894</v>
      </c>
    </row>
    <row r="30" spans="1:39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4">
        <v>213</v>
      </c>
      <c r="E30" s="124">
        <v>215</v>
      </c>
      <c r="F30" s="250">
        <f t="shared" si="0"/>
        <v>428</v>
      </c>
      <c r="G30" s="124">
        <v>217</v>
      </c>
      <c r="H30" s="124">
        <v>206</v>
      </c>
      <c r="I30" s="250">
        <f t="shared" si="1"/>
        <v>423</v>
      </c>
      <c r="J30" s="139">
        <v>129</v>
      </c>
      <c r="K30" s="228">
        <f t="shared" si="2"/>
        <v>60.563380281690137</v>
      </c>
      <c r="L30" s="139">
        <v>123</v>
      </c>
      <c r="M30" s="228">
        <f t="shared" si="3"/>
        <v>57.20930232558139</v>
      </c>
      <c r="N30" s="223">
        <f t="shared" si="4"/>
        <v>252</v>
      </c>
      <c r="O30" s="228">
        <f t="shared" si="5"/>
        <v>58.878504672897193</v>
      </c>
      <c r="P30" s="350">
        <v>137</v>
      </c>
      <c r="Q30" s="228">
        <f t="shared" si="6"/>
        <v>64.319248826291073</v>
      </c>
      <c r="R30" s="350">
        <v>120</v>
      </c>
      <c r="S30" s="228">
        <f t="shared" si="7"/>
        <v>55.813953488372093</v>
      </c>
      <c r="T30" s="229">
        <f t="shared" si="8"/>
        <v>257</v>
      </c>
      <c r="U30" s="228">
        <f t="shared" si="9"/>
        <v>60.046728971962615</v>
      </c>
      <c r="V30" s="139">
        <v>136</v>
      </c>
      <c r="W30" s="228">
        <f t="shared" si="10"/>
        <v>62.672811059907829</v>
      </c>
      <c r="X30" s="139">
        <v>124</v>
      </c>
      <c r="Y30" s="228">
        <f t="shared" si="11"/>
        <v>60.194174757281552</v>
      </c>
      <c r="Z30" s="223">
        <f t="shared" si="12"/>
        <v>260</v>
      </c>
      <c r="AA30" s="228">
        <f t="shared" si="13"/>
        <v>61.465721040189123</v>
      </c>
      <c r="AB30" s="350">
        <v>135</v>
      </c>
      <c r="AC30" s="228">
        <f t="shared" si="14"/>
        <v>62.21198156682027</v>
      </c>
      <c r="AD30" s="350">
        <v>125</v>
      </c>
      <c r="AE30" s="228">
        <f t="shared" si="15"/>
        <v>60.679611650485434</v>
      </c>
      <c r="AF30" s="229">
        <f t="shared" si="16"/>
        <v>260</v>
      </c>
      <c r="AG30" s="228">
        <f t="shared" si="17"/>
        <v>61.465721040189123</v>
      </c>
      <c r="AH30" s="350">
        <v>139</v>
      </c>
      <c r="AI30" s="228">
        <f t="shared" si="18"/>
        <v>65.258215962441312</v>
      </c>
      <c r="AJ30" s="161">
        <v>123</v>
      </c>
      <c r="AK30" s="228">
        <f t="shared" si="19"/>
        <v>57.20930232558139</v>
      </c>
      <c r="AL30" s="229">
        <f t="shared" si="20"/>
        <v>262</v>
      </c>
      <c r="AM30" s="228">
        <f t="shared" si="21"/>
        <v>61.214953271028037</v>
      </c>
    </row>
    <row r="31" spans="1:39" ht="19.5" customHeight="1">
      <c r="A31" s="240">
        <v>20</v>
      </c>
      <c r="B31" s="250">
        <f>'11'!B28</f>
        <v>0</v>
      </c>
      <c r="C31" s="250" t="str">
        <f>'11'!C28</f>
        <v>Ngrandu</v>
      </c>
      <c r="D31" s="124">
        <v>71</v>
      </c>
      <c r="E31" s="124">
        <v>72</v>
      </c>
      <c r="F31" s="250">
        <f t="shared" si="0"/>
        <v>143</v>
      </c>
      <c r="G31" s="124">
        <v>72</v>
      </c>
      <c r="H31" s="124">
        <v>69</v>
      </c>
      <c r="I31" s="250">
        <f t="shared" si="1"/>
        <v>141</v>
      </c>
      <c r="J31" s="139">
        <v>39</v>
      </c>
      <c r="K31" s="228">
        <f t="shared" si="2"/>
        <v>54.929577464788736</v>
      </c>
      <c r="L31" s="139">
        <v>56</v>
      </c>
      <c r="M31" s="228">
        <f t="shared" si="3"/>
        <v>77.777777777777786</v>
      </c>
      <c r="N31" s="223">
        <f t="shared" si="4"/>
        <v>95</v>
      </c>
      <c r="O31" s="228">
        <f t="shared" si="5"/>
        <v>66.43356643356644</v>
      </c>
      <c r="P31" s="350">
        <v>45</v>
      </c>
      <c r="Q31" s="228">
        <f t="shared" si="6"/>
        <v>63.380281690140848</v>
      </c>
      <c r="R31" s="350">
        <v>53</v>
      </c>
      <c r="S31" s="228">
        <f t="shared" si="7"/>
        <v>73.611111111111114</v>
      </c>
      <c r="T31" s="229">
        <f t="shared" si="8"/>
        <v>98</v>
      </c>
      <c r="U31" s="228">
        <f t="shared" si="9"/>
        <v>68.531468531468533</v>
      </c>
      <c r="V31" s="139">
        <v>44</v>
      </c>
      <c r="W31" s="228">
        <f t="shared" si="10"/>
        <v>61.111111111111114</v>
      </c>
      <c r="X31" s="139">
        <v>49</v>
      </c>
      <c r="Y31" s="228">
        <f t="shared" si="11"/>
        <v>71.014492753623188</v>
      </c>
      <c r="Z31" s="223">
        <f t="shared" si="12"/>
        <v>93</v>
      </c>
      <c r="AA31" s="228">
        <f t="shared" si="13"/>
        <v>65.957446808510639</v>
      </c>
      <c r="AB31" s="350">
        <v>43</v>
      </c>
      <c r="AC31" s="228">
        <f t="shared" si="14"/>
        <v>59.722222222222221</v>
      </c>
      <c r="AD31" s="350">
        <v>50</v>
      </c>
      <c r="AE31" s="228">
        <f t="shared" si="15"/>
        <v>72.463768115942031</v>
      </c>
      <c r="AF31" s="229">
        <f t="shared" si="16"/>
        <v>93</v>
      </c>
      <c r="AG31" s="228">
        <f t="shared" si="17"/>
        <v>65.957446808510639</v>
      </c>
      <c r="AH31" s="350">
        <v>45</v>
      </c>
      <c r="AI31" s="228">
        <f t="shared" si="18"/>
        <v>63.380281690140848</v>
      </c>
      <c r="AJ31" s="161">
        <v>53</v>
      </c>
      <c r="AK31" s="228">
        <f t="shared" si="19"/>
        <v>73.611111111111114</v>
      </c>
      <c r="AL31" s="229">
        <f t="shared" si="20"/>
        <v>98</v>
      </c>
      <c r="AM31" s="228">
        <f t="shared" si="21"/>
        <v>68.531468531468533</v>
      </c>
    </row>
    <row r="32" spans="1:39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4">
        <v>289</v>
      </c>
      <c r="E32" s="124">
        <v>289</v>
      </c>
      <c r="F32" s="250">
        <f t="shared" si="0"/>
        <v>578</v>
      </c>
      <c r="G32" s="124">
        <v>294</v>
      </c>
      <c r="H32" s="124">
        <v>277</v>
      </c>
      <c r="I32" s="250">
        <f t="shared" si="1"/>
        <v>571</v>
      </c>
      <c r="J32" s="139">
        <v>184</v>
      </c>
      <c r="K32" s="228">
        <f t="shared" si="2"/>
        <v>63.667820069204154</v>
      </c>
      <c r="L32" s="139">
        <v>165</v>
      </c>
      <c r="M32" s="228">
        <f t="shared" si="3"/>
        <v>57.093425605536332</v>
      </c>
      <c r="N32" s="223">
        <f t="shared" si="4"/>
        <v>349</v>
      </c>
      <c r="O32" s="228">
        <f t="shared" si="5"/>
        <v>60.380622837370247</v>
      </c>
      <c r="P32" s="350">
        <v>169</v>
      </c>
      <c r="Q32" s="228">
        <f t="shared" si="6"/>
        <v>58.477508650519027</v>
      </c>
      <c r="R32" s="350">
        <v>166</v>
      </c>
      <c r="S32" s="228">
        <f t="shared" si="7"/>
        <v>57.439446366782008</v>
      </c>
      <c r="T32" s="229">
        <f t="shared" si="8"/>
        <v>335</v>
      </c>
      <c r="U32" s="228">
        <f t="shared" si="9"/>
        <v>57.958477508650518</v>
      </c>
      <c r="V32" s="139">
        <v>189</v>
      </c>
      <c r="W32" s="228">
        <f t="shared" si="10"/>
        <v>64.285714285714292</v>
      </c>
      <c r="X32" s="139">
        <v>164</v>
      </c>
      <c r="Y32" s="228">
        <f t="shared" si="11"/>
        <v>59.205776173285194</v>
      </c>
      <c r="Z32" s="223">
        <f t="shared" si="12"/>
        <v>353</v>
      </c>
      <c r="AA32" s="228">
        <f t="shared" si="13"/>
        <v>61.82136602451839</v>
      </c>
      <c r="AB32" s="350">
        <v>182</v>
      </c>
      <c r="AC32" s="228">
        <f t="shared" si="14"/>
        <v>61.904761904761905</v>
      </c>
      <c r="AD32" s="350">
        <v>164</v>
      </c>
      <c r="AE32" s="228">
        <f t="shared" si="15"/>
        <v>59.205776173285194</v>
      </c>
      <c r="AF32" s="229">
        <f t="shared" si="16"/>
        <v>346</v>
      </c>
      <c r="AG32" s="228">
        <f t="shared" si="17"/>
        <v>60.595446584938706</v>
      </c>
      <c r="AH32" s="350">
        <v>167</v>
      </c>
      <c r="AI32" s="228">
        <f t="shared" si="18"/>
        <v>57.785467128027676</v>
      </c>
      <c r="AJ32" s="161">
        <v>165</v>
      </c>
      <c r="AK32" s="228">
        <f t="shared" si="19"/>
        <v>57.093425605536332</v>
      </c>
      <c r="AL32" s="229">
        <f t="shared" si="20"/>
        <v>332</v>
      </c>
      <c r="AM32" s="228">
        <f t="shared" si="21"/>
        <v>57.439446366782008</v>
      </c>
    </row>
    <row r="33" spans="1:39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4">
        <v>207</v>
      </c>
      <c r="E33" s="124">
        <v>206</v>
      </c>
      <c r="F33" s="250">
        <f t="shared" si="0"/>
        <v>413</v>
      </c>
      <c r="G33" s="124">
        <v>211</v>
      </c>
      <c r="H33" s="124">
        <v>197</v>
      </c>
      <c r="I33" s="250">
        <f t="shared" si="1"/>
        <v>408</v>
      </c>
      <c r="J33" s="139">
        <v>150</v>
      </c>
      <c r="K33" s="228">
        <f t="shared" si="2"/>
        <v>72.463768115942031</v>
      </c>
      <c r="L33" s="139">
        <v>117</v>
      </c>
      <c r="M33" s="228">
        <f t="shared" si="3"/>
        <v>56.796116504854368</v>
      </c>
      <c r="N33" s="223">
        <f t="shared" si="4"/>
        <v>267</v>
      </c>
      <c r="O33" s="228">
        <f t="shared" si="5"/>
        <v>64.648910411622268</v>
      </c>
      <c r="P33" s="350">
        <v>156</v>
      </c>
      <c r="Q33" s="228">
        <f t="shared" si="6"/>
        <v>75.362318840579718</v>
      </c>
      <c r="R33" s="350">
        <v>123</v>
      </c>
      <c r="S33" s="228">
        <f t="shared" si="7"/>
        <v>59.708737864077662</v>
      </c>
      <c r="T33" s="229">
        <f t="shared" si="8"/>
        <v>279</v>
      </c>
      <c r="U33" s="228">
        <f t="shared" si="9"/>
        <v>67.554479418886189</v>
      </c>
      <c r="V33" s="139">
        <v>158</v>
      </c>
      <c r="W33" s="228">
        <f t="shared" si="10"/>
        <v>74.881516587677723</v>
      </c>
      <c r="X33" s="139">
        <v>126</v>
      </c>
      <c r="Y33" s="228">
        <f t="shared" si="11"/>
        <v>63.959390862944169</v>
      </c>
      <c r="Z33" s="223">
        <f t="shared" si="12"/>
        <v>284</v>
      </c>
      <c r="AA33" s="228">
        <f t="shared" si="13"/>
        <v>69.607843137254903</v>
      </c>
      <c r="AB33" s="350">
        <v>157</v>
      </c>
      <c r="AC33" s="228">
        <f t="shared" si="14"/>
        <v>74.407582938388629</v>
      </c>
      <c r="AD33" s="350">
        <v>123</v>
      </c>
      <c r="AE33" s="228">
        <f t="shared" si="15"/>
        <v>62.43654822335025</v>
      </c>
      <c r="AF33" s="229">
        <f t="shared" si="16"/>
        <v>280</v>
      </c>
      <c r="AG33" s="228">
        <f t="shared" si="17"/>
        <v>68.627450980392155</v>
      </c>
      <c r="AH33" s="350">
        <v>156</v>
      </c>
      <c r="AI33" s="228">
        <f t="shared" si="18"/>
        <v>75.362318840579718</v>
      </c>
      <c r="AJ33" s="161">
        <v>122</v>
      </c>
      <c r="AK33" s="228">
        <f t="shared" si="19"/>
        <v>59.22330097087378</v>
      </c>
      <c r="AL33" s="229">
        <f t="shared" si="20"/>
        <v>278</v>
      </c>
      <c r="AM33" s="228">
        <f t="shared" si="21"/>
        <v>67.312348668280876</v>
      </c>
    </row>
    <row r="34" spans="1:39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4">
        <v>156</v>
      </c>
      <c r="E34" s="124">
        <v>161</v>
      </c>
      <c r="F34" s="250">
        <f t="shared" si="0"/>
        <v>317</v>
      </c>
      <c r="G34" s="124">
        <v>159</v>
      </c>
      <c r="H34" s="124">
        <v>154</v>
      </c>
      <c r="I34" s="250">
        <f t="shared" si="1"/>
        <v>313</v>
      </c>
      <c r="J34" s="139">
        <v>92</v>
      </c>
      <c r="K34" s="228">
        <f t="shared" si="2"/>
        <v>58.974358974358978</v>
      </c>
      <c r="L34" s="139">
        <v>105</v>
      </c>
      <c r="M34" s="228">
        <f t="shared" si="3"/>
        <v>65.217391304347828</v>
      </c>
      <c r="N34" s="223">
        <f t="shared" si="4"/>
        <v>197</v>
      </c>
      <c r="O34" s="228">
        <f t="shared" si="5"/>
        <v>62.145110410094638</v>
      </c>
      <c r="P34" s="350">
        <v>89</v>
      </c>
      <c r="Q34" s="228">
        <f t="shared" si="6"/>
        <v>57.051282051282051</v>
      </c>
      <c r="R34" s="350">
        <v>103</v>
      </c>
      <c r="S34" s="228">
        <f t="shared" si="7"/>
        <v>63.975155279503106</v>
      </c>
      <c r="T34" s="229">
        <f t="shared" si="8"/>
        <v>192</v>
      </c>
      <c r="U34" s="228">
        <f t="shared" si="9"/>
        <v>60.56782334384858</v>
      </c>
      <c r="V34" s="139">
        <v>96</v>
      </c>
      <c r="W34" s="228">
        <f t="shared" si="10"/>
        <v>60.377358490566039</v>
      </c>
      <c r="X34" s="139">
        <v>101</v>
      </c>
      <c r="Y34" s="228">
        <f t="shared" si="11"/>
        <v>65.584415584415595</v>
      </c>
      <c r="Z34" s="223">
        <f t="shared" si="12"/>
        <v>197</v>
      </c>
      <c r="AA34" s="228">
        <f t="shared" si="13"/>
        <v>62.939297124600635</v>
      </c>
      <c r="AB34" s="350">
        <v>86</v>
      </c>
      <c r="AC34" s="228">
        <f t="shared" si="14"/>
        <v>54.088050314465406</v>
      </c>
      <c r="AD34" s="350">
        <v>94</v>
      </c>
      <c r="AE34" s="228">
        <f t="shared" si="15"/>
        <v>61.038961038961034</v>
      </c>
      <c r="AF34" s="229">
        <f t="shared" si="16"/>
        <v>180</v>
      </c>
      <c r="AG34" s="228">
        <f t="shared" si="17"/>
        <v>57.507987220447291</v>
      </c>
      <c r="AH34" s="350">
        <v>84</v>
      </c>
      <c r="AI34" s="228">
        <f t="shared" si="18"/>
        <v>53.846153846153847</v>
      </c>
      <c r="AJ34" s="161">
        <v>100</v>
      </c>
      <c r="AK34" s="228">
        <f t="shared" si="19"/>
        <v>62.11180124223602</v>
      </c>
      <c r="AL34" s="229">
        <f t="shared" si="20"/>
        <v>184</v>
      </c>
      <c r="AM34" s="228">
        <f t="shared" si="21"/>
        <v>58.044164037854898</v>
      </c>
    </row>
    <row r="35" spans="1:39" ht="19.5" customHeight="1">
      <c r="A35" s="240">
        <v>24</v>
      </c>
      <c r="B35" s="250">
        <f>'11'!B32</f>
        <v>0</v>
      </c>
      <c r="C35" s="250" t="str">
        <f>'11'!C32</f>
        <v>Kunti</v>
      </c>
      <c r="D35" s="124">
        <v>86</v>
      </c>
      <c r="E35" s="124">
        <v>86</v>
      </c>
      <c r="F35" s="250">
        <f t="shared" si="0"/>
        <v>172</v>
      </c>
      <c r="G35" s="124">
        <v>88</v>
      </c>
      <c r="H35" s="124">
        <v>82</v>
      </c>
      <c r="I35" s="250">
        <f t="shared" si="1"/>
        <v>170</v>
      </c>
      <c r="J35" s="139">
        <v>47</v>
      </c>
      <c r="K35" s="228">
        <f t="shared" si="2"/>
        <v>54.651162790697668</v>
      </c>
      <c r="L35" s="139">
        <v>46</v>
      </c>
      <c r="M35" s="228">
        <f t="shared" si="3"/>
        <v>53.488372093023251</v>
      </c>
      <c r="N35" s="223">
        <f t="shared" si="4"/>
        <v>93</v>
      </c>
      <c r="O35" s="228">
        <f t="shared" si="5"/>
        <v>54.069767441860463</v>
      </c>
      <c r="P35" s="350">
        <v>40</v>
      </c>
      <c r="Q35" s="228">
        <f t="shared" si="6"/>
        <v>46.511627906976742</v>
      </c>
      <c r="R35" s="350">
        <v>50</v>
      </c>
      <c r="S35" s="228">
        <f t="shared" si="7"/>
        <v>58.139534883720934</v>
      </c>
      <c r="T35" s="229">
        <f t="shared" si="8"/>
        <v>90</v>
      </c>
      <c r="U35" s="228">
        <f t="shared" si="9"/>
        <v>52.325581395348841</v>
      </c>
      <c r="V35" s="139">
        <v>41</v>
      </c>
      <c r="W35" s="228">
        <f t="shared" si="10"/>
        <v>46.590909090909086</v>
      </c>
      <c r="X35" s="139">
        <v>53</v>
      </c>
      <c r="Y35" s="228">
        <f t="shared" si="11"/>
        <v>64.634146341463421</v>
      </c>
      <c r="Z35" s="223">
        <f t="shared" si="12"/>
        <v>94</v>
      </c>
      <c r="AA35" s="228">
        <f t="shared" si="13"/>
        <v>55.294117647058826</v>
      </c>
      <c r="AB35" s="350">
        <v>41</v>
      </c>
      <c r="AC35" s="228">
        <f t="shared" si="14"/>
        <v>46.590909090909086</v>
      </c>
      <c r="AD35" s="350">
        <v>53</v>
      </c>
      <c r="AE35" s="228">
        <f t="shared" si="15"/>
        <v>64.634146341463421</v>
      </c>
      <c r="AF35" s="229">
        <f t="shared" si="16"/>
        <v>94</v>
      </c>
      <c r="AG35" s="228">
        <f t="shared" si="17"/>
        <v>55.294117647058826</v>
      </c>
      <c r="AH35" s="350">
        <v>40</v>
      </c>
      <c r="AI35" s="228">
        <f t="shared" si="18"/>
        <v>46.511627906976742</v>
      </c>
      <c r="AJ35" s="161">
        <v>49</v>
      </c>
      <c r="AK35" s="228">
        <f t="shared" si="19"/>
        <v>56.97674418604651</v>
      </c>
      <c r="AL35" s="229">
        <f t="shared" si="20"/>
        <v>89</v>
      </c>
      <c r="AM35" s="228">
        <f t="shared" si="21"/>
        <v>51.744186046511629</v>
      </c>
    </row>
    <row r="36" spans="1:39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4">
        <v>354</v>
      </c>
      <c r="E36" s="124">
        <v>360</v>
      </c>
      <c r="F36" s="250">
        <f t="shared" si="0"/>
        <v>714</v>
      </c>
      <c r="G36" s="124">
        <v>360</v>
      </c>
      <c r="H36" s="124">
        <v>345</v>
      </c>
      <c r="I36" s="250">
        <f t="shared" si="1"/>
        <v>705</v>
      </c>
      <c r="J36" s="139">
        <v>245</v>
      </c>
      <c r="K36" s="228">
        <f t="shared" si="2"/>
        <v>69.209039548022602</v>
      </c>
      <c r="L36" s="139">
        <v>199</v>
      </c>
      <c r="M36" s="228">
        <f t="shared" si="3"/>
        <v>55.277777777777779</v>
      </c>
      <c r="N36" s="223">
        <f t="shared" si="4"/>
        <v>444</v>
      </c>
      <c r="O36" s="228">
        <f t="shared" si="5"/>
        <v>62.184873949579831</v>
      </c>
      <c r="P36" s="350">
        <v>227</v>
      </c>
      <c r="Q36" s="228">
        <f t="shared" si="6"/>
        <v>64.124293785310741</v>
      </c>
      <c r="R36" s="350">
        <v>201</v>
      </c>
      <c r="S36" s="228">
        <f t="shared" si="7"/>
        <v>55.833333333333336</v>
      </c>
      <c r="T36" s="229">
        <f t="shared" si="8"/>
        <v>428</v>
      </c>
      <c r="U36" s="228">
        <f t="shared" si="9"/>
        <v>59.943977591036415</v>
      </c>
      <c r="V36" s="139">
        <v>220</v>
      </c>
      <c r="W36" s="228">
        <f t="shared" si="10"/>
        <v>61.111111111111114</v>
      </c>
      <c r="X36" s="139">
        <v>214</v>
      </c>
      <c r="Y36" s="228">
        <f t="shared" si="11"/>
        <v>62.028985507246382</v>
      </c>
      <c r="Z36" s="223">
        <f t="shared" si="12"/>
        <v>434</v>
      </c>
      <c r="AA36" s="228">
        <f t="shared" si="13"/>
        <v>61.560283687943262</v>
      </c>
      <c r="AB36" s="350">
        <v>219</v>
      </c>
      <c r="AC36" s="228">
        <f t="shared" si="14"/>
        <v>60.833333333333329</v>
      </c>
      <c r="AD36" s="350">
        <v>199</v>
      </c>
      <c r="AE36" s="228">
        <f t="shared" si="15"/>
        <v>57.681159420289852</v>
      </c>
      <c r="AF36" s="229">
        <f t="shared" si="16"/>
        <v>418</v>
      </c>
      <c r="AG36" s="228">
        <f t="shared" si="17"/>
        <v>59.290780141843967</v>
      </c>
      <c r="AH36" s="350">
        <v>221</v>
      </c>
      <c r="AI36" s="228">
        <f t="shared" si="18"/>
        <v>62.429378531073439</v>
      </c>
      <c r="AJ36" s="161">
        <v>206</v>
      </c>
      <c r="AK36" s="228">
        <f t="shared" si="19"/>
        <v>57.222222222222221</v>
      </c>
      <c r="AL36" s="229">
        <f t="shared" si="20"/>
        <v>427</v>
      </c>
      <c r="AM36" s="228">
        <f t="shared" si="21"/>
        <v>59.803921568627452</v>
      </c>
    </row>
    <row r="37" spans="1:39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4">
        <v>242</v>
      </c>
      <c r="E37" s="124">
        <v>244</v>
      </c>
      <c r="F37" s="250">
        <f t="shared" si="0"/>
        <v>486</v>
      </c>
      <c r="G37" s="124">
        <v>245</v>
      </c>
      <c r="H37" s="124">
        <v>235</v>
      </c>
      <c r="I37" s="250">
        <f t="shared" si="1"/>
        <v>480</v>
      </c>
      <c r="J37" s="139">
        <v>162</v>
      </c>
      <c r="K37" s="228">
        <f t="shared" si="2"/>
        <v>66.942148760330582</v>
      </c>
      <c r="L37" s="139">
        <v>161</v>
      </c>
      <c r="M37" s="228">
        <f t="shared" si="3"/>
        <v>65.983606557377044</v>
      </c>
      <c r="N37" s="223">
        <f t="shared" si="4"/>
        <v>323</v>
      </c>
      <c r="O37" s="228">
        <f t="shared" si="5"/>
        <v>66.460905349794245</v>
      </c>
      <c r="P37" s="350">
        <v>154</v>
      </c>
      <c r="Q37" s="228">
        <f t="shared" si="6"/>
        <v>63.636363636363633</v>
      </c>
      <c r="R37" s="350">
        <v>152</v>
      </c>
      <c r="S37" s="228">
        <f t="shared" si="7"/>
        <v>62.295081967213115</v>
      </c>
      <c r="T37" s="229">
        <f t="shared" si="8"/>
        <v>306</v>
      </c>
      <c r="U37" s="228">
        <f t="shared" si="9"/>
        <v>62.962962962962962</v>
      </c>
      <c r="V37" s="139">
        <v>181</v>
      </c>
      <c r="W37" s="228">
        <f t="shared" si="10"/>
        <v>73.877551020408163</v>
      </c>
      <c r="X37" s="139">
        <v>151</v>
      </c>
      <c r="Y37" s="228">
        <f t="shared" si="11"/>
        <v>64.255319148936181</v>
      </c>
      <c r="Z37" s="223">
        <f t="shared" si="12"/>
        <v>332</v>
      </c>
      <c r="AA37" s="228">
        <f t="shared" si="13"/>
        <v>69.166666666666671</v>
      </c>
      <c r="AB37" s="350">
        <v>180</v>
      </c>
      <c r="AC37" s="228">
        <f t="shared" si="14"/>
        <v>73.469387755102048</v>
      </c>
      <c r="AD37" s="350">
        <v>152</v>
      </c>
      <c r="AE37" s="228">
        <f t="shared" si="15"/>
        <v>64.680851063829792</v>
      </c>
      <c r="AF37" s="229">
        <f t="shared" si="16"/>
        <v>332</v>
      </c>
      <c r="AG37" s="228">
        <f t="shared" si="17"/>
        <v>69.166666666666671</v>
      </c>
      <c r="AH37" s="350">
        <v>154</v>
      </c>
      <c r="AI37" s="228">
        <f t="shared" si="18"/>
        <v>63.636363636363633</v>
      </c>
      <c r="AJ37" s="161">
        <v>152</v>
      </c>
      <c r="AK37" s="228">
        <f t="shared" si="19"/>
        <v>62.295081967213115</v>
      </c>
      <c r="AL37" s="229">
        <f t="shared" si="20"/>
        <v>306</v>
      </c>
      <c r="AM37" s="228">
        <f t="shared" si="21"/>
        <v>62.962962962962962</v>
      </c>
    </row>
    <row r="38" spans="1:39" ht="19.5" customHeight="1">
      <c r="A38" s="240">
        <v>27</v>
      </c>
      <c r="B38" s="250">
        <f>'11'!B35</f>
        <v>0</v>
      </c>
      <c r="C38" s="250" t="str">
        <f>'11'!C35</f>
        <v>Po. Selatan</v>
      </c>
      <c r="D38" s="124">
        <v>219</v>
      </c>
      <c r="E38" s="124">
        <v>220</v>
      </c>
      <c r="F38" s="250">
        <f t="shared" si="0"/>
        <v>439</v>
      </c>
      <c r="G38" s="124">
        <v>223</v>
      </c>
      <c r="H38" s="124">
        <v>211</v>
      </c>
      <c r="I38" s="250">
        <f t="shared" si="1"/>
        <v>434</v>
      </c>
      <c r="J38" s="139">
        <v>148</v>
      </c>
      <c r="K38" s="228">
        <f t="shared" si="2"/>
        <v>67.579908675799089</v>
      </c>
      <c r="L38" s="139">
        <v>121</v>
      </c>
      <c r="M38" s="228">
        <f t="shared" si="3"/>
        <v>55.000000000000007</v>
      </c>
      <c r="N38" s="223">
        <f t="shared" si="4"/>
        <v>269</v>
      </c>
      <c r="O38" s="228">
        <f t="shared" si="5"/>
        <v>61.275626423690213</v>
      </c>
      <c r="P38" s="350">
        <v>139</v>
      </c>
      <c r="Q38" s="228">
        <f t="shared" si="6"/>
        <v>63.470319634703202</v>
      </c>
      <c r="R38" s="350">
        <v>113</v>
      </c>
      <c r="S38" s="228">
        <f t="shared" si="7"/>
        <v>51.363636363636367</v>
      </c>
      <c r="T38" s="229">
        <f t="shared" si="8"/>
        <v>252</v>
      </c>
      <c r="U38" s="228">
        <f t="shared" si="9"/>
        <v>57.403189066059227</v>
      </c>
      <c r="V38" s="139">
        <v>131</v>
      </c>
      <c r="W38" s="228">
        <f t="shared" si="10"/>
        <v>58.744394618834086</v>
      </c>
      <c r="X38" s="139">
        <v>129</v>
      </c>
      <c r="Y38" s="228">
        <f t="shared" si="11"/>
        <v>61.137440758293835</v>
      </c>
      <c r="Z38" s="223">
        <f t="shared" si="12"/>
        <v>260</v>
      </c>
      <c r="AA38" s="228">
        <f t="shared" si="13"/>
        <v>59.907834101382484</v>
      </c>
      <c r="AB38" s="350">
        <v>130</v>
      </c>
      <c r="AC38" s="228">
        <f t="shared" si="14"/>
        <v>58.295964125560538</v>
      </c>
      <c r="AD38" s="350">
        <v>130</v>
      </c>
      <c r="AE38" s="228">
        <f t="shared" si="15"/>
        <v>61.611374407582943</v>
      </c>
      <c r="AF38" s="229">
        <f t="shared" si="16"/>
        <v>260</v>
      </c>
      <c r="AG38" s="228">
        <f t="shared" si="17"/>
        <v>59.907834101382484</v>
      </c>
      <c r="AH38" s="350">
        <v>139</v>
      </c>
      <c r="AI38" s="228">
        <f t="shared" si="18"/>
        <v>63.470319634703202</v>
      </c>
      <c r="AJ38" s="161">
        <v>113</v>
      </c>
      <c r="AK38" s="228">
        <f t="shared" si="19"/>
        <v>51.363636363636367</v>
      </c>
      <c r="AL38" s="229">
        <f t="shared" si="20"/>
        <v>252</v>
      </c>
      <c r="AM38" s="228">
        <f t="shared" si="21"/>
        <v>57.403189066059227</v>
      </c>
    </row>
    <row r="39" spans="1:39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4">
        <v>244</v>
      </c>
      <c r="E39" s="124">
        <v>246</v>
      </c>
      <c r="F39" s="250">
        <f t="shared" si="0"/>
        <v>490</v>
      </c>
      <c r="G39" s="124">
        <v>248</v>
      </c>
      <c r="H39" s="124">
        <v>236</v>
      </c>
      <c r="I39" s="250">
        <f t="shared" si="1"/>
        <v>484</v>
      </c>
      <c r="J39" s="139">
        <v>133</v>
      </c>
      <c r="K39" s="228">
        <f t="shared" si="2"/>
        <v>54.508196721311478</v>
      </c>
      <c r="L39" s="139">
        <v>141</v>
      </c>
      <c r="M39" s="228">
        <f t="shared" si="3"/>
        <v>57.317073170731703</v>
      </c>
      <c r="N39" s="223">
        <f t="shared" si="4"/>
        <v>274</v>
      </c>
      <c r="O39" s="228">
        <f t="shared" si="5"/>
        <v>55.91836734693878</v>
      </c>
      <c r="P39" s="350">
        <v>138</v>
      </c>
      <c r="Q39" s="228">
        <f t="shared" si="6"/>
        <v>56.557377049180324</v>
      </c>
      <c r="R39" s="350">
        <v>135</v>
      </c>
      <c r="S39" s="228">
        <f t="shared" si="7"/>
        <v>54.878048780487809</v>
      </c>
      <c r="T39" s="229">
        <f t="shared" si="8"/>
        <v>273</v>
      </c>
      <c r="U39" s="228">
        <f t="shared" si="9"/>
        <v>55.714285714285715</v>
      </c>
      <c r="V39" s="139">
        <v>143</v>
      </c>
      <c r="W39" s="228">
        <f t="shared" si="10"/>
        <v>57.661290322580648</v>
      </c>
      <c r="X39" s="139">
        <v>137</v>
      </c>
      <c r="Y39" s="228">
        <f t="shared" si="11"/>
        <v>58.050847457627121</v>
      </c>
      <c r="Z39" s="223">
        <f t="shared" si="12"/>
        <v>280</v>
      </c>
      <c r="AA39" s="228">
        <f t="shared" si="13"/>
        <v>57.851239669421481</v>
      </c>
      <c r="AB39" s="350">
        <v>140</v>
      </c>
      <c r="AC39" s="228">
        <f t="shared" si="14"/>
        <v>56.451612903225815</v>
      </c>
      <c r="AD39" s="350">
        <v>137</v>
      </c>
      <c r="AE39" s="228">
        <f t="shared" si="15"/>
        <v>58.050847457627121</v>
      </c>
      <c r="AF39" s="229">
        <f t="shared" si="16"/>
        <v>277</v>
      </c>
      <c r="AG39" s="228">
        <f t="shared" si="17"/>
        <v>57.231404958677686</v>
      </c>
      <c r="AH39" s="350">
        <v>135</v>
      </c>
      <c r="AI39" s="228">
        <f t="shared" si="18"/>
        <v>55.327868852459019</v>
      </c>
      <c r="AJ39" s="161">
        <v>132</v>
      </c>
      <c r="AK39" s="228">
        <f t="shared" si="19"/>
        <v>53.658536585365859</v>
      </c>
      <c r="AL39" s="229">
        <f t="shared" si="20"/>
        <v>267</v>
      </c>
      <c r="AM39" s="228">
        <f t="shared" si="21"/>
        <v>54.489795918367342</v>
      </c>
    </row>
    <row r="40" spans="1:39" ht="19.5" customHeight="1">
      <c r="A40" s="240">
        <v>29</v>
      </c>
      <c r="B40" s="250">
        <f>'11'!B37</f>
        <v>0</v>
      </c>
      <c r="C40" s="250" t="str">
        <f>'11'!C37</f>
        <v>Sukosari</v>
      </c>
      <c r="D40" s="124">
        <v>178</v>
      </c>
      <c r="E40" s="124">
        <v>181</v>
      </c>
      <c r="F40" s="250">
        <f t="shared" si="0"/>
        <v>359</v>
      </c>
      <c r="G40" s="124">
        <v>182</v>
      </c>
      <c r="H40" s="124">
        <v>173</v>
      </c>
      <c r="I40" s="250">
        <f t="shared" si="1"/>
        <v>355</v>
      </c>
      <c r="J40" s="139">
        <v>103</v>
      </c>
      <c r="K40" s="228">
        <f t="shared" si="2"/>
        <v>57.865168539325836</v>
      </c>
      <c r="L40" s="139">
        <v>110</v>
      </c>
      <c r="M40" s="228">
        <f t="shared" si="3"/>
        <v>60.773480662983424</v>
      </c>
      <c r="N40" s="223">
        <f t="shared" si="4"/>
        <v>213</v>
      </c>
      <c r="O40" s="228">
        <f t="shared" si="5"/>
        <v>59.33147632311978</v>
      </c>
      <c r="P40" s="350">
        <v>106</v>
      </c>
      <c r="Q40" s="228">
        <f t="shared" si="6"/>
        <v>59.550561797752813</v>
      </c>
      <c r="R40" s="350">
        <v>122</v>
      </c>
      <c r="S40" s="228">
        <f t="shared" si="7"/>
        <v>67.403314917127076</v>
      </c>
      <c r="T40" s="229">
        <f t="shared" si="8"/>
        <v>228</v>
      </c>
      <c r="U40" s="228">
        <f t="shared" si="9"/>
        <v>63.509749303621163</v>
      </c>
      <c r="V40" s="139">
        <v>110</v>
      </c>
      <c r="W40" s="228">
        <f t="shared" si="10"/>
        <v>60.439560439560438</v>
      </c>
      <c r="X40" s="139">
        <v>117</v>
      </c>
      <c r="Y40" s="228">
        <f t="shared" si="11"/>
        <v>67.630057803468219</v>
      </c>
      <c r="Z40" s="223">
        <f t="shared" si="12"/>
        <v>227</v>
      </c>
      <c r="AA40" s="228">
        <f t="shared" si="13"/>
        <v>63.943661971830991</v>
      </c>
      <c r="AB40" s="350">
        <v>105</v>
      </c>
      <c r="AC40" s="228">
        <f t="shared" si="14"/>
        <v>57.692307692307686</v>
      </c>
      <c r="AD40" s="350">
        <v>116</v>
      </c>
      <c r="AE40" s="228">
        <f t="shared" si="15"/>
        <v>67.052023121387279</v>
      </c>
      <c r="AF40" s="229">
        <f t="shared" si="16"/>
        <v>221</v>
      </c>
      <c r="AG40" s="228">
        <f t="shared" si="17"/>
        <v>62.25352112676056</v>
      </c>
      <c r="AH40" s="350">
        <v>106</v>
      </c>
      <c r="AI40" s="228">
        <f t="shared" si="18"/>
        <v>59.550561797752813</v>
      </c>
      <c r="AJ40" s="161">
        <v>121</v>
      </c>
      <c r="AK40" s="228">
        <f t="shared" si="19"/>
        <v>66.850828729281758</v>
      </c>
      <c r="AL40" s="229">
        <f t="shared" si="20"/>
        <v>227</v>
      </c>
      <c r="AM40" s="228">
        <f t="shared" si="21"/>
        <v>63.231197771587745</v>
      </c>
    </row>
    <row r="41" spans="1:39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4">
        <v>232</v>
      </c>
      <c r="E41" s="124">
        <v>234</v>
      </c>
      <c r="F41" s="250">
        <f t="shared" si="0"/>
        <v>466</v>
      </c>
      <c r="G41" s="124">
        <v>236</v>
      </c>
      <c r="H41" s="124">
        <v>224</v>
      </c>
      <c r="I41" s="250">
        <f t="shared" si="1"/>
        <v>460</v>
      </c>
      <c r="J41" s="139">
        <v>115</v>
      </c>
      <c r="K41" s="228">
        <f t="shared" si="2"/>
        <v>49.568965517241381</v>
      </c>
      <c r="L41" s="139">
        <v>138</v>
      </c>
      <c r="M41" s="228">
        <f t="shared" si="3"/>
        <v>58.974358974358978</v>
      </c>
      <c r="N41" s="223">
        <f t="shared" si="4"/>
        <v>253</v>
      </c>
      <c r="O41" s="228">
        <f t="shared" si="5"/>
        <v>54.291845493562228</v>
      </c>
      <c r="P41" s="350">
        <v>137</v>
      </c>
      <c r="Q41" s="228">
        <f t="shared" si="6"/>
        <v>59.051724137931039</v>
      </c>
      <c r="R41" s="350">
        <v>127</v>
      </c>
      <c r="S41" s="228">
        <f t="shared" si="7"/>
        <v>54.273504273504273</v>
      </c>
      <c r="T41" s="229">
        <f t="shared" si="8"/>
        <v>264</v>
      </c>
      <c r="U41" s="228">
        <f t="shared" si="9"/>
        <v>56.652360515021464</v>
      </c>
      <c r="V41" s="139">
        <v>124</v>
      </c>
      <c r="W41" s="228">
        <f t="shared" si="10"/>
        <v>52.542372881355938</v>
      </c>
      <c r="X41" s="139">
        <v>142</v>
      </c>
      <c r="Y41" s="228">
        <f t="shared" si="11"/>
        <v>63.392857142857139</v>
      </c>
      <c r="Z41" s="223">
        <f t="shared" si="12"/>
        <v>266</v>
      </c>
      <c r="AA41" s="228">
        <f t="shared" si="13"/>
        <v>57.826086956521735</v>
      </c>
      <c r="AB41" s="350">
        <v>124</v>
      </c>
      <c r="AC41" s="228">
        <f t="shared" si="14"/>
        <v>52.542372881355938</v>
      </c>
      <c r="AD41" s="350">
        <v>118</v>
      </c>
      <c r="AE41" s="228">
        <f t="shared" si="15"/>
        <v>52.678571428571431</v>
      </c>
      <c r="AF41" s="229">
        <f t="shared" si="16"/>
        <v>242</v>
      </c>
      <c r="AG41" s="228">
        <f t="shared" si="17"/>
        <v>52.608695652173907</v>
      </c>
      <c r="AH41" s="350">
        <v>134</v>
      </c>
      <c r="AI41" s="228">
        <f t="shared" si="18"/>
        <v>57.758620689655174</v>
      </c>
      <c r="AJ41" s="161">
        <v>128</v>
      </c>
      <c r="AK41" s="228">
        <f t="shared" si="19"/>
        <v>54.700854700854705</v>
      </c>
      <c r="AL41" s="229">
        <f t="shared" si="20"/>
        <v>262</v>
      </c>
      <c r="AM41" s="228">
        <f t="shared" si="21"/>
        <v>56.223175965665241</v>
      </c>
    </row>
    <row r="42" spans="1:39" ht="19.5" customHeight="1">
      <c r="A42" s="240">
        <v>31</v>
      </c>
      <c r="B42" s="250">
        <f>'11'!B39</f>
        <v>0</v>
      </c>
      <c r="C42" s="250" t="str">
        <f>'11'!C39</f>
        <v>Setono</v>
      </c>
      <c r="D42" s="124">
        <v>141</v>
      </c>
      <c r="E42" s="124">
        <v>143</v>
      </c>
      <c r="F42" s="250">
        <f t="shared" si="0"/>
        <v>284</v>
      </c>
      <c r="G42" s="124">
        <v>143</v>
      </c>
      <c r="H42" s="124">
        <v>137</v>
      </c>
      <c r="I42" s="250">
        <f t="shared" si="1"/>
        <v>280</v>
      </c>
      <c r="J42" s="139">
        <v>93</v>
      </c>
      <c r="K42" s="228">
        <f t="shared" si="2"/>
        <v>65.957446808510639</v>
      </c>
      <c r="L42" s="139">
        <v>97</v>
      </c>
      <c r="M42" s="228">
        <f t="shared" si="3"/>
        <v>67.832167832167841</v>
      </c>
      <c r="N42" s="223">
        <f t="shared" si="4"/>
        <v>190</v>
      </c>
      <c r="O42" s="228">
        <f t="shared" si="5"/>
        <v>66.901408450704224</v>
      </c>
      <c r="P42" s="350">
        <v>102</v>
      </c>
      <c r="Q42" s="228">
        <f t="shared" si="6"/>
        <v>72.340425531914903</v>
      </c>
      <c r="R42" s="350">
        <v>90</v>
      </c>
      <c r="S42" s="228">
        <f t="shared" si="7"/>
        <v>62.93706293706294</v>
      </c>
      <c r="T42" s="229">
        <f t="shared" si="8"/>
        <v>192</v>
      </c>
      <c r="U42" s="228">
        <f t="shared" si="9"/>
        <v>67.605633802816897</v>
      </c>
      <c r="V42" s="139">
        <v>99</v>
      </c>
      <c r="W42" s="228">
        <f t="shared" si="10"/>
        <v>69.230769230769226</v>
      </c>
      <c r="X42" s="139">
        <v>96</v>
      </c>
      <c r="Y42" s="228">
        <f t="shared" si="11"/>
        <v>70.072992700729927</v>
      </c>
      <c r="Z42" s="223">
        <f t="shared" si="12"/>
        <v>195</v>
      </c>
      <c r="AA42" s="228">
        <f t="shared" si="13"/>
        <v>69.642857142857139</v>
      </c>
      <c r="AB42" s="350">
        <v>92</v>
      </c>
      <c r="AC42" s="228">
        <f t="shared" si="14"/>
        <v>64.335664335664333</v>
      </c>
      <c r="AD42" s="350">
        <v>90</v>
      </c>
      <c r="AE42" s="228">
        <f t="shared" si="15"/>
        <v>65.693430656934311</v>
      </c>
      <c r="AF42" s="229">
        <f t="shared" si="16"/>
        <v>182</v>
      </c>
      <c r="AG42" s="228">
        <f t="shared" si="17"/>
        <v>65</v>
      </c>
      <c r="AH42" s="350">
        <v>104</v>
      </c>
      <c r="AI42" s="228">
        <f t="shared" si="18"/>
        <v>73.75886524822694</v>
      </c>
      <c r="AJ42" s="161">
        <v>93</v>
      </c>
      <c r="AK42" s="228">
        <f t="shared" si="19"/>
        <v>65.034965034965026</v>
      </c>
      <c r="AL42" s="229">
        <f t="shared" si="20"/>
        <v>197</v>
      </c>
      <c r="AM42" s="228">
        <f t="shared" si="21"/>
        <v>69.366197183098592</v>
      </c>
    </row>
    <row r="43" spans="1:39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4">
        <v>131</v>
      </c>
      <c r="E43" s="124">
        <v>130</v>
      </c>
      <c r="F43" s="250">
        <f t="shared" si="0"/>
        <v>261</v>
      </c>
      <c r="G43" s="124">
        <v>133</v>
      </c>
      <c r="H43" s="124">
        <v>125</v>
      </c>
      <c r="I43" s="250">
        <f t="shared" si="1"/>
        <v>258</v>
      </c>
      <c r="J43" s="139">
        <v>73</v>
      </c>
      <c r="K43" s="228">
        <f t="shared" si="2"/>
        <v>55.725190839694662</v>
      </c>
      <c r="L43" s="139">
        <v>66</v>
      </c>
      <c r="M43" s="228">
        <f t="shared" si="3"/>
        <v>50.769230769230766</v>
      </c>
      <c r="N43" s="223">
        <f t="shared" si="4"/>
        <v>139</v>
      </c>
      <c r="O43" s="228">
        <f t="shared" si="5"/>
        <v>53.256704980842919</v>
      </c>
      <c r="P43" s="350">
        <v>80</v>
      </c>
      <c r="Q43" s="228">
        <f t="shared" si="6"/>
        <v>61.068702290076338</v>
      </c>
      <c r="R43" s="350">
        <v>82</v>
      </c>
      <c r="S43" s="228">
        <f t="shared" si="7"/>
        <v>63.076923076923073</v>
      </c>
      <c r="T43" s="229">
        <f t="shared" si="8"/>
        <v>162</v>
      </c>
      <c r="U43" s="228">
        <f t="shared" si="9"/>
        <v>62.068965517241381</v>
      </c>
      <c r="V43" s="139">
        <v>84</v>
      </c>
      <c r="W43" s="228">
        <f t="shared" si="10"/>
        <v>63.157894736842103</v>
      </c>
      <c r="X43" s="139">
        <v>80</v>
      </c>
      <c r="Y43" s="228">
        <f t="shared" si="11"/>
        <v>64</v>
      </c>
      <c r="Z43" s="223">
        <f t="shared" si="12"/>
        <v>164</v>
      </c>
      <c r="AA43" s="228">
        <f t="shared" si="13"/>
        <v>63.565891472868216</v>
      </c>
      <c r="AB43" s="350">
        <v>83</v>
      </c>
      <c r="AC43" s="228">
        <f t="shared" si="14"/>
        <v>62.406015037593988</v>
      </c>
      <c r="AD43" s="350">
        <v>79</v>
      </c>
      <c r="AE43" s="228">
        <f t="shared" si="15"/>
        <v>63.2</v>
      </c>
      <c r="AF43" s="229">
        <f t="shared" si="16"/>
        <v>162</v>
      </c>
      <c r="AG43" s="228">
        <f t="shared" si="17"/>
        <v>62.790697674418603</v>
      </c>
      <c r="AH43" s="350">
        <v>86</v>
      </c>
      <c r="AI43" s="228">
        <f t="shared" si="18"/>
        <v>65.648854961832058</v>
      </c>
      <c r="AJ43" s="161">
        <v>76</v>
      </c>
      <c r="AK43" s="228">
        <f t="shared" si="19"/>
        <v>58.461538461538467</v>
      </c>
      <c r="AL43" s="229">
        <f t="shared" si="20"/>
        <v>162</v>
      </c>
      <c r="AM43" s="228">
        <f t="shared" si="21"/>
        <v>62.068965517241381</v>
      </c>
    </row>
    <row r="44" spans="1:39" ht="19.5" customHeight="1">
      <c r="A44" s="295" t="s">
        <v>1057</v>
      </c>
      <c r="B44" s="295"/>
      <c r="C44" s="231"/>
      <c r="D44" s="295">
        <f t="shared" ref="D44:J44" si="22">SUM(D12:D43)</f>
        <v>5831</v>
      </c>
      <c r="E44" s="295">
        <f t="shared" si="22"/>
        <v>5882</v>
      </c>
      <c r="F44" s="231">
        <f t="shared" si="22"/>
        <v>11713</v>
      </c>
      <c r="G44" s="295">
        <f t="shared" si="22"/>
        <v>5930</v>
      </c>
      <c r="H44" s="295">
        <f t="shared" si="22"/>
        <v>5637</v>
      </c>
      <c r="I44" s="295">
        <f t="shared" si="22"/>
        <v>11567</v>
      </c>
      <c r="J44" s="231">
        <f t="shared" si="22"/>
        <v>3762</v>
      </c>
      <c r="K44" s="409">
        <f t="shared" si="2"/>
        <v>64.517235465614817</v>
      </c>
      <c r="L44" s="231">
        <f>SUM(L12:L43)</f>
        <v>3551</v>
      </c>
      <c r="M44" s="409">
        <f t="shared" si="3"/>
        <v>60.370622237334238</v>
      </c>
      <c r="N44" s="231">
        <f>SUM(N12:N43)</f>
        <v>7313</v>
      </c>
      <c r="O44" s="409">
        <f t="shared" si="5"/>
        <v>62.434901391616151</v>
      </c>
      <c r="P44" s="235">
        <f>SUM(P12:P43)</f>
        <v>3740</v>
      </c>
      <c r="Q44" s="409">
        <f t="shared" si="6"/>
        <v>64.139941690962104</v>
      </c>
      <c r="R44" s="235">
        <f>SUM(R12:R43)</f>
        <v>3555</v>
      </c>
      <c r="S44" s="409">
        <f t="shared" si="7"/>
        <v>60.438626317579057</v>
      </c>
      <c r="T44" s="235">
        <f>SUM(T12:T43)</f>
        <v>7295</v>
      </c>
      <c r="U44" s="409">
        <f t="shared" si="9"/>
        <v>62.28122598821821</v>
      </c>
      <c r="V44" s="231">
        <f>SUM(V12:V43)</f>
        <v>3852</v>
      </c>
      <c r="W44" s="409">
        <f t="shared" si="10"/>
        <v>64.957841483979763</v>
      </c>
      <c r="X44" s="231">
        <f>SUM(X12:X43)</f>
        <v>3609</v>
      </c>
      <c r="Y44" s="410">
        <f t="shared" si="11"/>
        <v>64.023416711016495</v>
      </c>
      <c r="Z44" s="231">
        <f>SUM(Z12:Z43)</f>
        <v>7461</v>
      </c>
      <c r="AA44" s="409">
        <f t="shared" si="13"/>
        <v>64.502463905939308</v>
      </c>
      <c r="AB44" s="231">
        <f>SUM(AB12:AB43)</f>
        <v>3755</v>
      </c>
      <c r="AC44" s="409">
        <f t="shared" si="14"/>
        <v>63.322091062394605</v>
      </c>
      <c r="AD44" s="231">
        <f>SUM(AD12:AD43)</f>
        <v>3489</v>
      </c>
      <c r="AE44" s="409">
        <f t="shared" si="15"/>
        <v>61.89462480042576</v>
      </c>
      <c r="AF44" s="231">
        <f>SUM(AF12:AF43)</f>
        <v>7244</v>
      </c>
      <c r="AG44" s="409">
        <f t="shared" si="17"/>
        <v>62.6264372784646</v>
      </c>
      <c r="AH44" s="231">
        <f>SUM(AH12:AH43)</f>
        <v>3743</v>
      </c>
      <c r="AI44" s="409">
        <f t="shared" si="18"/>
        <v>64.191390842051106</v>
      </c>
      <c r="AJ44" s="231">
        <f>SUM(AJ12:AJ43)</f>
        <v>3559</v>
      </c>
      <c r="AK44" s="409">
        <f t="shared" si="19"/>
        <v>60.506630397823869</v>
      </c>
      <c r="AL44" s="231">
        <f>SUM(AL12:AL43)</f>
        <v>7302</v>
      </c>
      <c r="AM44" s="409">
        <f t="shared" si="21"/>
        <v>62.340988645095194</v>
      </c>
    </row>
    <row r="45" spans="1:39" ht="15.75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</row>
    <row r="46" spans="1:39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</row>
    <row r="47" spans="1:39" ht="15.75" customHeight="1">
      <c r="A47" s="153" t="s">
        <v>1335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</row>
    <row r="48" spans="1:39" ht="15.75" customHeight="1">
      <c r="A48" s="153"/>
      <c r="B48" s="107" t="s">
        <v>1519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</row>
    <row r="49" spans="1:39" ht="15.75" customHeight="1">
      <c r="A49" s="153"/>
      <c r="B49" s="153" t="s">
        <v>1520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</row>
    <row r="50" spans="1:39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</row>
    <row r="51" spans="1:39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</row>
    <row r="52" spans="1:39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</row>
    <row r="53" spans="1:39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</row>
    <row r="54" spans="1:39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</row>
    <row r="55" spans="1:39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</row>
    <row r="56" spans="1:39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</row>
    <row r="57" spans="1:39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</row>
    <row r="58" spans="1:39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</row>
    <row r="59" spans="1:39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</row>
    <row r="60" spans="1:39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</row>
    <row r="61" spans="1:39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</row>
    <row r="62" spans="1:39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</row>
    <row r="63" spans="1:39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</row>
    <row r="64" spans="1:39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</row>
    <row r="65" spans="1:39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</row>
    <row r="66" spans="1:39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</row>
    <row r="67" spans="1:39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</row>
    <row r="68" spans="1:39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</row>
    <row r="69" spans="1:39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</row>
    <row r="70" spans="1:39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</row>
    <row r="71" spans="1:39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</row>
    <row r="72" spans="1:39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</row>
    <row r="73" spans="1:39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</row>
    <row r="74" spans="1:39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</row>
    <row r="75" spans="1:39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</row>
    <row r="76" spans="1:39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</row>
    <row r="77" spans="1:39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</row>
    <row r="78" spans="1:39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</row>
    <row r="79" spans="1:39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</row>
    <row r="80" spans="1:39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</row>
    <row r="81" spans="1:39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</row>
    <row r="82" spans="1:39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</row>
    <row r="83" spans="1:39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</row>
    <row r="84" spans="1:39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</row>
    <row r="85" spans="1:39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</row>
    <row r="86" spans="1:39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</row>
    <row r="87" spans="1:39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</row>
    <row r="88" spans="1:39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</row>
    <row r="89" spans="1:39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</row>
    <row r="90" spans="1:39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</row>
    <row r="91" spans="1:39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</row>
    <row r="92" spans="1:39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</row>
    <row r="93" spans="1:39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</row>
    <row r="94" spans="1:39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</row>
    <row r="95" spans="1:39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</row>
    <row r="96" spans="1:39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</row>
    <row r="97" spans="1:39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</row>
    <row r="98" spans="1:39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</row>
    <row r="99" spans="1:39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</row>
    <row r="100" spans="1:39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</row>
    <row r="101" spans="1:39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</row>
    <row r="102" spans="1:39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</row>
    <row r="103" spans="1:39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</row>
    <row r="104" spans="1:39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</row>
    <row r="105" spans="1:39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</row>
    <row r="106" spans="1:39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</row>
    <row r="107" spans="1:39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</row>
    <row r="108" spans="1:39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</row>
    <row r="109" spans="1:39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</row>
    <row r="110" spans="1:39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</row>
    <row r="111" spans="1:39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</row>
    <row r="112" spans="1:39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</row>
    <row r="113" spans="1:39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</row>
    <row r="114" spans="1:39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</row>
    <row r="115" spans="1:39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</row>
    <row r="116" spans="1:39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</row>
    <row r="117" spans="1:39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</row>
    <row r="118" spans="1:39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</row>
    <row r="119" spans="1:39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</row>
    <row r="120" spans="1:39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</row>
    <row r="121" spans="1:39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</row>
    <row r="122" spans="1:39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</row>
    <row r="123" spans="1:39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</row>
    <row r="124" spans="1:39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</row>
    <row r="125" spans="1:39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</row>
    <row r="126" spans="1:39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</row>
    <row r="127" spans="1:39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</row>
    <row r="128" spans="1:39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</row>
    <row r="129" spans="1:39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</row>
    <row r="130" spans="1:39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</row>
    <row r="131" spans="1:39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</row>
    <row r="132" spans="1:39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</row>
    <row r="133" spans="1:39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</row>
    <row r="134" spans="1:39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</row>
    <row r="135" spans="1:39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</row>
    <row r="136" spans="1:39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</row>
    <row r="137" spans="1:39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</row>
    <row r="138" spans="1:39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</row>
    <row r="139" spans="1:39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</row>
    <row r="140" spans="1:39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</row>
    <row r="141" spans="1:39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</row>
    <row r="142" spans="1:39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</row>
    <row r="143" spans="1:39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</row>
    <row r="144" spans="1:39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</row>
    <row r="145" spans="1:39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</row>
    <row r="146" spans="1:39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</row>
    <row r="147" spans="1:39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</row>
    <row r="148" spans="1:39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</row>
    <row r="149" spans="1:39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</row>
    <row r="150" spans="1:39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</row>
    <row r="151" spans="1:39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</row>
    <row r="152" spans="1:39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</row>
    <row r="153" spans="1:39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</row>
    <row r="154" spans="1:39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</row>
    <row r="155" spans="1:39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</row>
    <row r="156" spans="1:39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</row>
    <row r="157" spans="1:39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</row>
    <row r="158" spans="1:39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</row>
    <row r="159" spans="1:39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</row>
    <row r="160" spans="1:39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</row>
    <row r="161" spans="1:39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</row>
    <row r="162" spans="1:39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</row>
    <row r="163" spans="1:39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</row>
    <row r="164" spans="1:39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</row>
    <row r="165" spans="1:39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</row>
    <row r="166" spans="1:39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</row>
    <row r="167" spans="1:39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</row>
    <row r="168" spans="1:39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</row>
    <row r="169" spans="1:39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</row>
    <row r="170" spans="1:39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</row>
    <row r="171" spans="1:39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</row>
    <row r="172" spans="1:39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</row>
    <row r="173" spans="1:39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</row>
    <row r="174" spans="1:39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</row>
    <row r="175" spans="1:39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</row>
    <row r="176" spans="1:39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</row>
    <row r="177" spans="1:39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</row>
    <row r="178" spans="1:39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</row>
    <row r="179" spans="1:39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</row>
    <row r="180" spans="1:39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</row>
    <row r="181" spans="1:39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</row>
    <row r="182" spans="1:39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</row>
    <row r="183" spans="1:39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</row>
    <row r="184" spans="1:39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</row>
    <row r="185" spans="1:39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</row>
    <row r="186" spans="1:39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</row>
    <row r="187" spans="1:39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</row>
    <row r="188" spans="1:39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</row>
    <row r="189" spans="1:39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</row>
    <row r="190" spans="1:39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</row>
    <row r="191" spans="1:39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</row>
    <row r="192" spans="1:39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</row>
    <row r="193" spans="1:39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</row>
    <row r="194" spans="1:39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</row>
    <row r="195" spans="1:39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</row>
    <row r="196" spans="1:39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</row>
    <row r="197" spans="1:39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</row>
    <row r="198" spans="1:39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</row>
    <row r="199" spans="1:39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</row>
    <row r="200" spans="1:39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</row>
    <row r="201" spans="1:39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</row>
    <row r="202" spans="1:39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</row>
    <row r="203" spans="1:39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</row>
    <row r="204" spans="1:39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</row>
    <row r="205" spans="1:39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</row>
    <row r="206" spans="1:39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</row>
    <row r="207" spans="1:39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</row>
    <row r="208" spans="1:39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</row>
    <row r="209" spans="1:39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</row>
    <row r="210" spans="1:39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</row>
    <row r="211" spans="1:39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</row>
    <row r="212" spans="1:39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</row>
    <row r="213" spans="1:39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</row>
    <row r="214" spans="1:39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</row>
    <row r="215" spans="1:39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</row>
    <row r="216" spans="1:39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</row>
    <row r="217" spans="1:39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</row>
    <row r="218" spans="1:39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</row>
    <row r="219" spans="1:39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</row>
    <row r="220" spans="1:39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</row>
    <row r="221" spans="1:39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</row>
    <row r="222" spans="1:39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</row>
    <row r="223" spans="1:39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</row>
    <row r="224" spans="1:39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</row>
    <row r="225" spans="1:39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</row>
    <row r="226" spans="1:39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</row>
    <row r="227" spans="1:39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</row>
    <row r="228" spans="1:39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</row>
    <row r="229" spans="1:39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</row>
    <row r="230" spans="1:39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</row>
    <row r="231" spans="1:39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</row>
    <row r="232" spans="1:39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</row>
    <row r="233" spans="1:39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</row>
    <row r="234" spans="1:39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</row>
    <row r="235" spans="1:39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</row>
    <row r="236" spans="1:39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</row>
    <row r="237" spans="1:39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</row>
    <row r="238" spans="1:39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</row>
    <row r="239" spans="1:39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</row>
    <row r="240" spans="1:39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</row>
    <row r="241" spans="1:39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</row>
    <row r="242" spans="1:39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</row>
    <row r="243" spans="1:39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</row>
    <row r="244" spans="1:39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</row>
    <row r="245" spans="1:39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</row>
    <row r="246" spans="1:39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</row>
    <row r="247" spans="1:39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</row>
    <row r="248" spans="1:39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</row>
    <row r="249" spans="1:39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</row>
    <row r="250" spans="1:39" ht="15.75" customHeight="1"/>
    <row r="251" spans="1:39" ht="15.75" customHeight="1"/>
    <row r="252" spans="1:39" ht="15.75" customHeight="1"/>
    <row r="253" spans="1:39" ht="15.75" customHeight="1"/>
    <row r="254" spans="1:39" ht="15.75" customHeight="1"/>
    <row r="255" spans="1:39" ht="15.75" customHeight="1"/>
    <row r="256" spans="1:3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7">
    <mergeCell ref="AL9:AM9"/>
    <mergeCell ref="A3:AM3"/>
    <mergeCell ref="A7:A10"/>
    <mergeCell ref="B7:B10"/>
    <mergeCell ref="C7:C10"/>
    <mergeCell ref="D7:F9"/>
    <mergeCell ref="J7:AM7"/>
    <mergeCell ref="AH8:AM8"/>
    <mergeCell ref="J8:O8"/>
    <mergeCell ref="P8:U8"/>
    <mergeCell ref="V8:AA8"/>
    <mergeCell ref="AB8:AG8"/>
    <mergeCell ref="L9:M9"/>
    <mergeCell ref="N9:O9"/>
    <mergeCell ref="P9:Q9"/>
    <mergeCell ref="R9:S9"/>
    <mergeCell ref="G7:I9"/>
    <mergeCell ref="J9:K9"/>
    <mergeCell ref="AF9:AG9"/>
    <mergeCell ref="AH9:AI9"/>
    <mergeCell ref="AJ9:AK9"/>
    <mergeCell ref="T9:U9"/>
    <mergeCell ref="V9:W9"/>
    <mergeCell ref="X9:Y9"/>
    <mergeCell ref="Z9:AA9"/>
    <mergeCell ref="AB9:AC9"/>
    <mergeCell ref="AD9:AE9"/>
  </mergeCells>
  <pageMargins left="0.7" right="0.7" top="0.75" bottom="0.75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M1000"/>
  <sheetViews>
    <sheetView workbookViewId="0">
      <selection activeCell="G7" sqref="G7:AM9"/>
    </sheetView>
  </sheetViews>
  <sheetFormatPr defaultColWidth="14.42578125" defaultRowHeight="15" customHeight="1"/>
  <cols>
    <col min="1" max="1" width="5.7109375" customWidth="1"/>
    <col min="2" max="3" width="21.7109375" customWidth="1"/>
    <col min="4" max="9" width="9.140625" customWidth="1"/>
    <col min="10" max="10" width="16.85546875" customWidth="1"/>
    <col min="11" max="11" width="11.140625" customWidth="1"/>
    <col min="12" max="12" width="9.28515625" customWidth="1"/>
    <col min="13" max="13" width="11.5703125" customWidth="1"/>
    <col min="14" max="14" width="9.28515625" customWidth="1"/>
    <col min="15" max="15" width="11" customWidth="1"/>
    <col min="16" max="16" width="11.85546875" customWidth="1"/>
    <col min="17" max="17" width="11.7109375" customWidth="1"/>
    <col min="18" max="18" width="9.28515625" customWidth="1"/>
    <col min="19" max="19" width="11.42578125" customWidth="1"/>
    <col min="20" max="20" width="10.7109375" customWidth="1"/>
    <col min="21" max="21" width="11.5703125" customWidth="1"/>
    <col min="22" max="22" width="9.28515625" customWidth="1"/>
    <col min="23" max="23" width="13.140625" customWidth="1"/>
    <col min="24" max="24" width="9.28515625" customWidth="1"/>
    <col min="25" max="25" width="10.85546875" customWidth="1"/>
    <col min="26" max="26" width="9.28515625" customWidth="1"/>
    <col min="27" max="27" width="11.28515625" customWidth="1"/>
    <col min="28" max="28" width="9.28515625" customWidth="1"/>
    <col min="29" max="29" width="11.85546875" customWidth="1"/>
    <col min="30" max="30" width="9.28515625" customWidth="1"/>
    <col min="31" max="31" width="13" customWidth="1"/>
    <col min="32" max="32" width="9.28515625" customWidth="1"/>
    <col min="33" max="33" width="10.5703125" customWidth="1"/>
    <col min="34" max="34" width="9.28515625" customWidth="1"/>
    <col min="35" max="35" width="10.7109375" customWidth="1"/>
    <col min="36" max="36" width="9.28515625" customWidth="1"/>
    <col min="37" max="37" width="18.7109375" customWidth="1"/>
    <col min="38" max="38" width="15.7109375" customWidth="1"/>
    <col min="39" max="39" width="15.42578125" customWidth="1"/>
  </cols>
  <sheetData>
    <row r="1" spans="1:39" ht="15.75">
      <c r="A1" s="168" t="s">
        <v>1521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</row>
    <row r="2" spans="1:39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</row>
    <row r="3" spans="1:39" ht="15.75">
      <c r="A3" s="743" t="s">
        <v>1522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718"/>
      <c r="AB3" s="718"/>
      <c r="AC3" s="718"/>
      <c r="AD3" s="718"/>
      <c r="AE3" s="718"/>
      <c r="AF3" s="718"/>
      <c r="AG3" s="718"/>
      <c r="AH3" s="718"/>
      <c r="AI3" s="718"/>
      <c r="AJ3" s="718"/>
      <c r="AK3" s="718"/>
      <c r="AL3" s="718"/>
      <c r="AM3" s="718"/>
    </row>
    <row r="4" spans="1:39" ht="15.7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0"/>
      <c r="L4" s="170"/>
      <c r="M4" s="170"/>
      <c r="N4" s="170"/>
      <c r="O4" s="170"/>
      <c r="P4" s="170"/>
      <c r="Q4" s="170"/>
      <c r="R4" s="170"/>
      <c r="S4" s="154" t="s">
        <v>284</v>
      </c>
      <c r="T4" s="110" t="str">
        <f>'1'!$F$5</f>
        <v>PONOROGO</v>
      </c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</row>
    <row r="5" spans="1:39" ht="15.75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0"/>
      <c r="L5" s="170"/>
      <c r="M5" s="170"/>
      <c r="N5" s="170"/>
      <c r="O5" s="170"/>
      <c r="P5" s="170"/>
      <c r="Q5" s="170"/>
      <c r="R5" s="170"/>
      <c r="S5" s="154" t="s">
        <v>3</v>
      </c>
      <c r="T5" s="110">
        <f>'1'!$F$6</f>
        <v>2025</v>
      </c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</row>
    <row r="6" spans="1:39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</row>
    <row r="7" spans="1:39" ht="19.5" customHeight="1">
      <c r="A7" s="750" t="s">
        <v>4</v>
      </c>
      <c r="B7" s="750" t="s">
        <v>247</v>
      </c>
      <c r="C7" s="750" t="s">
        <v>1156</v>
      </c>
      <c r="D7" s="766" t="s">
        <v>1510</v>
      </c>
      <c r="E7" s="758"/>
      <c r="F7" s="759"/>
      <c r="G7" s="817" t="s">
        <v>1523</v>
      </c>
      <c r="H7" s="758"/>
      <c r="I7" s="759"/>
      <c r="J7" s="751" t="s">
        <v>1524</v>
      </c>
      <c r="K7" s="818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3"/>
      <c r="Z7" s="753"/>
      <c r="AA7" s="753"/>
      <c r="AB7" s="753"/>
      <c r="AC7" s="753"/>
      <c r="AD7" s="753"/>
      <c r="AE7" s="753"/>
      <c r="AF7" s="753"/>
      <c r="AG7" s="753"/>
      <c r="AH7" s="753"/>
      <c r="AI7" s="753"/>
      <c r="AJ7" s="753"/>
      <c r="AK7" s="753"/>
      <c r="AL7" s="753"/>
      <c r="AM7" s="754"/>
    </row>
    <row r="8" spans="1:39" ht="19.5" customHeight="1">
      <c r="A8" s="730"/>
      <c r="B8" s="730"/>
      <c r="C8" s="730"/>
      <c r="D8" s="801"/>
      <c r="E8" s="718"/>
      <c r="F8" s="802"/>
      <c r="G8" s="718"/>
      <c r="H8" s="718"/>
      <c r="I8" s="802"/>
      <c r="J8" s="730"/>
      <c r="K8" s="745" t="s">
        <v>1525</v>
      </c>
      <c r="L8" s="723"/>
      <c r="M8" s="723"/>
      <c r="N8" s="723"/>
      <c r="O8" s="723"/>
      <c r="P8" s="724"/>
      <c r="Q8" s="745" t="s">
        <v>1526</v>
      </c>
      <c r="R8" s="723"/>
      <c r="S8" s="723"/>
      <c r="T8" s="723"/>
      <c r="U8" s="723"/>
      <c r="V8" s="724"/>
      <c r="W8" s="745" t="s">
        <v>1527</v>
      </c>
      <c r="X8" s="723"/>
      <c r="Y8" s="723"/>
      <c r="Z8" s="723"/>
      <c r="AA8" s="723"/>
      <c r="AB8" s="724"/>
      <c r="AC8" s="819" t="s">
        <v>1528</v>
      </c>
      <c r="AD8" s="723"/>
      <c r="AE8" s="723"/>
      <c r="AF8" s="723"/>
      <c r="AG8" s="723"/>
      <c r="AH8" s="724"/>
      <c r="AI8" s="820" t="s">
        <v>1529</v>
      </c>
      <c r="AJ8" s="723"/>
      <c r="AK8" s="271" t="s">
        <v>1530</v>
      </c>
      <c r="AL8" s="411"/>
      <c r="AM8" s="412"/>
    </row>
    <row r="9" spans="1:39" ht="19.5" customHeight="1">
      <c r="A9" s="730"/>
      <c r="B9" s="730"/>
      <c r="C9" s="730"/>
      <c r="D9" s="737"/>
      <c r="E9" s="732"/>
      <c r="F9" s="733"/>
      <c r="G9" s="732"/>
      <c r="H9" s="732"/>
      <c r="I9" s="733"/>
      <c r="J9" s="720"/>
      <c r="K9" s="745" t="s">
        <v>8</v>
      </c>
      <c r="L9" s="723"/>
      <c r="M9" s="745" t="s">
        <v>9</v>
      </c>
      <c r="N9" s="724"/>
      <c r="O9" s="745" t="s">
        <v>10</v>
      </c>
      <c r="P9" s="723"/>
      <c r="Q9" s="745" t="s">
        <v>8</v>
      </c>
      <c r="R9" s="723"/>
      <c r="S9" s="745" t="s">
        <v>9</v>
      </c>
      <c r="T9" s="724"/>
      <c r="U9" s="745" t="s">
        <v>10</v>
      </c>
      <c r="V9" s="723"/>
      <c r="W9" s="745" t="s">
        <v>8</v>
      </c>
      <c r="X9" s="723"/>
      <c r="Y9" s="745" t="s">
        <v>9</v>
      </c>
      <c r="Z9" s="724"/>
      <c r="AA9" s="745" t="s">
        <v>10</v>
      </c>
      <c r="AB9" s="723"/>
      <c r="AC9" s="745" t="s">
        <v>8</v>
      </c>
      <c r="AD9" s="723"/>
      <c r="AE9" s="745" t="s">
        <v>9</v>
      </c>
      <c r="AF9" s="724"/>
      <c r="AG9" s="745" t="s">
        <v>10</v>
      </c>
      <c r="AH9" s="723"/>
      <c r="AI9" s="745" t="s">
        <v>9</v>
      </c>
      <c r="AJ9" s="724"/>
      <c r="AK9" s="189" t="s">
        <v>8</v>
      </c>
      <c r="AL9" s="189" t="s">
        <v>9</v>
      </c>
      <c r="AM9" s="174" t="s">
        <v>10</v>
      </c>
    </row>
    <row r="10" spans="1:39" ht="19.5" customHeight="1">
      <c r="A10" s="720"/>
      <c r="B10" s="720"/>
      <c r="C10" s="720"/>
      <c r="D10" s="190" t="s">
        <v>8</v>
      </c>
      <c r="E10" s="190" t="s">
        <v>9</v>
      </c>
      <c r="F10" s="190" t="s">
        <v>388</v>
      </c>
      <c r="G10" s="190" t="s">
        <v>8</v>
      </c>
      <c r="H10" s="190" t="s">
        <v>9</v>
      </c>
      <c r="I10" s="190" t="s">
        <v>388</v>
      </c>
      <c r="J10" s="190" t="s">
        <v>9</v>
      </c>
      <c r="K10" s="190" t="s">
        <v>249</v>
      </c>
      <c r="L10" s="190" t="s">
        <v>29</v>
      </c>
      <c r="M10" s="190" t="s">
        <v>249</v>
      </c>
      <c r="N10" s="408" t="s">
        <v>29</v>
      </c>
      <c r="O10" s="190" t="s">
        <v>249</v>
      </c>
      <c r="P10" s="190" t="s">
        <v>29</v>
      </c>
      <c r="Q10" s="190" t="s">
        <v>249</v>
      </c>
      <c r="R10" s="190" t="s">
        <v>29</v>
      </c>
      <c r="S10" s="190" t="s">
        <v>249</v>
      </c>
      <c r="T10" s="408" t="s">
        <v>29</v>
      </c>
      <c r="U10" s="190" t="s">
        <v>249</v>
      </c>
      <c r="V10" s="190" t="s">
        <v>29</v>
      </c>
      <c r="W10" s="190" t="s">
        <v>249</v>
      </c>
      <c r="X10" s="190" t="s">
        <v>29</v>
      </c>
      <c r="Y10" s="190" t="s">
        <v>249</v>
      </c>
      <c r="Z10" s="408" t="s">
        <v>29</v>
      </c>
      <c r="AA10" s="190" t="s">
        <v>249</v>
      </c>
      <c r="AB10" s="190" t="s">
        <v>29</v>
      </c>
      <c r="AC10" s="190" t="s">
        <v>249</v>
      </c>
      <c r="AD10" s="190" t="s">
        <v>29</v>
      </c>
      <c r="AE10" s="190" t="s">
        <v>249</v>
      </c>
      <c r="AF10" s="408" t="s">
        <v>29</v>
      </c>
      <c r="AG10" s="190" t="s">
        <v>249</v>
      </c>
      <c r="AH10" s="190" t="s">
        <v>29</v>
      </c>
      <c r="AI10" s="190" t="s">
        <v>249</v>
      </c>
      <c r="AJ10" s="408" t="s">
        <v>29</v>
      </c>
      <c r="AK10" s="190" t="s">
        <v>29</v>
      </c>
      <c r="AL10" s="408" t="s">
        <v>29</v>
      </c>
      <c r="AM10" s="190" t="s">
        <v>29</v>
      </c>
    </row>
    <row r="11" spans="1:39" ht="19.5" customHeight="1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8</v>
      </c>
      <c r="K11" s="270">
        <v>40</v>
      </c>
      <c r="L11" s="119">
        <v>41</v>
      </c>
      <c r="M11" s="119">
        <v>42</v>
      </c>
      <c r="N11" s="119">
        <v>43</v>
      </c>
      <c r="O11" s="119">
        <v>44</v>
      </c>
      <c r="P11" s="119">
        <v>45</v>
      </c>
      <c r="Q11" s="270">
        <v>46</v>
      </c>
      <c r="R11" s="119">
        <v>47</v>
      </c>
      <c r="S11" s="119">
        <v>48</v>
      </c>
      <c r="T11" s="119">
        <v>49</v>
      </c>
      <c r="U11" s="119">
        <v>50</v>
      </c>
      <c r="V11" s="119">
        <v>51</v>
      </c>
      <c r="W11" s="119">
        <v>52</v>
      </c>
      <c r="X11" s="119">
        <v>53</v>
      </c>
      <c r="Y11" s="119">
        <v>54</v>
      </c>
      <c r="Z11" s="119">
        <v>55</v>
      </c>
      <c r="AA11" s="119">
        <v>56</v>
      </c>
      <c r="AB11" s="119">
        <v>57</v>
      </c>
      <c r="AC11" s="119">
        <v>58</v>
      </c>
      <c r="AD11" s="119">
        <v>59</v>
      </c>
      <c r="AE11" s="119">
        <v>60</v>
      </c>
      <c r="AF11" s="119">
        <v>61</v>
      </c>
      <c r="AG11" s="119">
        <v>62</v>
      </c>
      <c r="AH11" s="119">
        <v>63</v>
      </c>
      <c r="AI11" s="119">
        <v>66</v>
      </c>
      <c r="AJ11" s="119">
        <v>67</v>
      </c>
      <c r="AK11" s="119">
        <v>71</v>
      </c>
      <c r="AL11" s="119">
        <v>73</v>
      </c>
      <c r="AM11" s="119">
        <v>75</v>
      </c>
    </row>
    <row r="12" spans="1:39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124">
        <v>226</v>
      </c>
      <c r="E12" s="124">
        <v>221</v>
      </c>
      <c r="F12" s="250">
        <f t="shared" ref="F12:F43" si="0">D12+E12</f>
        <v>447</v>
      </c>
      <c r="G12" s="250">
        <f>'41'!G12</f>
        <v>230</v>
      </c>
      <c r="H12" s="250">
        <f>'41'!H12</f>
        <v>211</v>
      </c>
      <c r="I12" s="250">
        <f t="shared" ref="I12:I43" si="1">G12+H12</f>
        <v>441</v>
      </c>
      <c r="J12" s="139">
        <v>218</v>
      </c>
      <c r="K12" s="350">
        <v>155</v>
      </c>
      <c r="L12" s="228">
        <f t="shared" ref="L12:L44" si="2">K12/G12*100</f>
        <v>67.391304347826093</v>
      </c>
      <c r="M12" s="350">
        <v>125</v>
      </c>
      <c r="N12" s="228">
        <f t="shared" ref="N12:N44" si="3">M12/H12*100</f>
        <v>59.241706161137444</v>
      </c>
      <c r="O12" s="229">
        <f t="shared" ref="O12:O43" si="4">SUM(K12,M12)</f>
        <v>280</v>
      </c>
      <c r="P12" s="228">
        <f t="shared" ref="P12:P44" si="5">O12/I12*100</f>
        <v>63.492063492063487</v>
      </c>
      <c r="Q12" s="350">
        <v>163</v>
      </c>
      <c r="R12" s="228">
        <f t="shared" ref="R12:R44" si="6">Q12/G12*100</f>
        <v>70.869565217391312</v>
      </c>
      <c r="S12" s="350">
        <v>132</v>
      </c>
      <c r="T12" s="228">
        <f t="shared" ref="T12:T44" si="7">S12/H12*100</f>
        <v>62.559241706161139</v>
      </c>
      <c r="U12" s="229">
        <f t="shared" ref="U12:U43" si="8">SUM(Q12,S12)</f>
        <v>295</v>
      </c>
      <c r="V12" s="228">
        <f t="shared" ref="V12:V44" si="9">U12/I12*100</f>
        <v>66.893424036281175</v>
      </c>
      <c r="W12" s="139">
        <v>175</v>
      </c>
      <c r="X12" s="228">
        <f t="shared" ref="X12:X44" si="10">W12/G12*100</f>
        <v>76.08695652173914</v>
      </c>
      <c r="Y12" s="139">
        <v>140</v>
      </c>
      <c r="Z12" s="228">
        <f t="shared" ref="Z12:Z44" si="11">Y12/H12*100</f>
        <v>66.350710900473928</v>
      </c>
      <c r="AA12" s="223">
        <f t="shared" ref="AA12:AA43" si="12">SUM(W12,Y12)</f>
        <v>315</v>
      </c>
      <c r="AB12" s="228">
        <f t="shared" ref="AB12:AB44" si="13">AA12/I12*100</f>
        <v>71.428571428571431</v>
      </c>
      <c r="AC12" s="228">
        <v>0</v>
      </c>
      <c r="AD12" s="228">
        <f t="shared" ref="AD12:AD44" si="14">AC12/G12*100</f>
        <v>0</v>
      </c>
      <c r="AE12" s="228">
        <v>0</v>
      </c>
      <c r="AF12" s="228">
        <f t="shared" ref="AF12:AF44" si="15">AE12/H12*100</f>
        <v>0</v>
      </c>
      <c r="AG12" s="229">
        <f t="shared" ref="AG12:AG43" si="16">SUM(AC12,AE12)</f>
        <v>0</v>
      </c>
      <c r="AH12" s="228">
        <f t="shared" ref="AH12:AH44" si="17">AG12/I12*100</f>
        <v>0</v>
      </c>
      <c r="AI12" s="161">
        <v>191</v>
      </c>
      <c r="AJ12" s="228">
        <f t="shared" ref="AJ12:AJ44" si="18">AI12/J12*100</f>
        <v>87.614678899082563</v>
      </c>
      <c r="AK12" s="228">
        <f>(AD12+X12+R12+L12+'41'!K12+'41'!Q12+'41'!W12+'41'!AC12+'41'!AI12)/8</f>
        <v>68.094940361677573</v>
      </c>
      <c r="AL12" s="228">
        <f>(AJ12+AF12+Z12+T12+N12+'41'!M12+'41'!S12+'41'!Y12+'41'!AE12+'41'!AK12)/9</f>
        <v>61.419227771089624</v>
      </c>
      <c r="AM12" s="228">
        <f>(AJ12+AH12+AB12+V12+P12+'41'!O12+'41'!U12+'41'!AA12+'41'!AG12+'41'!AM12)/9</f>
        <v>65.972652039513974</v>
      </c>
    </row>
    <row r="13" spans="1:39" ht="19.5" customHeight="1">
      <c r="A13" s="240">
        <v>2</v>
      </c>
      <c r="B13" s="250">
        <f>'11'!B10</f>
        <v>0</v>
      </c>
      <c r="C13" s="250" t="str">
        <f>'11'!C10</f>
        <v>Selur</v>
      </c>
      <c r="D13" s="124">
        <v>152</v>
      </c>
      <c r="E13" s="124">
        <v>149</v>
      </c>
      <c r="F13" s="250">
        <f t="shared" si="0"/>
        <v>301</v>
      </c>
      <c r="G13" s="250">
        <f>'41'!G13</f>
        <v>155</v>
      </c>
      <c r="H13" s="250">
        <f>'41'!H13</f>
        <v>142</v>
      </c>
      <c r="I13" s="250">
        <f t="shared" si="1"/>
        <v>297</v>
      </c>
      <c r="J13" s="139">
        <v>147</v>
      </c>
      <c r="K13" s="350">
        <v>123</v>
      </c>
      <c r="L13" s="228">
        <f t="shared" si="2"/>
        <v>79.354838709677423</v>
      </c>
      <c r="M13" s="350">
        <v>127</v>
      </c>
      <c r="N13" s="228">
        <f t="shared" si="3"/>
        <v>89.436619718309856</v>
      </c>
      <c r="O13" s="229">
        <f t="shared" si="4"/>
        <v>250</v>
      </c>
      <c r="P13" s="228">
        <f t="shared" si="5"/>
        <v>84.17508417508418</v>
      </c>
      <c r="Q13" s="350">
        <v>121</v>
      </c>
      <c r="R13" s="228">
        <f t="shared" si="6"/>
        <v>78.064516129032256</v>
      </c>
      <c r="S13" s="350">
        <v>109</v>
      </c>
      <c r="T13" s="228">
        <f t="shared" si="7"/>
        <v>76.760563380281681</v>
      </c>
      <c r="U13" s="229">
        <f t="shared" si="8"/>
        <v>230</v>
      </c>
      <c r="V13" s="228">
        <f t="shared" si="9"/>
        <v>77.441077441077439</v>
      </c>
      <c r="W13" s="139">
        <v>115</v>
      </c>
      <c r="X13" s="228">
        <f t="shared" si="10"/>
        <v>74.193548387096769</v>
      </c>
      <c r="Y13" s="139">
        <v>110</v>
      </c>
      <c r="Z13" s="228">
        <f t="shared" si="11"/>
        <v>77.464788732394368</v>
      </c>
      <c r="AA13" s="223">
        <f t="shared" si="12"/>
        <v>225</v>
      </c>
      <c r="AB13" s="228">
        <f t="shared" si="13"/>
        <v>75.757575757575751</v>
      </c>
      <c r="AC13" s="228">
        <v>0</v>
      </c>
      <c r="AD13" s="228">
        <f t="shared" si="14"/>
        <v>0</v>
      </c>
      <c r="AE13" s="228">
        <v>0</v>
      </c>
      <c r="AF13" s="228">
        <f t="shared" si="15"/>
        <v>0</v>
      </c>
      <c r="AG13" s="229">
        <f t="shared" si="16"/>
        <v>0</v>
      </c>
      <c r="AH13" s="228">
        <f t="shared" si="17"/>
        <v>0</v>
      </c>
      <c r="AI13" s="161">
        <v>128</v>
      </c>
      <c r="AJ13" s="228">
        <f t="shared" si="18"/>
        <v>87.074829931972786</v>
      </c>
      <c r="AK13" s="228">
        <f>(AD13+X13+R13+L13+'41'!K13+'41'!Q13+'41'!W13+'41'!AC13+'41'!AI13)/8</f>
        <v>74.207873514431242</v>
      </c>
      <c r="AL13" s="228">
        <f>(AJ13+AF13+Z13+T13+N13+'41'!M13+'41'!S13+'41'!Y13+'41'!AE13+'41'!AK13)/9</f>
        <v>83.972593774357378</v>
      </c>
      <c r="AM13" s="228">
        <f>(AJ13+AH13+AB13+V13+P13+'41'!O13+'41'!U13+'41'!AA13+'41'!AG13+'41'!AM13)/9</f>
        <v>79.704798161793349</v>
      </c>
    </row>
    <row r="14" spans="1:39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124">
        <v>181</v>
      </c>
      <c r="E14" s="124">
        <v>181</v>
      </c>
      <c r="F14" s="250">
        <f t="shared" si="0"/>
        <v>362</v>
      </c>
      <c r="G14" s="250">
        <f>'41'!G14</f>
        <v>184</v>
      </c>
      <c r="H14" s="250">
        <f>'41'!H14</f>
        <v>174</v>
      </c>
      <c r="I14" s="250">
        <f t="shared" si="1"/>
        <v>358</v>
      </c>
      <c r="J14" s="139">
        <v>179</v>
      </c>
      <c r="K14" s="350">
        <v>105</v>
      </c>
      <c r="L14" s="228">
        <f t="shared" si="2"/>
        <v>57.065217391304344</v>
      </c>
      <c r="M14" s="350">
        <v>105</v>
      </c>
      <c r="N14" s="228">
        <f t="shared" si="3"/>
        <v>60.344827586206897</v>
      </c>
      <c r="O14" s="229">
        <f t="shared" si="4"/>
        <v>210</v>
      </c>
      <c r="P14" s="228">
        <f t="shared" si="5"/>
        <v>58.659217877094974</v>
      </c>
      <c r="Q14" s="350">
        <v>100</v>
      </c>
      <c r="R14" s="228">
        <f t="shared" si="6"/>
        <v>54.347826086956516</v>
      </c>
      <c r="S14" s="350">
        <v>103</v>
      </c>
      <c r="T14" s="228">
        <f t="shared" si="7"/>
        <v>59.195402298850574</v>
      </c>
      <c r="U14" s="229">
        <f t="shared" si="8"/>
        <v>203</v>
      </c>
      <c r="V14" s="228">
        <f t="shared" si="9"/>
        <v>56.703910614525142</v>
      </c>
      <c r="W14" s="139">
        <v>146</v>
      </c>
      <c r="X14" s="228">
        <f t="shared" si="10"/>
        <v>79.347826086956516</v>
      </c>
      <c r="Y14" s="139">
        <v>110</v>
      </c>
      <c r="Z14" s="228">
        <f t="shared" si="11"/>
        <v>63.218390804597703</v>
      </c>
      <c r="AA14" s="223">
        <f t="shared" si="12"/>
        <v>256</v>
      </c>
      <c r="AB14" s="228">
        <f t="shared" si="13"/>
        <v>71.508379888268152</v>
      </c>
      <c r="AC14" s="228">
        <v>0</v>
      </c>
      <c r="AD14" s="228">
        <f t="shared" si="14"/>
        <v>0</v>
      </c>
      <c r="AE14" s="228">
        <v>0</v>
      </c>
      <c r="AF14" s="228">
        <f t="shared" si="15"/>
        <v>0</v>
      </c>
      <c r="AG14" s="229">
        <f t="shared" si="16"/>
        <v>0</v>
      </c>
      <c r="AH14" s="228">
        <f t="shared" si="17"/>
        <v>0</v>
      </c>
      <c r="AI14" s="161">
        <v>125</v>
      </c>
      <c r="AJ14" s="228">
        <f t="shared" si="18"/>
        <v>69.832402234636874</v>
      </c>
      <c r="AK14" s="228">
        <f>(AD14+X14+R14+L14+'41'!K14+'41'!Q14+'41'!W14+'41'!AC14+'41'!AI14)/8</f>
        <v>57.176690487629109</v>
      </c>
      <c r="AL14" s="228">
        <f>(AJ14+AF14+Z14+T14+N14+'41'!M14+'41'!S14+'41'!Y14+'41'!AE14+'41'!AK14)/9</f>
        <v>64.783421448803836</v>
      </c>
      <c r="AM14" s="228">
        <f>(AJ14+AH14+AB14+V14+P14+'41'!O14+'41'!U14+'41'!AA14+'41'!AG14+'41'!AM14)/9</f>
        <v>61.666855287028739</v>
      </c>
    </row>
    <row r="15" spans="1:39" ht="19.5" customHeight="1">
      <c r="A15" s="240">
        <v>4</v>
      </c>
      <c r="B15" s="250">
        <f>'11'!B12</f>
        <v>0</v>
      </c>
      <c r="C15" s="250" t="str">
        <f>'11'!C12</f>
        <v>Nailan</v>
      </c>
      <c r="D15" s="124">
        <v>146</v>
      </c>
      <c r="E15" s="124">
        <v>149</v>
      </c>
      <c r="F15" s="250">
        <f t="shared" si="0"/>
        <v>295</v>
      </c>
      <c r="G15" s="250">
        <f>'41'!G15</f>
        <v>149</v>
      </c>
      <c r="H15" s="250">
        <f>'41'!H15</f>
        <v>142</v>
      </c>
      <c r="I15" s="250">
        <f t="shared" si="1"/>
        <v>291</v>
      </c>
      <c r="J15" s="139">
        <v>147</v>
      </c>
      <c r="K15" s="350">
        <v>103</v>
      </c>
      <c r="L15" s="228">
        <f t="shared" si="2"/>
        <v>69.127516778523486</v>
      </c>
      <c r="M15" s="350">
        <v>83</v>
      </c>
      <c r="N15" s="228">
        <f t="shared" si="3"/>
        <v>58.450704225352112</v>
      </c>
      <c r="O15" s="229">
        <f t="shared" si="4"/>
        <v>186</v>
      </c>
      <c r="P15" s="228">
        <f t="shared" si="5"/>
        <v>63.917525773195869</v>
      </c>
      <c r="Q15" s="350">
        <v>112</v>
      </c>
      <c r="R15" s="228">
        <f t="shared" si="6"/>
        <v>75.167785234899327</v>
      </c>
      <c r="S15" s="350">
        <v>90</v>
      </c>
      <c r="T15" s="228">
        <f t="shared" si="7"/>
        <v>63.380281690140848</v>
      </c>
      <c r="U15" s="229">
        <f t="shared" si="8"/>
        <v>202</v>
      </c>
      <c r="V15" s="228">
        <f t="shared" si="9"/>
        <v>69.415807560137452</v>
      </c>
      <c r="W15" s="139">
        <v>116</v>
      </c>
      <c r="X15" s="228">
        <f t="shared" si="10"/>
        <v>77.852348993288587</v>
      </c>
      <c r="Y15" s="139">
        <v>88</v>
      </c>
      <c r="Z15" s="228">
        <f t="shared" si="11"/>
        <v>61.971830985915489</v>
      </c>
      <c r="AA15" s="223">
        <f t="shared" si="12"/>
        <v>204</v>
      </c>
      <c r="AB15" s="228">
        <f t="shared" si="13"/>
        <v>70.103092783505147</v>
      </c>
      <c r="AC15" s="228">
        <v>0</v>
      </c>
      <c r="AD15" s="228">
        <f t="shared" si="14"/>
        <v>0</v>
      </c>
      <c r="AE15" s="228">
        <v>0</v>
      </c>
      <c r="AF15" s="228">
        <f t="shared" si="15"/>
        <v>0</v>
      </c>
      <c r="AG15" s="229">
        <f t="shared" si="16"/>
        <v>0</v>
      </c>
      <c r="AH15" s="228">
        <f t="shared" si="17"/>
        <v>0</v>
      </c>
      <c r="AI15" s="161">
        <v>154</v>
      </c>
      <c r="AJ15" s="228">
        <f t="shared" si="18"/>
        <v>104.76190476190477</v>
      </c>
      <c r="AK15" s="228">
        <f>(AD15+X15+R15+L15+'41'!K15+'41'!Q15+'41'!W15+'41'!AC15+'41'!AI15)/8</f>
        <v>68.423623241702686</v>
      </c>
      <c r="AL15" s="228">
        <f>(AJ15+AF15+Z15+T15+N15+'41'!M15+'41'!S15+'41'!Y15+'41'!AE15+'41'!AK15)/9</f>
        <v>66.453731086494116</v>
      </c>
      <c r="AM15" s="228">
        <f>(AJ15+AH15+AB15+V15+P15+'41'!O15+'41'!U15+'41'!AA15+'41'!AG15+'41'!AM15)/9</f>
        <v>69.540432322190128</v>
      </c>
    </row>
    <row r="16" spans="1:39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124">
        <v>233</v>
      </c>
      <c r="E16" s="124">
        <v>241</v>
      </c>
      <c r="F16" s="250">
        <f t="shared" si="0"/>
        <v>474</v>
      </c>
      <c r="G16" s="250">
        <f>'41'!G16</f>
        <v>237</v>
      </c>
      <c r="H16" s="250">
        <f>'41'!H16</f>
        <v>231</v>
      </c>
      <c r="I16" s="250">
        <f t="shared" si="1"/>
        <v>468</v>
      </c>
      <c r="J16" s="139">
        <v>238</v>
      </c>
      <c r="K16" s="350">
        <v>162</v>
      </c>
      <c r="L16" s="228">
        <f t="shared" si="2"/>
        <v>68.35443037974683</v>
      </c>
      <c r="M16" s="350">
        <v>150</v>
      </c>
      <c r="N16" s="228">
        <f t="shared" si="3"/>
        <v>64.935064935064929</v>
      </c>
      <c r="O16" s="229">
        <f t="shared" si="4"/>
        <v>312</v>
      </c>
      <c r="P16" s="228">
        <f t="shared" si="5"/>
        <v>66.666666666666657</v>
      </c>
      <c r="Q16" s="350">
        <v>150</v>
      </c>
      <c r="R16" s="228">
        <f t="shared" si="6"/>
        <v>63.291139240506332</v>
      </c>
      <c r="S16" s="350">
        <v>145</v>
      </c>
      <c r="T16" s="228">
        <f t="shared" si="7"/>
        <v>62.770562770562762</v>
      </c>
      <c r="U16" s="229">
        <f t="shared" si="8"/>
        <v>295</v>
      </c>
      <c r="V16" s="228">
        <f t="shared" si="9"/>
        <v>63.034188034188034</v>
      </c>
      <c r="W16" s="139">
        <v>146</v>
      </c>
      <c r="X16" s="228">
        <f t="shared" si="10"/>
        <v>61.603375527426167</v>
      </c>
      <c r="Y16" s="139">
        <v>141</v>
      </c>
      <c r="Z16" s="228">
        <f t="shared" si="11"/>
        <v>61.038961038961034</v>
      </c>
      <c r="AA16" s="223">
        <f t="shared" si="12"/>
        <v>287</v>
      </c>
      <c r="AB16" s="228">
        <f t="shared" si="13"/>
        <v>61.324786324786331</v>
      </c>
      <c r="AC16" s="228">
        <v>0</v>
      </c>
      <c r="AD16" s="228">
        <f t="shared" si="14"/>
        <v>0</v>
      </c>
      <c r="AE16" s="228">
        <v>0</v>
      </c>
      <c r="AF16" s="228">
        <f t="shared" si="15"/>
        <v>0</v>
      </c>
      <c r="AG16" s="229">
        <f t="shared" si="16"/>
        <v>0</v>
      </c>
      <c r="AH16" s="228">
        <f t="shared" si="17"/>
        <v>0</v>
      </c>
      <c r="AI16" s="161">
        <v>175</v>
      </c>
      <c r="AJ16" s="228">
        <f t="shared" si="18"/>
        <v>73.529411764705884</v>
      </c>
      <c r="AK16" s="228">
        <f>(AD16+X16+R16+L16+'41'!K16+'41'!Q16+'41'!W16+'41'!AC16+'41'!AI16)/8</f>
        <v>65.602759819633832</v>
      </c>
      <c r="AL16" s="228">
        <f>(AJ16+AF16+Z16+T16+N16+'41'!M16+'41'!S16+'41'!Y16+'41'!AE16+'41'!AK16)/9</f>
        <v>65.10422518477192</v>
      </c>
      <c r="AM16" s="228">
        <f>(AJ16+AH16+AB16+V16+P16+'41'!O16+'41'!U16+'41'!AA16+'41'!AG16+'41'!AM16)/9</f>
        <v>65.798830982499396</v>
      </c>
    </row>
    <row r="17" spans="1:39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124">
        <v>108</v>
      </c>
      <c r="E17" s="124">
        <v>112</v>
      </c>
      <c r="F17" s="250">
        <f t="shared" si="0"/>
        <v>220</v>
      </c>
      <c r="G17" s="250">
        <f>'41'!G17</f>
        <v>110</v>
      </c>
      <c r="H17" s="250">
        <f>'41'!H17</f>
        <v>108</v>
      </c>
      <c r="I17" s="250">
        <f t="shared" si="1"/>
        <v>218</v>
      </c>
      <c r="J17" s="139">
        <v>111</v>
      </c>
      <c r="K17" s="350">
        <v>68</v>
      </c>
      <c r="L17" s="228">
        <f t="shared" si="2"/>
        <v>61.818181818181813</v>
      </c>
      <c r="M17" s="350">
        <v>71</v>
      </c>
      <c r="N17" s="228">
        <f t="shared" si="3"/>
        <v>65.740740740740748</v>
      </c>
      <c r="O17" s="229">
        <f t="shared" si="4"/>
        <v>139</v>
      </c>
      <c r="P17" s="228">
        <f t="shared" si="5"/>
        <v>63.761467889908253</v>
      </c>
      <c r="Q17" s="350">
        <v>70</v>
      </c>
      <c r="R17" s="228">
        <f t="shared" si="6"/>
        <v>63.636363636363633</v>
      </c>
      <c r="S17" s="350">
        <v>72</v>
      </c>
      <c r="T17" s="228">
        <f t="shared" si="7"/>
        <v>66.666666666666657</v>
      </c>
      <c r="U17" s="229">
        <f t="shared" si="8"/>
        <v>142</v>
      </c>
      <c r="V17" s="228">
        <f t="shared" si="9"/>
        <v>65.137614678899084</v>
      </c>
      <c r="W17" s="139">
        <v>77</v>
      </c>
      <c r="X17" s="228">
        <f t="shared" si="10"/>
        <v>70</v>
      </c>
      <c r="Y17" s="139">
        <v>71</v>
      </c>
      <c r="Z17" s="228">
        <f t="shared" si="11"/>
        <v>65.740740740740748</v>
      </c>
      <c r="AA17" s="223">
        <f t="shared" si="12"/>
        <v>148</v>
      </c>
      <c r="AB17" s="228">
        <f t="shared" si="13"/>
        <v>67.889908256880744</v>
      </c>
      <c r="AC17" s="228">
        <v>0</v>
      </c>
      <c r="AD17" s="228">
        <f t="shared" si="14"/>
        <v>0</v>
      </c>
      <c r="AE17" s="228">
        <v>0</v>
      </c>
      <c r="AF17" s="228">
        <f t="shared" si="15"/>
        <v>0</v>
      </c>
      <c r="AG17" s="229">
        <f t="shared" si="16"/>
        <v>0</v>
      </c>
      <c r="AH17" s="228">
        <f t="shared" si="17"/>
        <v>0</v>
      </c>
      <c r="AI17" s="161">
        <v>83</v>
      </c>
      <c r="AJ17" s="228">
        <f t="shared" si="18"/>
        <v>74.774774774774784</v>
      </c>
      <c r="AK17" s="228">
        <f>(AD17+X17+R17+L17+'41'!K17+'41'!Q17+'41'!W17+'41'!AC17+'41'!AI17)/8</f>
        <v>63.613215488215488</v>
      </c>
      <c r="AL17" s="228">
        <f>(AJ17+AF17+Z17+T17+N17+'41'!M17+'41'!S17+'41'!Y17+'41'!AE17+'41'!AK17)/9</f>
        <v>66.26318779096556</v>
      </c>
      <c r="AM17" s="228">
        <f>(AJ17+AH17+AB17+V17+P17+'41'!O17+'41'!U17+'41'!AA17+'41'!AG17+'41'!AM17)/9</f>
        <v>65.555088032152241</v>
      </c>
    </row>
    <row r="18" spans="1:39" ht="19.5" customHeight="1">
      <c r="A18" s="240">
        <v>7</v>
      </c>
      <c r="B18" s="250">
        <f>'11'!B15</f>
        <v>0</v>
      </c>
      <c r="C18" s="250" t="str">
        <f>'11'!C15</f>
        <v>Wringinanom</v>
      </c>
      <c r="D18" s="124">
        <v>137</v>
      </c>
      <c r="E18" s="124">
        <v>136</v>
      </c>
      <c r="F18" s="250">
        <f t="shared" si="0"/>
        <v>273</v>
      </c>
      <c r="G18" s="250">
        <f>'41'!G18</f>
        <v>140</v>
      </c>
      <c r="H18" s="250">
        <f>'41'!H18</f>
        <v>130</v>
      </c>
      <c r="I18" s="250">
        <f t="shared" si="1"/>
        <v>270</v>
      </c>
      <c r="J18" s="139">
        <v>135</v>
      </c>
      <c r="K18" s="350">
        <v>110</v>
      </c>
      <c r="L18" s="228">
        <f t="shared" si="2"/>
        <v>78.571428571428569</v>
      </c>
      <c r="M18" s="350">
        <v>83</v>
      </c>
      <c r="N18" s="228">
        <f t="shared" si="3"/>
        <v>63.84615384615384</v>
      </c>
      <c r="O18" s="229">
        <f t="shared" si="4"/>
        <v>193</v>
      </c>
      <c r="P18" s="228">
        <f t="shared" si="5"/>
        <v>71.481481481481481</v>
      </c>
      <c r="Q18" s="350">
        <v>97</v>
      </c>
      <c r="R18" s="228">
        <f t="shared" si="6"/>
        <v>69.285714285714278</v>
      </c>
      <c r="S18" s="350">
        <v>75</v>
      </c>
      <c r="T18" s="228">
        <f t="shared" si="7"/>
        <v>57.692307692307686</v>
      </c>
      <c r="U18" s="229">
        <f t="shared" si="8"/>
        <v>172</v>
      </c>
      <c r="V18" s="228">
        <f t="shared" si="9"/>
        <v>63.703703703703709</v>
      </c>
      <c r="W18" s="139">
        <v>94</v>
      </c>
      <c r="X18" s="228">
        <f t="shared" si="10"/>
        <v>67.142857142857139</v>
      </c>
      <c r="Y18" s="139">
        <v>86</v>
      </c>
      <c r="Z18" s="228">
        <f t="shared" si="11"/>
        <v>66.153846153846146</v>
      </c>
      <c r="AA18" s="223">
        <f t="shared" si="12"/>
        <v>180</v>
      </c>
      <c r="AB18" s="228">
        <f t="shared" si="13"/>
        <v>66.666666666666657</v>
      </c>
      <c r="AC18" s="228">
        <v>0</v>
      </c>
      <c r="AD18" s="228">
        <f t="shared" si="14"/>
        <v>0</v>
      </c>
      <c r="AE18" s="228">
        <v>0</v>
      </c>
      <c r="AF18" s="228">
        <f t="shared" si="15"/>
        <v>0</v>
      </c>
      <c r="AG18" s="229">
        <f t="shared" si="16"/>
        <v>0</v>
      </c>
      <c r="AH18" s="228">
        <f t="shared" si="17"/>
        <v>0</v>
      </c>
      <c r="AI18" s="161">
        <v>107</v>
      </c>
      <c r="AJ18" s="228">
        <f t="shared" si="18"/>
        <v>79.259259259259267</v>
      </c>
      <c r="AK18" s="228">
        <f>(AD18+X18+R18+L18+'41'!K18+'41'!Q18+'41'!W18+'41'!AC18+'41'!AI18)/8</f>
        <v>75.181178310740364</v>
      </c>
      <c r="AL18" s="228">
        <f>(AJ18+AF18+Z18+T18+N18+'41'!M18+'41'!S18+'41'!Y18+'41'!AE18+'41'!AK18)/9</f>
        <v>65.262089641174597</v>
      </c>
      <c r="AM18" s="228">
        <f>(AJ18+AH18+AB18+V18+P18+'41'!O18+'41'!U18+'41'!AA18+'41'!AG18+'41'!AM18)/9</f>
        <v>70.560303893637226</v>
      </c>
    </row>
    <row r="19" spans="1:39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124">
        <v>326</v>
      </c>
      <c r="E19" s="124">
        <v>326</v>
      </c>
      <c r="F19" s="250">
        <f t="shared" si="0"/>
        <v>652</v>
      </c>
      <c r="G19" s="250">
        <f>'41'!G19</f>
        <v>331</v>
      </c>
      <c r="H19" s="250">
        <f>'41'!H19</f>
        <v>313</v>
      </c>
      <c r="I19" s="250">
        <f t="shared" si="1"/>
        <v>644</v>
      </c>
      <c r="J19" s="139">
        <v>322</v>
      </c>
      <c r="K19" s="350">
        <v>224</v>
      </c>
      <c r="L19" s="228">
        <f t="shared" si="2"/>
        <v>67.673716012084597</v>
      </c>
      <c r="M19" s="350">
        <v>210</v>
      </c>
      <c r="N19" s="228">
        <f t="shared" si="3"/>
        <v>67.092651757188506</v>
      </c>
      <c r="O19" s="229">
        <f t="shared" si="4"/>
        <v>434</v>
      </c>
      <c r="P19" s="228">
        <f t="shared" si="5"/>
        <v>67.391304347826093</v>
      </c>
      <c r="Q19" s="350">
        <v>226</v>
      </c>
      <c r="R19" s="228">
        <f t="shared" si="6"/>
        <v>68.277945619335341</v>
      </c>
      <c r="S19" s="350">
        <v>202</v>
      </c>
      <c r="T19" s="228">
        <f t="shared" si="7"/>
        <v>64.5367412140575</v>
      </c>
      <c r="U19" s="229">
        <f t="shared" si="8"/>
        <v>428</v>
      </c>
      <c r="V19" s="228">
        <f t="shared" si="9"/>
        <v>66.459627329192557</v>
      </c>
      <c r="W19" s="139">
        <v>230</v>
      </c>
      <c r="X19" s="228">
        <f t="shared" si="10"/>
        <v>69.486404833836858</v>
      </c>
      <c r="Y19" s="139">
        <v>194</v>
      </c>
      <c r="Z19" s="228">
        <f t="shared" si="11"/>
        <v>61.980830670926515</v>
      </c>
      <c r="AA19" s="223">
        <f t="shared" si="12"/>
        <v>424</v>
      </c>
      <c r="AB19" s="228">
        <f t="shared" si="13"/>
        <v>65.838509316770185</v>
      </c>
      <c r="AC19" s="228">
        <v>0</v>
      </c>
      <c r="AD19" s="228">
        <f t="shared" si="14"/>
        <v>0</v>
      </c>
      <c r="AE19" s="228">
        <v>0</v>
      </c>
      <c r="AF19" s="228">
        <f t="shared" si="15"/>
        <v>0</v>
      </c>
      <c r="AG19" s="229">
        <f t="shared" si="16"/>
        <v>0</v>
      </c>
      <c r="AH19" s="228">
        <f t="shared" si="17"/>
        <v>0</v>
      </c>
      <c r="AI19" s="161">
        <v>300</v>
      </c>
      <c r="AJ19" s="228">
        <f t="shared" si="18"/>
        <v>93.16770186335404</v>
      </c>
      <c r="AK19" s="228">
        <f>(AD19+X19+R19+L19+'41'!K19+'41'!Q19+'41'!W19+'41'!AC19+'41'!AI19)/8</f>
        <v>69.012265304987679</v>
      </c>
      <c r="AL19" s="228">
        <f>(AJ19+AF19+Z19+T19+N19+'41'!M19+'41'!S19+'41'!Y19+'41'!AE19+'41'!AK19)/9</f>
        <v>68.956168794123457</v>
      </c>
      <c r="AM19" s="228">
        <f>(AJ19+AH19+AB19+V19+P19+'41'!O19+'41'!U19+'41'!AA19+'41'!AG19+'41'!AM19)/9</f>
        <v>70.352093891704456</v>
      </c>
    </row>
    <row r="20" spans="1:39" ht="19.5" customHeight="1">
      <c r="A20" s="240">
        <v>9</v>
      </c>
      <c r="B20" s="250">
        <f>'11'!B17</f>
        <v>0</v>
      </c>
      <c r="C20" s="250" t="str">
        <f>'11'!C17</f>
        <v>Bondrang</v>
      </c>
      <c r="D20" s="124">
        <v>52</v>
      </c>
      <c r="E20" s="124">
        <v>53</v>
      </c>
      <c r="F20" s="250">
        <f t="shared" si="0"/>
        <v>105</v>
      </c>
      <c r="G20" s="250">
        <f>'41'!G20</f>
        <v>52</v>
      </c>
      <c r="H20" s="250">
        <f>'41'!H20</f>
        <v>51</v>
      </c>
      <c r="I20" s="250">
        <f t="shared" si="1"/>
        <v>103</v>
      </c>
      <c r="J20" s="139">
        <v>52</v>
      </c>
      <c r="K20" s="350">
        <v>33</v>
      </c>
      <c r="L20" s="228">
        <f t="shared" si="2"/>
        <v>63.46153846153846</v>
      </c>
      <c r="M20" s="350">
        <v>25</v>
      </c>
      <c r="N20" s="228">
        <f t="shared" si="3"/>
        <v>49.019607843137251</v>
      </c>
      <c r="O20" s="229">
        <f t="shared" si="4"/>
        <v>58</v>
      </c>
      <c r="P20" s="228">
        <f t="shared" si="5"/>
        <v>56.310679611650485</v>
      </c>
      <c r="Q20" s="350">
        <v>35</v>
      </c>
      <c r="R20" s="228">
        <f t="shared" si="6"/>
        <v>67.307692307692307</v>
      </c>
      <c r="S20" s="350">
        <v>33</v>
      </c>
      <c r="T20" s="228">
        <f t="shared" si="7"/>
        <v>64.705882352941174</v>
      </c>
      <c r="U20" s="229">
        <f t="shared" si="8"/>
        <v>68</v>
      </c>
      <c r="V20" s="228">
        <f t="shared" si="9"/>
        <v>66.019417475728162</v>
      </c>
      <c r="W20" s="139">
        <v>29</v>
      </c>
      <c r="X20" s="228">
        <f t="shared" si="10"/>
        <v>55.769230769230774</v>
      </c>
      <c r="Y20" s="139">
        <v>36</v>
      </c>
      <c r="Z20" s="228">
        <f t="shared" si="11"/>
        <v>70.588235294117652</v>
      </c>
      <c r="AA20" s="223">
        <f t="shared" si="12"/>
        <v>65</v>
      </c>
      <c r="AB20" s="228">
        <f t="shared" si="13"/>
        <v>63.10679611650486</v>
      </c>
      <c r="AC20" s="228">
        <v>0</v>
      </c>
      <c r="AD20" s="228">
        <f t="shared" si="14"/>
        <v>0</v>
      </c>
      <c r="AE20" s="228">
        <v>0</v>
      </c>
      <c r="AF20" s="228">
        <f t="shared" si="15"/>
        <v>0</v>
      </c>
      <c r="AG20" s="229">
        <f t="shared" si="16"/>
        <v>0</v>
      </c>
      <c r="AH20" s="228">
        <f t="shared" si="17"/>
        <v>0</v>
      </c>
      <c r="AI20" s="161">
        <v>29</v>
      </c>
      <c r="AJ20" s="228">
        <f t="shared" si="18"/>
        <v>55.769230769230774</v>
      </c>
      <c r="AK20" s="228">
        <f>(AD20+X20+R20+L20+'41'!K20+'41'!Q20+'41'!W20+'41'!AC20+'41'!AI20)/8</f>
        <v>62.740384615384627</v>
      </c>
      <c r="AL20" s="228">
        <f>(AJ20+AF20+Z20+T20+N20+'41'!M20+'41'!S20+'41'!Y20+'41'!AE20+'41'!AK20)/9</f>
        <v>56.260296410129925</v>
      </c>
      <c r="AM20" s="228">
        <f>(AJ20+AH20+AB20+V20+P20+'41'!O20+'41'!U20+'41'!AA20+'41'!AG20+'41'!AM20)/9</f>
        <v>59.108688865970421</v>
      </c>
    </row>
    <row r="21" spans="1:39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124">
        <v>146</v>
      </c>
      <c r="E21" s="124">
        <v>150</v>
      </c>
      <c r="F21" s="250">
        <f t="shared" si="0"/>
        <v>296</v>
      </c>
      <c r="G21" s="250">
        <f>'41'!G21</f>
        <v>149</v>
      </c>
      <c r="H21" s="250">
        <f>'41'!H21</f>
        <v>143</v>
      </c>
      <c r="I21" s="250">
        <f t="shared" si="1"/>
        <v>292</v>
      </c>
      <c r="J21" s="139">
        <v>148</v>
      </c>
      <c r="K21" s="350">
        <v>98</v>
      </c>
      <c r="L21" s="228">
        <f t="shared" si="2"/>
        <v>65.771812080536918</v>
      </c>
      <c r="M21" s="350">
        <v>84</v>
      </c>
      <c r="N21" s="228">
        <f t="shared" si="3"/>
        <v>58.74125874125874</v>
      </c>
      <c r="O21" s="229">
        <f t="shared" si="4"/>
        <v>182</v>
      </c>
      <c r="P21" s="228">
        <f t="shared" si="5"/>
        <v>62.328767123287676</v>
      </c>
      <c r="Q21" s="350">
        <v>105</v>
      </c>
      <c r="R21" s="228">
        <f t="shared" si="6"/>
        <v>70.469798657718115</v>
      </c>
      <c r="S21" s="350">
        <v>76</v>
      </c>
      <c r="T21" s="228">
        <f t="shared" si="7"/>
        <v>53.146853146853147</v>
      </c>
      <c r="U21" s="229">
        <f t="shared" si="8"/>
        <v>181</v>
      </c>
      <c r="V21" s="228">
        <f t="shared" si="9"/>
        <v>61.986301369863014</v>
      </c>
      <c r="W21" s="139">
        <v>107</v>
      </c>
      <c r="X21" s="228">
        <f t="shared" si="10"/>
        <v>71.812080536912745</v>
      </c>
      <c r="Y21" s="139">
        <v>96</v>
      </c>
      <c r="Z21" s="228">
        <f t="shared" si="11"/>
        <v>67.132867132867133</v>
      </c>
      <c r="AA21" s="223">
        <f t="shared" si="12"/>
        <v>203</v>
      </c>
      <c r="AB21" s="228">
        <f t="shared" si="13"/>
        <v>69.520547945205479</v>
      </c>
      <c r="AC21" s="228">
        <v>0</v>
      </c>
      <c r="AD21" s="228">
        <f t="shared" si="14"/>
        <v>0</v>
      </c>
      <c r="AE21" s="228">
        <v>0</v>
      </c>
      <c r="AF21" s="228">
        <f t="shared" si="15"/>
        <v>0</v>
      </c>
      <c r="AG21" s="229">
        <f t="shared" si="16"/>
        <v>0</v>
      </c>
      <c r="AH21" s="228">
        <f t="shared" si="17"/>
        <v>0</v>
      </c>
      <c r="AI21" s="161">
        <v>102</v>
      </c>
      <c r="AJ21" s="228">
        <f t="shared" si="18"/>
        <v>68.918918918918919</v>
      </c>
      <c r="AK21" s="228">
        <f>(AD21+X21+R21+L21+'41'!K21+'41'!Q21+'41'!W21+'41'!AC21+'41'!AI21)/8</f>
        <v>70.860531396524777</v>
      </c>
      <c r="AL21" s="228">
        <f>(AJ21+AF21+Z21+T21+N21+'41'!M21+'41'!S21+'41'!Y21+'41'!AE21+'41'!AK21)/9</f>
        <v>56.277186277186281</v>
      </c>
      <c r="AM21" s="228">
        <f>(AJ21+AH21+AB21+V21+P21+'41'!O21+'41'!U21+'41'!AA21+'41'!AG21+'41'!AM21)/9</f>
        <v>63.466205931959358</v>
      </c>
    </row>
    <row r="22" spans="1:39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124">
        <v>58</v>
      </c>
      <c r="E22" s="124">
        <v>57</v>
      </c>
      <c r="F22" s="250">
        <f t="shared" si="0"/>
        <v>115</v>
      </c>
      <c r="G22" s="250">
        <f>'41'!G22</f>
        <v>58</v>
      </c>
      <c r="H22" s="250">
        <f>'41'!H22</f>
        <v>56</v>
      </c>
      <c r="I22" s="250">
        <f t="shared" si="1"/>
        <v>114</v>
      </c>
      <c r="J22" s="139">
        <v>57</v>
      </c>
      <c r="K22" s="350">
        <v>55</v>
      </c>
      <c r="L22" s="228">
        <f t="shared" si="2"/>
        <v>94.827586206896555</v>
      </c>
      <c r="M22" s="350">
        <v>30</v>
      </c>
      <c r="N22" s="228">
        <f t="shared" si="3"/>
        <v>53.571428571428569</v>
      </c>
      <c r="O22" s="229">
        <f t="shared" si="4"/>
        <v>85</v>
      </c>
      <c r="P22" s="228">
        <f t="shared" si="5"/>
        <v>74.561403508771932</v>
      </c>
      <c r="Q22" s="350">
        <v>47</v>
      </c>
      <c r="R22" s="228">
        <f t="shared" si="6"/>
        <v>81.034482758620683</v>
      </c>
      <c r="S22" s="350">
        <v>35</v>
      </c>
      <c r="T22" s="228">
        <f t="shared" si="7"/>
        <v>62.5</v>
      </c>
      <c r="U22" s="229">
        <f t="shared" si="8"/>
        <v>82</v>
      </c>
      <c r="V22" s="228">
        <f t="shared" si="9"/>
        <v>71.929824561403507</v>
      </c>
      <c r="W22" s="139">
        <v>45</v>
      </c>
      <c r="X22" s="228">
        <f t="shared" si="10"/>
        <v>77.58620689655173</v>
      </c>
      <c r="Y22" s="139">
        <v>46</v>
      </c>
      <c r="Z22" s="228">
        <f t="shared" si="11"/>
        <v>82.142857142857139</v>
      </c>
      <c r="AA22" s="223">
        <f t="shared" si="12"/>
        <v>91</v>
      </c>
      <c r="AB22" s="228">
        <f t="shared" si="13"/>
        <v>79.824561403508781</v>
      </c>
      <c r="AC22" s="228">
        <v>0</v>
      </c>
      <c r="AD22" s="228">
        <f t="shared" si="14"/>
        <v>0</v>
      </c>
      <c r="AE22" s="228">
        <v>0</v>
      </c>
      <c r="AF22" s="228">
        <f t="shared" si="15"/>
        <v>0</v>
      </c>
      <c r="AG22" s="229">
        <f t="shared" si="16"/>
        <v>0</v>
      </c>
      <c r="AH22" s="228">
        <f t="shared" si="17"/>
        <v>0</v>
      </c>
      <c r="AI22" s="161">
        <v>42</v>
      </c>
      <c r="AJ22" s="228">
        <f t="shared" si="18"/>
        <v>73.68421052631578</v>
      </c>
      <c r="AK22" s="228">
        <f>(AD22+X22+R22+L22+'41'!K22+'41'!Q22+'41'!W22+'41'!AC22+'41'!AI22)/8</f>
        <v>87.931034482758605</v>
      </c>
      <c r="AL22" s="228">
        <f>(AJ22+AF22+Z22+T22+N22+'41'!M22+'41'!S22+'41'!Y22+'41'!AE22+'41'!AK22)/9</f>
        <v>65.138540796435521</v>
      </c>
      <c r="AM22" s="228">
        <f>(AJ22+AH22+AB22+V22+P22+'41'!O22+'41'!U22+'41'!AA22+'41'!AG22+'41'!AM22)/9</f>
        <v>75.896262395118228</v>
      </c>
    </row>
    <row r="23" spans="1:39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4">
        <v>192</v>
      </c>
      <c r="E23" s="124">
        <v>194</v>
      </c>
      <c r="F23" s="250">
        <f t="shared" si="0"/>
        <v>386</v>
      </c>
      <c r="G23" s="250">
        <f>'41'!G23</f>
        <v>195</v>
      </c>
      <c r="H23" s="250">
        <f>'41'!H23</f>
        <v>186</v>
      </c>
      <c r="I23" s="250">
        <f t="shared" si="1"/>
        <v>381</v>
      </c>
      <c r="J23" s="139">
        <v>192</v>
      </c>
      <c r="K23" s="350">
        <v>115</v>
      </c>
      <c r="L23" s="228">
        <f t="shared" si="2"/>
        <v>58.974358974358978</v>
      </c>
      <c r="M23" s="350">
        <v>121</v>
      </c>
      <c r="N23" s="228">
        <f t="shared" si="3"/>
        <v>65.053763440860209</v>
      </c>
      <c r="O23" s="229">
        <f t="shared" si="4"/>
        <v>236</v>
      </c>
      <c r="P23" s="228">
        <f t="shared" si="5"/>
        <v>61.942257217847775</v>
      </c>
      <c r="Q23" s="350">
        <v>112</v>
      </c>
      <c r="R23" s="228">
        <f t="shared" si="6"/>
        <v>57.435897435897431</v>
      </c>
      <c r="S23" s="350">
        <v>113</v>
      </c>
      <c r="T23" s="228">
        <f t="shared" si="7"/>
        <v>60.752688172043015</v>
      </c>
      <c r="U23" s="229">
        <f t="shared" si="8"/>
        <v>225</v>
      </c>
      <c r="V23" s="228">
        <f t="shared" si="9"/>
        <v>59.055118110236215</v>
      </c>
      <c r="W23" s="139">
        <v>128</v>
      </c>
      <c r="X23" s="228">
        <f t="shared" si="10"/>
        <v>65.641025641025635</v>
      </c>
      <c r="Y23" s="139">
        <v>122</v>
      </c>
      <c r="Z23" s="228">
        <f t="shared" si="11"/>
        <v>65.591397849462368</v>
      </c>
      <c r="AA23" s="223">
        <f t="shared" si="12"/>
        <v>250</v>
      </c>
      <c r="AB23" s="228">
        <f t="shared" si="13"/>
        <v>65.616797900262469</v>
      </c>
      <c r="AC23" s="228">
        <v>0</v>
      </c>
      <c r="AD23" s="228">
        <f t="shared" si="14"/>
        <v>0</v>
      </c>
      <c r="AE23" s="228">
        <v>0</v>
      </c>
      <c r="AF23" s="228">
        <f t="shared" si="15"/>
        <v>0</v>
      </c>
      <c r="AG23" s="229">
        <f t="shared" si="16"/>
        <v>0</v>
      </c>
      <c r="AH23" s="228">
        <f t="shared" si="17"/>
        <v>0</v>
      </c>
      <c r="AI23" s="161">
        <v>187</v>
      </c>
      <c r="AJ23" s="228">
        <f t="shared" si="18"/>
        <v>97.395833333333343</v>
      </c>
      <c r="AK23" s="228">
        <f>(AD23+X23+R23+L23+'41'!K23+'41'!Q23+'41'!W23+'41'!AC23+'41'!AI23)/8</f>
        <v>61.127804487179489</v>
      </c>
      <c r="AL23" s="228">
        <f>(AJ23+AF23+Z23+T23+N23+'41'!M23+'41'!S23+'41'!Y23+'41'!AE23+'41'!AK23)/9</f>
        <v>65.143773325204151</v>
      </c>
      <c r="AM23" s="228">
        <f>(AJ23+AH23+AB23+V23+P23+'41'!O23+'41'!U23+'41'!AA23+'41'!AG23+'41'!AM23)/9</f>
        <v>65.125495903577686</v>
      </c>
    </row>
    <row r="24" spans="1:39" ht="19.5" customHeight="1">
      <c r="A24" s="240">
        <v>13</v>
      </c>
      <c r="B24" s="250">
        <f>'11'!B21</f>
        <v>0</v>
      </c>
      <c r="C24" s="250" t="str">
        <f>'11'!C21</f>
        <v>Kesugihan</v>
      </c>
      <c r="D24" s="124">
        <v>126</v>
      </c>
      <c r="E24" s="124">
        <v>128</v>
      </c>
      <c r="F24" s="250">
        <f t="shared" si="0"/>
        <v>254</v>
      </c>
      <c r="G24" s="250">
        <f>'41'!G24</f>
        <v>128</v>
      </c>
      <c r="H24" s="250">
        <f>'41'!H24</f>
        <v>123</v>
      </c>
      <c r="I24" s="250">
        <f t="shared" si="1"/>
        <v>251</v>
      </c>
      <c r="J24" s="139">
        <v>127</v>
      </c>
      <c r="K24" s="350">
        <v>64</v>
      </c>
      <c r="L24" s="228">
        <f t="shared" si="2"/>
        <v>50</v>
      </c>
      <c r="M24" s="350">
        <v>67</v>
      </c>
      <c r="N24" s="228">
        <f t="shared" si="3"/>
        <v>54.471544715447152</v>
      </c>
      <c r="O24" s="229">
        <f t="shared" si="4"/>
        <v>131</v>
      </c>
      <c r="P24" s="228">
        <f t="shared" si="5"/>
        <v>52.191235059760956</v>
      </c>
      <c r="Q24" s="350">
        <v>75</v>
      </c>
      <c r="R24" s="228">
        <f t="shared" si="6"/>
        <v>58.59375</v>
      </c>
      <c r="S24" s="350">
        <v>71</v>
      </c>
      <c r="T24" s="228">
        <f t="shared" si="7"/>
        <v>57.72357723577236</v>
      </c>
      <c r="U24" s="229">
        <f t="shared" si="8"/>
        <v>146</v>
      </c>
      <c r="V24" s="228">
        <f t="shared" si="9"/>
        <v>58.167330677290842</v>
      </c>
      <c r="W24" s="139">
        <v>72</v>
      </c>
      <c r="X24" s="228">
        <f t="shared" si="10"/>
        <v>56.25</v>
      </c>
      <c r="Y24" s="139">
        <v>68</v>
      </c>
      <c r="Z24" s="228">
        <f t="shared" si="11"/>
        <v>55.284552845528459</v>
      </c>
      <c r="AA24" s="223">
        <f t="shared" si="12"/>
        <v>140</v>
      </c>
      <c r="AB24" s="228">
        <f t="shared" si="13"/>
        <v>55.776892430278878</v>
      </c>
      <c r="AC24" s="228">
        <v>0</v>
      </c>
      <c r="AD24" s="228">
        <f t="shared" si="14"/>
        <v>0</v>
      </c>
      <c r="AE24" s="228">
        <v>0</v>
      </c>
      <c r="AF24" s="228">
        <f t="shared" si="15"/>
        <v>0</v>
      </c>
      <c r="AG24" s="229">
        <f t="shared" si="16"/>
        <v>0</v>
      </c>
      <c r="AH24" s="228">
        <f t="shared" si="17"/>
        <v>0</v>
      </c>
      <c r="AI24" s="161">
        <v>88</v>
      </c>
      <c r="AJ24" s="228">
        <f t="shared" si="18"/>
        <v>69.29133858267717</v>
      </c>
      <c r="AK24" s="228">
        <f>(AD24+X24+R24+L24+'41'!K24+'41'!Q24+'41'!W24+'41'!AC24+'41'!AI24)/8</f>
        <v>53.442770337301589</v>
      </c>
      <c r="AL24" s="228">
        <f>(AJ24+AF24+Z24+T24+N24+'41'!M24+'41'!S24+'41'!Y24+'41'!AE24+'41'!AK24)/9</f>
        <v>56.725121631137569</v>
      </c>
      <c r="AM24" s="228">
        <f>(AJ24+AH24+AB24+V24+P24+'41'!O24+'41'!U24+'41'!AA24+'41'!AG24+'41'!AM24)/9</f>
        <v>55.95378764905383</v>
      </c>
    </row>
    <row r="25" spans="1:39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4">
        <v>215</v>
      </c>
      <c r="E25" s="124">
        <v>218</v>
      </c>
      <c r="F25" s="250">
        <f t="shared" si="0"/>
        <v>433</v>
      </c>
      <c r="G25" s="250">
        <f>'41'!G25</f>
        <v>218</v>
      </c>
      <c r="H25" s="250">
        <f>'41'!H25</f>
        <v>209</v>
      </c>
      <c r="I25" s="250">
        <f t="shared" si="1"/>
        <v>427</v>
      </c>
      <c r="J25" s="139">
        <v>216</v>
      </c>
      <c r="K25" s="350">
        <v>153</v>
      </c>
      <c r="L25" s="228">
        <f t="shared" si="2"/>
        <v>70.183486238532112</v>
      </c>
      <c r="M25" s="350">
        <v>145</v>
      </c>
      <c r="N25" s="228">
        <f t="shared" si="3"/>
        <v>69.377990430622006</v>
      </c>
      <c r="O25" s="229">
        <f t="shared" si="4"/>
        <v>298</v>
      </c>
      <c r="P25" s="228">
        <f t="shared" si="5"/>
        <v>69.789227166276348</v>
      </c>
      <c r="Q25" s="350">
        <v>156</v>
      </c>
      <c r="R25" s="228">
        <f t="shared" si="6"/>
        <v>71.559633027522935</v>
      </c>
      <c r="S25" s="350">
        <v>138</v>
      </c>
      <c r="T25" s="228">
        <f t="shared" si="7"/>
        <v>66.028708133971293</v>
      </c>
      <c r="U25" s="229">
        <f t="shared" si="8"/>
        <v>294</v>
      </c>
      <c r="V25" s="228">
        <f t="shared" si="9"/>
        <v>68.852459016393439</v>
      </c>
      <c r="W25" s="139">
        <v>145</v>
      </c>
      <c r="X25" s="228">
        <f t="shared" si="10"/>
        <v>66.513761467889907</v>
      </c>
      <c r="Y25" s="139">
        <v>140</v>
      </c>
      <c r="Z25" s="228">
        <f t="shared" si="11"/>
        <v>66.985645933014354</v>
      </c>
      <c r="AA25" s="223">
        <f t="shared" si="12"/>
        <v>285</v>
      </c>
      <c r="AB25" s="228">
        <f t="shared" si="13"/>
        <v>66.744730679156902</v>
      </c>
      <c r="AC25" s="228">
        <v>0</v>
      </c>
      <c r="AD25" s="228">
        <f t="shared" si="14"/>
        <v>0</v>
      </c>
      <c r="AE25" s="228">
        <v>0</v>
      </c>
      <c r="AF25" s="228">
        <f t="shared" si="15"/>
        <v>0</v>
      </c>
      <c r="AG25" s="229">
        <f t="shared" si="16"/>
        <v>0</v>
      </c>
      <c r="AH25" s="228">
        <f t="shared" si="17"/>
        <v>0</v>
      </c>
      <c r="AI25" s="161">
        <v>238</v>
      </c>
      <c r="AJ25" s="228">
        <f t="shared" si="18"/>
        <v>110.18518518518519</v>
      </c>
      <c r="AK25" s="228">
        <f>(AD25+X25+R25+L25+'41'!K25+'41'!Q25+'41'!W25+'41'!AC25+'41'!AI25)/8</f>
        <v>70.556326008107533</v>
      </c>
      <c r="AL25" s="228">
        <f>(AJ25+AF25+Z25+T25+N25+'41'!M25+'41'!S25+'41'!Y25+'41'!AE25+'41'!AK25)/9</f>
        <v>72.467937236701644</v>
      </c>
      <c r="AM25" s="228">
        <f>(AJ25+AH25+AB25+V25+P25+'41'!O25+'41'!U25+'41'!AA25+'41'!AG25+'41'!AM25)/9</f>
        <v>73.716795946485036</v>
      </c>
    </row>
    <row r="26" spans="1:39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124">
        <v>146</v>
      </c>
      <c r="E26" s="124">
        <v>145</v>
      </c>
      <c r="F26" s="250">
        <f t="shared" si="0"/>
        <v>291</v>
      </c>
      <c r="G26" s="250">
        <f>'41'!G26</f>
        <v>148</v>
      </c>
      <c r="H26" s="250">
        <f>'41'!H26</f>
        <v>139</v>
      </c>
      <c r="I26" s="250">
        <f t="shared" si="1"/>
        <v>287</v>
      </c>
      <c r="J26" s="139">
        <v>144</v>
      </c>
      <c r="K26" s="350">
        <v>99</v>
      </c>
      <c r="L26" s="228">
        <f t="shared" si="2"/>
        <v>66.891891891891902</v>
      </c>
      <c r="M26" s="350">
        <v>92</v>
      </c>
      <c r="N26" s="228">
        <f t="shared" si="3"/>
        <v>66.187050359712231</v>
      </c>
      <c r="O26" s="229">
        <f t="shared" si="4"/>
        <v>191</v>
      </c>
      <c r="P26" s="228">
        <f t="shared" si="5"/>
        <v>66.550522648083614</v>
      </c>
      <c r="Q26" s="350">
        <v>95</v>
      </c>
      <c r="R26" s="228">
        <f t="shared" si="6"/>
        <v>64.189189189189193</v>
      </c>
      <c r="S26" s="350">
        <v>108</v>
      </c>
      <c r="T26" s="228">
        <f t="shared" si="7"/>
        <v>77.697841726618705</v>
      </c>
      <c r="U26" s="229">
        <f t="shared" si="8"/>
        <v>203</v>
      </c>
      <c r="V26" s="228">
        <f t="shared" si="9"/>
        <v>70.731707317073173</v>
      </c>
      <c r="W26" s="139">
        <v>129</v>
      </c>
      <c r="X26" s="228">
        <f t="shared" si="10"/>
        <v>87.162162162162161</v>
      </c>
      <c r="Y26" s="139">
        <v>120</v>
      </c>
      <c r="Z26" s="228">
        <f t="shared" si="11"/>
        <v>86.330935251798564</v>
      </c>
      <c r="AA26" s="223">
        <f t="shared" si="12"/>
        <v>249</v>
      </c>
      <c r="AB26" s="228">
        <f t="shared" si="13"/>
        <v>86.759581881533094</v>
      </c>
      <c r="AC26" s="228">
        <v>0</v>
      </c>
      <c r="AD26" s="228">
        <f t="shared" si="14"/>
        <v>0</v>
      </c>
      <c r="AE26" s="228">
        <v>0</v>
      </c>
      <c r="AF26" s="228">
        <f t="shared" si="15"/>
        <v>0</v>
      </c>
      <c r="AG26" s="229">
        <f t="shared" si="16"/>
        <v>0</v>
      </c>
      <c r="AH26" s="228">
        <f t="shared" si="17"/>
        <v>0</v>
      </c>
      <c r="AI26" s="161">
        <v>114</v>
      </c>
      <c r="AJ26" s="228">
        <f t="shared" si="18"/>
        <v>79.166666666666657</v>
      </c>
      <c r="AK26" s="228">
        <f>(AD26+X26+R26+L26+'41'!K26+'41'!Q26+'41'!W26+'41'!AC26+'41'!AI26)/8</f>
        <v>69.33311736393928</v>
      </c>
      <c r="AL26" s="228">
        <f>(AJ26+AF26+Z26+T26+N26+'41'!M26+'41'!S26+'41'!Y26+'41'!AE26+'41'!AK26)/9</f>
        <v>68.467731561876931</v>
      </c>
      <c r="AM26" s="228">
        <f>(AJ26+AH26+AB26+V26+P26+'41'!O26+'41'!U26+'41'!AA26+'41'!AG26+'41'!AM26)/9</f>
        <v>69.446356896067726</v>
      </c>
    </row>
    <row r="27" spans="1:39" ht="19.5" customHeight="1">
      <c r="A27" s="240">
        <v>16</v>
      </c>
      <c r="B27" s="250">
        <f>'11'!B24</f>
        <v>0</v>
      </c>
      <c r="C27" s="250" t="str">
        <f>'11'!C24</f>
        <v>Ronowijayan</v>
      </c>
      <c r="D27" s="124">
        <v>144</v>
      </c>
      <c r="E27" s="124">
        <v>146</v>
      </c>
      <c r="F27" s="250">
        <f t="shared" si="0"/>
        <v>290</v>
      </c>
      <c r="G27" s="250">
        <f>'41'!G27</f>
        <v>147</v>
      </c>
      <c r="H27" s="250">
        <f>'41'!H27</f>
        <v>140</v>
      </c>
      <c r="I27" s="250">
        <f t="shared" si="1"/>
        <v>287</v>
      </c>
      <c r="J27" s="139">
        <v>144</v>
      </c>
      <c r="K27" s="350">
        <v>99</v>
      </c>
      <c r="L27" s="228">
        <f t="shared" si="2"/>
        <v>67.346938775510196</v>
      </c>
      <c r="M27" s="350">
        <v>99</v>
      </c>
      <c r="N27" s="228">
        <f t="shared" si="3"/>
        <v>70.714285714285722</v>
      </c>
      <c r="O27" s="229">
        <f t="shared" si="4"/>
        <v>198</v>
      </c>
      <c r="P27" s="228">
        <f t="shared" si="5"/>
        <v>68.98954703832753</v>
      </c>
      <c r="Q27" s="350">
        <v>93</v>
      </c>
      <c r="R27" s="228">
        <f t="shared" si="6"/>
        <v>63.265306122448983</v>
      </c>
      <c r="S27" s="350">
        <v>89</v>
      </c>
      <c r="T27" s="228">
        <f t="shared" si="7"/>
        <v>63.571428571428569</v>
      </c>
      <c r="U27" s="229">
        <f t="shared" si="8"/>
        <v>182</v>
      </c>
      <c r="V27" s="228">
        <f t="shared" si="9"/>
        <v>63.414634146341463</v>
      </c>
      <c r="W27" s="139">
        <v>110</v>
      </c>
      <c r="X27" s="228">
        <f t="shared" si="10"/>
        <v>74.829931972789126</v>
      </c>
      <c r="Y27" s="139">
        <v>95</v>
      </c>
      <c r="Z27" s="228">
        <f t="shared" si="11"/>
        <v>67.857142857142861</v>
      </c>
      <c r="AA27" s="223">
        <f t="shared" si="12"/>
        <v>205</v>
      </c>
      <c r="AB27" s="228">
        <f t="shared" si="13"/>
        <v>71.428571428571431</v>
      </c>
      <c r="AC27" s="228">
        <v>0</v>
      </c>
      <c r="AD27" s="228">
        <f t="shared" si="14"/>
        <v>0</v>
      </c>
      <c r="AE27" s="228">
        <v>0</v>
      </c>
      <c r="AF27" s="228">
        <f t="shared" si="15"/>
        <v>0</v>
      </c>
      <c r="AG27" s="229">
        <f t="shared" si="16"/>
        <v>0</v>
      </c>
      <c r="AH27" s="228">
        <f t="shared" si="17"/>
        <v>0</v>
      </c>
      <c r="AI27" s="161">
        <v>151</v>
      </c>
      <c r="AJ27" s="228">
        <f t="shared" si="18"/>
        <v>104.86111111111111</v>
      </c>
      <c r="AK27" s="228">
        <f>(AD27+X27+R27+L27+'41'!K27+'41'!Q27+'41'!W27+'41'!AC27+'41'!AI27)/8</f>
        <v>71.153982426303855</v>
      </c>
      <c r="AL27" s="228">
        <f>(AJ27+AF27+Z27+T27+N27+'41'!M27+'41'!S27+'41'!Y27+'41'!AE27+'41'!AK27)/9</f>
        <v>69.454017781643358</v>
      </c>
      <c r="AM27" s="228">
        <f>(AJ27+AH27+AB27+V27+P27+'41'!O27+'41'!U27+'41'!AA27+'41'!AG27+'41'!AM27)/9</f>
        <v>72.1602657665876</v>
      </c>
    </row>
    <row r="28" spans="1:39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124">
        <v>193</v>
      </c>
      <c r="E28" s="124">
        <v>193</v>
      </c>
      <c r="F28" s="250">
        <f t="shared" si="0"/>
        <v>386</v>
      </c>
      <c r="G28" s="250">
        <f>'41'!G28</f>
        <v>196</v>
      </c>
      <c r="H28" s="250">
        <f>'41'!H28</f>
        <v>185</v>
      </c>
      <c r="I28" s="250">
        <f t="shared" si="1"/>
        <v>381</v>
      </c>
      <c r="J28" s="139">
        <v>191</v>
      </c>
      <c r="K28" s="350">
        <v>114</v>
      </c>
      <c r="L28" s="228">
        <f t="shared" si="2"/>
        <v>58.163265306122447</v>
      </c>
      <c r="M28" s="350">
        <v>116</v>
      </c>
      <c r="N28" s="228">
        <f t="shared" si="3"/>
        <v>62.702702702702709</v>
      </c>
      <c r="O28" s="229">
        <f t="shared" si="4"/>
        <v>230</v>
      </c>
      <c r="P28" s="228">
        <f t="shared" si="5"/>
        <v>60.367454068241464</v>
      </c>
      <c r="Q28" s="350">
        <v>120</v>
      </c>
      <c r="R28" s="228">
        <f t="shared" si="6"/>
        <v>61.224489795918366</v>
      </c>
      <c r="S28" s="350">
        <v>135</v>
      </c>
      <c r="T28" s="228">
        <f t="shared" si="7"/>
        <v>72.972972972972968</v>
      </c>
      <c r="U28" s="229">
        <f t="shared" si="8"/>
        <v>255</v>
      </c>
      <c r="V28" s="228">
        <f t="shared" si="9"/>
        <v>66.929133858267718</v>
      </c>
      <c r="W28" s="139">
        <v>126</v>
      </c>
      <c r="X28" s="228">
        <f t="shared" si="10"/>
        <v>64.285714285714292</v>
      </c>
      <c r="Y28" s="139">
        <v>137</v>
      </c>
      <c r="Z28" s="228">
        <f t="shared" si="11"/>
        <v>74.054054054054049</v>
      </c>
      <c r="AA28" s="223">
        <f t="shared" si="12"/>
        <v>263</v>
      </c>
      <c r="AB28" s="228">
        <f t="shared" si="13"/>
        <v>69.028871391076123</v>
      </c>
      <c r="AC28" s="228">
        <v>0</v>
      </c>
      <c r="AD28" s="228">
        <f t="shared" si="14"/>
        <v>0</v>
      </c>
      <c r="AE28" s="228">
        <v>0</v>
      </c>
      <c r="AF28" s="228">
        <f t="shared" si="15"/>
        <v>0</v>
      </c>
      <c r="AG28" s="229">
        <f t="shared" si="16"/>
        <v>0</v>
      </c>
      <c r="AH28" s="228">
        <f t="shared" si="17"/>
        <v>0</v>
      </c>
      <c r="AI28" s="161">
        <v>224</v>
      </c>
      <c r="AJ28" s="228">
        <f t="shared" si="18"/>
        <v>117.27748691099475</v>
      </c>
      <c r="AK28" s="228">
        <f>(AD28+X28+R28+L28+'41'!K28+'41'!Q28+'41'!W28+'41'!AC28+'41'!AI28)/8</f>
        <v>61.148818335624405</v>
      </c>
      <c r="AL28" s="228">
        <f>(AJ28+AF28+Z28+T28+N28+'41'!M28+'41'!S28+'41'!Y28+'41'!AE28+'41'!AK28)/9</f>
        <v>70.843151971112249</v>
      </c>
      <c r="AM28" s="228">
        <f>(AJ28+AH28+AB28+V28+P28+'41'!O28+'41'!U28+'41'!AA28+'41'!AG28+'41'!AM28)/9</f>
        <v>69.042720721046152</v>
      </c>
    </row>
    <row r="29" spans="1:39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4">
        <v>287</v>
      </c>
      <c r="E29" s="124">
        <v>296</v>
      </c>
      <c r="F29" s="250">
        <f t="shared" si="0"/>
        <v>583</v>
      </c>
      <c r="G29" s="250">
        <f>'41'!G29</f>
        <v>292</v>
      </c>
      <c r="H29" s="250">
        <f>'41'!H29</f>
        <v>283</v>
      </c>
      <c r="I29" s="250">
        <f t="shared" si="1"/>
        <v>575</v>
      </c>
      <c r="J29" s="139">
        <v>293</v>
      </c>
      <c r="K29" s="350">
        <v>189</v>
      </c>
      <c r="L29" s="228">
        <f t="shared" si="2"/>
        <v>64.726027397260282</v>
      </c>
      <c r="M29" s="350">
        <v>165</v>
      </c>
      <c r="N29" s="228">
        <f t="shared" si="3"/>
        <v>58.303886925795055</v>
      </c>
      <c r="O29" s="229">
        <f t="shared" si="4"/>
        <v>354</v>
      </c>
      <c r="P29" s="228">
        <f t="shared" si="5"/>
        <v>61.565217391304351</v>
      </c>
      <c r="Q29" s="350">
        <v>195</v>
      </c>
      <c r="R29" s="228">
        <f t="shared" si="6"/>
        <v>66.780821917808225</v>
      </c>
      <c r="S29" s="350">
        <v>166</v>
      </c>
      <c r="T29" s="228">
        <f t="shared" si="7"/>
        <v>58.657243816254415</v>
      </c>
      <c r="U29" s="229">
        <f t="shared" si="8"/>
        <v>361</v>
      </c>
      <c r="V29" s="228">
        <f t="shared" si="9"/>
        <v>62.782608695652172</v>
      </c>
      <c r="W29" s="139">
        <v>234</v>
      </c>
      <c r="X29" s="228">
        <f t="shared" si="10"/>
        <v>80.136986301369859</v>
      </c>
      <c r="Y29" s="139">
        <v>215</v>
      </c>
      <c r="Z29" s="228">
        <f t="shared" si="11"/>
        <v>75.971731448763251</v>
      </c>
      <c r="AA29" s="223">
        <f t="shared" si="12"/>
        <v>449</v>
      </c>
      <c r="AB29" s="228">
        <f t="shared" si="13"/>
        <v>78.086956521739125</v>
      </c>
      <c r="AC29" s="228">
        <v>0</v>
      </c>
      <c r="AD29" s="228">
        <f t="shared" si="14"/>
        <v>0</v>
      </c>
      <c r="AE29" s="228">
        <v>0</v>
      </c>
      <c r="AF29" s="228">
        <f t="shared" si="15"/>
        <v>0</v>
      </c>
      <c r="AG29" s="229">
        <f t="shared" si="16"/>
        <v>0</v>
      </c>
      <c r="AH29" s="228">
        <f t="shared" si="17"/>
        <v>0</v>
      </c>
      <c r="AI29" s="161">
        <v>210</v>
      </c>
      <c r="AJ29" s="228">
        <f t="shared" si="18"/>
        <v>71.672354948805463</v>
      </c>
      <c r="AK29" s="228">
        <f>(AD29+X29+R29+L29+'41'!K29+'41'!Q29+'41'!W29+'41'!AC29+'41'!AI29)/8</f>
        <v>65.853509379027258</v>
      </c>
      <c r="AL29" s="228">
        <f>(AJ29+AF29+Z29+T29+N29+'41'!M29+'41'!S29+'41'!Y29+'41'!AE29+'41'!AK29)/9</f>
        <v>61.076159855993183</v>
      </c>
      <c r="AM29" s="228">
        <f>(AJ29+AH29+AB29+V29+P29+'41'!O29+'41'!U29+'41'!AA29+'41'!AG29+'41'!AM29)/9</f>
        <v>63.803238351592491</v>
      </c>
    </row>
    <row r="30" spans="1:39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4">
        <v>213</v>
      </c>
      <c r="E30" s="124">
        <v>215</v>
      </c>
      <c r="F30" s="250">
        <f t="shared" si="0"/>
        <v>428</v>
      </c>
      <c r="G30" s="250">
        <f>'41'!G30</f>
        <v>217</v>
      </c>
      <c r="H30" s="250">
        <f>'41'!H30</f>
        <v>206</v>
      </c>
      <c r="I30" s="250">
        <f t="shared" si="1"/>
        <v>423</v>
      </c>
      <c r="J30" s="139">
        <v>212</v>
      </c>
      <c r="K30" s="350">
        <v>136</v>
      </c>
      <c r="L30" s="228">
        <f t="shared" si="2"/>
        <v>62.672811059907829</v>
      </c>
      <c r="M30" s="350">
        <v>124</v>
      </c>
      <c r="N30" s="228">
        <f t="shared" si="3"/>
        <v>60.194174757281552</v>
      </c>
      <c r="O30" s="229">
        <f t="shared" si="4"/>
        <v>260</v>
      </c>
      <c r="P30" s="228">
        <f t="shared" si="5"/>
        <v>61.465721040189123</v>
      </c>
      <c r="Q30" s="350">
        <v>130</v>
      </c>
      <c r="R30" s="228">
        <f t="shared" si="6"/>
        <v>59.907834101382484</v>
      </c>
      <c r="S30" s="350">
        <v>122</v>
      </c>
      <c r="T30" s="228">
        <f t="shared" si="7"/>
        <v>59.22330097087378</v>
      </c>
      <c r="U30" s="229">
        <f t="shared" si="8"/>
        <v>252</v>
      </c>
      <c r="V30" s="228">
        <f t="shared" si="9"/>
        <v>59.574468085106382</v>
      </c>
      <c r="W30" s="139">
        <v>137</v>
      </c>
      <c r="X30" s="228">
        <f t="shared" si="10"/>
        <v>63.133640552995395</v>
      </c>
      <c r="Y30" s="139">
        <v>123</v>
      </c>
      <c r="Z30" s="228">
        <f t="shared" si="11"/>
        <v>59.708737864077662</v>
      </c>
      <c r="AA30" s="223">
        <f t="shared" si="12"/>
        <v>260</v>
      </c>
      <c r="AB30" s="228">
        <f t="shared" si="13"/>
        <v>61.465721040189123</v>
      </c>
      <c r="AC30" s="228">
        <v>0</v>
      </c>
      <c r="AD30" s="228">
        <f t="shared" si="14"/>
        <v>0</v>
      </c>
      <c r="AE30" s="228">
        <v>0</v>
      </c>
      <c r="AF30" s="228">
        <f t="shared" si="15"/>
        <v>0</v>
      </c>
      <c r="AG30" s="229">
        <f t="shared" si="16"/>
        <v>0</v>
      </c>
      <c r="AH30" s="228">
        <f t="shared" si="17"/>
        <v>0</v>
      </c>
      <c r="AI30" s="161">
        <v>174</v>
      </c>
      <c r="AJ30" s="228">
        <f t="shared" si="18"/>
        <v>82.075471698113205</v>
      </c>
      <c r="AK30" s="228">
        <f>(AD30+X30+R30+L30+'41'!K30+'41'!Q30+'41'!W30+'41'!AC30+'41'!AI30)/8</f>
        <v>62.592490426429549</v>
      </c>
      <c r="AL30" s="228">
        <f>(AJ30+AF30+Z30+T30+N30+'41'!M30+'41'!S30+'41'!Y30+'41'!AE30+'41'!AK30)/9</f>
        <v>61.36755887084977</v>
      </c>
      <c r="AM30" s="228">
        <f>(AJ30+AH30+AB30+V30+P30+'41'!O30+'41'!U30+'41'!AA30+'41'!AG30+'41'!AM30)/9</f>
        <v>63.0725567622071</v>
      </c>
    </row>
    <row r="31" spans="1:39" ht="19.5" customHeight="1">
      <c r="A31" s="240">
        <v>20</v>
      </c>
      <c r="B31" s="250">
        <f>'11'!B28</f>
        <v>0</v>
      </c>
      <c r="C31" s="250" t="str">
        <f>'11'!C28</f>
        <v>Ngrandu</v>
      </c>
      <c r="D31" s="124">
        <v>71</v>
      </c>
      <c r="E31" s="124">
        <v>72</v>
      </c>
      <c r="F31" s="250">
        <f t="shared" si="0"/>
        <v>143</v>
      </c>
      <c r="G31" s="250">
        <f>'41'!G31</f>
        <v>72</v>
      </c>
      <c r="H31" s="250">
        <f>'41'!H31</f>
        <v>69</v>
      </c>
      <c r="I31" s="250">
        <f t="shared" si="1"/>
        <v>141</v>
      </c>
      <c r="J31" s="139">
        <v>71</v>
      </c>
      <c r="K31" s="350">
        <v>44</v>
      </c>
      <c r="L31" s="228">
        <f t="shared" si="2"/>
        <v>61.111111111111114</v>
      </c>
      <c r="M31" s="350">
        <v>48</v>
      </c>
      <c r="N31" s="228">
        <f t="shared" si="3"/>
        <v>69.565217391304344</v>
      </c>
      <c r="O31" s="229">
        <f t="shared" si="4"/>
        <v>92</v>
      </c>
      <c r="P31" s="228">
        <f t="shared" si="5"/>
        <v>65.248226950354621</v>
      </c>
      <c r="Q31" s="350">
        <v>41</v>
      </c>
      <c r="R31" s="228">
        <f t="shared" si="6"/>
        <v>56.944444444444443</v>
      </c>
      <c r="S31" s="350">
        <v>52</v>
      </c>
      <c r="T31" s="228">
        <f t="shared" si="7"/>
        <v>75.362318840579718</v>
      </c>
      <c r="U31" s="229">
        <f t="shared" si="8"/>
        <v>93</v>
      </c>
      <c r="V31" s="228">
        <f t="shared" si="9"/>
        <v>65.957446808510639</v>
      </c>
      <c r="W31" s="139">
        <v>55</v>
      </c>
      <c r="X31" s="228">
        <f t="shared" si="10"/>
        <v>76.388888888888886</v>
      </c>
      <c r="Y31" s="139">
        <v>50</v>
      </c>
      <c r="Z31" s="228">
        <f t="shared" si="11"/>
        <v>72.463768115942031</v>
      </c>
      <c r="AA31" s="223">
        <f t="shared" si="12"/>
        <v>105</v>
      </c>
      <c r="AB31" s="228">
        <f t="shared" si="13"/>
        <v>74.468085106382972</v>
      </c>
      <c r="AC31" s="228">
        <v>0</v>
      </c>
      <c r="AD31" s="228">
        <f t="shared" si="14"/>
        <v>0</v>
      </c>
      <c r="AE31" s="228">
        <v>0</v>
      </c>
      <c r="AF31" s="228">
        <f t="shared" si="15"/>
        <v>0</v>
      </c>
      <c r="AG31" s="229">
        <f t="shared" si="16"/>
        <v>0</v>
      </c>
      <c r="AH31" s="228">
        <f t="shared" si="17"/>
        <v>0</v>
      </c>
      <c r="AI31" s="161">
        <v>69</v>
      </c>
      <c r="AJ31" s="228">
        <f t="shared" si="18"/>
        <v>97.183098591549296</v>
      </c>
      <c r="AK31" s="228">
        <f>(AD31+X31+R31+L31+'41'!K31+'41'!Q31+'41'!W31+'41'!AC31+'41'!AI31)/8</f>
        <v>62.120989827856022</v>
      </c>
      <c r="AL31" s="228">
        <f>(AJ31+AF31+Z31+T31+N31+'41'!M31+'41'!S31+'41'!Y31+'41'!AE31+'41'!AK31)/9</f>
        <v>75.894740423215609</v>
      </c>
      <c r="AM31" s="228">
        <f>(AJ31+AH31+AB31+V31+P31+'41'!O31+'41'!U31+'41'!AA31+'41'!AG31+'41'!AM31)/9</f>
        <v>70.918694952258036</v>
      </c>
    </row>
    <row r="32" spans="1:39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4">
        <v>289</v>
      </c>
      <c r="E32" s="124">
        <v>289</v>
      </c>
      <c r="F32" s="250">
        <f t="shared" si="0"/>
        <v>578</v>
      </c>
      <c r="G32" s="250">
        <f>'41'!G32</f>
        <v>294</v>
      </c>
      <c r="H32" s="250">
        <f>'41'!H32</f>
        <v>277</v>
      </c>
      <c r="I32" s="250">
        <f t="shared" si="1"/>
        <v>571</v>
      </c>
      <c r="J32" s="139">
        <v>286</v>
      </c>
      <c r="K32" s="350">
        <v>173</v>
      </c>
      <c r="L32" s="228">
        <f t="shared" si="2"/>
        <v>58.843537414965986</v>
      </c>
      <c r="M32" s="350">
        <v>162</v>
      </c>
      <c r="N32" s="228">
        <f t="shared" si="3"/>
        <v>58.483754512635379</v>
      </c>
      <c r="O32" s="229">
        <f t="shared" si="4"/>
        <v>335</v>
      </c>
      <c r="P32" s="228">
        <f t="shared" si="5"/>
        <v>58.669001751313488</v>
      </c>
      <c r="Q32" s="350">
        <v>177</v>
      </c>
      <c r="R32" s="228">
        <f t="shared" si="6"/>
        <v>60.204081632653065</v>
      </c>
      <c r="S32" s="350">
        <v>170</v>
      </c>
      <c r="T32" s="228">
        <f t="shared" si="7"/>
        <v>61.371841155234655</v>
      </c>
      <c r="U32" s="229">
        <f t="shared" si="8"/>
        <v>347</v>
      </c>
      <c r="V32" s="228">
        <f t="shared" si="9"/>
        <v>60.770577933450085</v>
      </c>
      <c r="W32" s="139">
        <v>164</v>
      </c>
      <c r="X32" s="228">
        <f t="shared" si="10"/>
        <v>55.782312925170061</v>
      </c>
      <c r="Y32" s="139">
        <v>158</v>
      </c>
      <c r="Z32" s="228">
        <f t="shared" si="11"/>
        <v>57.039711191335741</v>
      </c>
      <c r="AA32" s="223">
        <f t="shared" si="12"/>
        <v>322</v>
      </c>
      <c r="AB32" s="228">
        <f t="shared" si="13"/>
        <v>56.392294220665498</v>
      </c>
      <c r="AC32" s="228">
        <v>0</v>
      </c>
      <c r="AD32" s="228">
        <f t="shared" si="14"/>
        <v>0</v>
      </c>
      <c r="AE32" s="228">
        <v>0</v>
      </c>
      <c r="AF32" s="228">
        <f t="shared" si="15"/>
        <v>0</v>
      </c>
      <c r="AG32" s="229">
        <f t="shared" si="16"/>
        <v>0</v>
      </c>
      <c r="AH32" s="228">
        <f t="shared" si="17"/>
        <v>0</v>
      </c>
      <c r="AI32" s="161">
        <v>279</v>
      </c>
      <c r="AJ32" s="228">
        <f t="shared" si="18"/>
        <v>97.552447552447546</v>
      </c>
      <c r="AK32" s="228">
        <f>(AD32+X32+R32+L32+'41'!K32+'41'!Q32+'41'!W32+'41'!AC32+'41'!AI32)/8</f>
        <v>60.118900501377027</v>
      </c>
      <c r="AL32" s="228">
        <f>(AJ32+AF32+Z32+T32+N32+'41'!M32+'41'!S32+'41'!Y32+'41'!AE32+'41'!AK32)/9</f>
        <v>62.720622704008711</v>
      </c>
      <c r="AM32" s="228">
        <f>(AJ32+AH32+AB32+V32+P32+'41'!O32+'41'!U32+'41'!AA32+'41'!AG32+'41'!AM32)/9</f>
        <v>63.508853420015157</v>
      </c>
    </row>
    <row r="33" spans="1:39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4">
        <v>207</v>
      </c>
      <c r="E33" s="124">
        <v>206</v>
      </c>
      <c r="F33" s="250">
        <f t="shared" si="0"/>
        <v>413</v>
      </c>
      <c r="G33" s="250">
        <f>'41'!G33</f>
        <v>211</v>
      </c>
      <c r="H33" s="250">
        <f>'41'!H33</f>
        <v>197</v>
      </c>
      <c r="I33" s="250">
        <f t="shared" si="1"/>
        <v>408</v>
      </c>
      <c r="J33" s="139">
        <v>204</v>
      </c>
      <c r="K33" s="350">
        <v>156</v>
      </c>
      <c r="L33" s="228">
        <f t="shared" si="2"/>
        <v>73.93364928909952</v>
      </c>
      <c r="M33" s="350">
        <v>120</v>
      </c>
      <c r="N33" s="228">
        <f t="shared" si="3"/>
        <v>60.913705583756354</v>
      </c>
      <c r="O33" s="229">
        <f t="shared" si="4"/>
        <v>276</v>
      </c>
      <c r="P33" s="228">
        <f t="shared" si="5"/>
        <v>67.64705882352942</v>
      </c>
      <c r="Q33" s="350">
        <v>130</v>
      </c>
      <c r="R33" s="228">
        <f t="shared" si="6"/>
        <v>61.611374407582943</v>
      </c>
      <c r="S33" s="350">
        <v>130</v>
      </c>
      <c r="T33" s="228">
        <f t="shared" si="7"/>
        <v>65.989847715736033</v>
      </c>
      <c r="U33" s="229">
        <f t="shared" si="8"/>
        <v>260</v>
      </c>
      <c r="V33" s="228">
        <f t="shared" si="9"/>
        <v>63.725490196078425</v>
      </c>
      <c r="W33" s="139">
        <v>140</v>
      </c>
      <c r="X33" s="228">
        <f t="shared" si="10"/>
        <v>66.350710900473928</v>
      </c>
      <c r="Y33" s="139">
        <v>128</v>
      </c>
      <c r="Z33" s="228">
        <f t="shared" si="11"/>
        <v>64.974619289340097</v>
      </c>
      <c r="AA33" s="223">
        <f t="shared" si="12"/>
        <v>268</v>
      </c>
      <c r="AB33" s="228">
        <f t="shared" si="13"/>
        <v>65.686274509803923</v>
      </c>
      <c r="AC33" s="228">
        <v>0</v>
      </c>
      <c r="AD33" s="228">
        <f t="shared" si="14"/>
        <v>0</v>
      </c>
      <c r="AE33" s="228">
        <v>0</v>
      </c>
      <c r="AF33" s="228">
        <f t="shared" si="15"/>
        <v>0</v>
      </c>
      <c r="AG33" s="229">
        <f t="shared" si="16"/>
        <v>0</v>
      </c>
      <c r="AH33" s="228">
        <f t="shared" si="17"/>
        <v>0</v>
      </c>
      <c r="AI33" s="161">
        <v>174</v>
      </c>
      <c r="AJ33" s="228">
        <f t="shared" si="18"/>
        <v>85.294117647058826</v>
      </c>
      <c r="AK33" s="228">
        <f>(AD33+X33+R33+L33+'41'!K33+'41'!Q33+'41'!W33+'41'!AC33+'41'!AI33)/8</f>
        <v>71.796654990040537</v>
      </c>
      <c r="AL33" s="228">
        <f>(AJ33+AF33+Z33+T33+N33+'41'!M33+'41'!S33+'41'!Y33+'41'!AE33+'41'!AK33)/9</f>
        <v>64.366264962443495</v>
      </c>
      <c r="AM33" s="228">
        <f>(AJ33+AH33+AB33+V33+P33+'41'!O33+'41'!U33+'41'!AA33+'41'!AG33+'41'!AM33)/9</f>
        <v>68.90044153254523</v>
      </c>
    </row>
    <row r="34" spans="1:39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4">
        <v>156</v>
      </c>
      <c r="E34" s="124">
        <v>161</v>
      </c>
      <c r="F34" s="250">
        <f t="shared" si="0"/>
        <v>317</v>
      </c>
      <c r="G34" s="250">
        <f>'41'!G34</f>
        <v>159</v>
      </c>
      <c r="H34" s="250">
        <f>'41'!H34</f>
        <v>154</v>
      </c>
      <c r="I34" s="250">
        <f t="shared" si="1"/>
        <v>313</v>
      </c>
      <c r="J34" s="139">
        <v>159</v>
      </c>
      <c r="K34" s="350">
        <v>92</v>
      </c>
      <c r="L34" s="228">
        <f t="shared" si="2"/>
        <v>57.861635220125784</v>
      </c>
      <c r="M34" s="350">
        <v>93</v>
      </c>
      <c r="N34" s="228">
        <f t="shared" si="3"/>
        <v>60.389610389610397</v>
      </c>
      <c r="O34" s="229">
        <f t="shared" si="4"/>
        <v>185</v>
      </c>
      <c r="P34" s="228">
        <f t="shared" si="5"/>
        <v>59.105431309904155</v>
      </c>
      <c r="Q34" s="350">
        <v>87</v>
      </c>
      <c r="R34" s="228">
        <f t="shared" si="6"/>
        <v>54.716981132075468</v>
      </c>
      <c r="S34" s="350">
        <v>93</v>
      </c>
      <c r="T34" s="228">
        <f t="shared" si="7"/>
        <v>60.389610389610397</v>
      </c>
      <c r="U34" s="229">
        <f t="shared" si="8"/>
        <v>180</v>
      </c>
      <c r="V34" s="228">
        <f t="shared" si="9"/>
        <v>57.507987220447291</v>
      </c>
      <c r="W34" s="139">
        <v>98</v>
      </c>
      <c r="X34" s="228">
        <f t="shared" si="10"/>
        <v>61.635220125786162</v>
      </c>
      <c r="Y34" s="139">
        <v>91</v>
      </c>
      <c r="Z34" s="228">
        <f t="shared" si="11"/>
        <v>59.090909090909093</v>
      </c>
      <c r="AA34" s="223">
        <f t="shared" si="12"/>
        <v>189</v>
      </c>
      <c r="AB34" s="228">
        <f t="shared" si="13"/>
        <v>60.383386581469644</v>
      </c>
      <c r="AC34" s="228">
        <v>0</v>
      </c>
      <c r="AD34" s="228">
        <f t="shared" si="14"/>
        <v>0</v>
      </c>
      <c r="AE34" s="228">
        <v>0</v>
      </c>
      <c r="AF34" s="228">
        <f t="shared" si="15"/>
        <v>0</v>
      </c>
      <c r="AG34" s="229">
        <f t="shared" si="16"/>
        <v>0</v>
      </c>
      <c r="AH34" s="228">
        <f t="shared" si="17"/>
        <v>0</v>
      </c>
      <c r="AI34" s="161">
        <v>138</v>
      </c>
      <c r="AJ34" s="228">
        <f t="shared" si="18"/>
        <v>86.79245283018868</v>
      </c>
      <c r="AK34" s="228">
        <f>(AD34+X34+R34+L34+'41'!K34+'41'!Q34+'41'!W34+'41'!AC34+'41'!AI34)/8</f>
        <v>57.318880019351724</v>
      </c>
      <c r="AL34" s="228">
        <f>(AJ34+AF34+Z34+T34+N34+'41'!M34+'41'!S34+'41'!Y34+'41'!AE34+'41'!AK34)/9</f>
        <v>64.954478572198013</v>
      </c>
      <c r="AM34" s="228">
        <f>(AJ34+AH34+AB34+V34+P34+'41'!O34+'41'!U34+'41'!AA34+'41'!AG34+'41'!AM34)/9</f>
        <v>62.777071119872872</v>
      </c>
    </row>
    <row r="35" spans="1:39" ht="19.5" customHeight="1">
      <c r="A35" s="240">
        <v>24</v>
      </c>
      <c r="B35" s="250">
        <f>'11'!B32</f>
        <v>0</v>
      </c>
      <c r="C35" s="250" t="str">
        <f>'11'!C32</f>
        <v>Kunti</v>
      </c>
      <c r="D35" s="124">
        <v>86</v>
      </c>
      <c r="E35" s="124">
        <v>86</v>
      </c>
      <c r="F35" s="250">
        <f t="shared" si="0"/>
        <v>172</v>
      </c>
      <c r="G35" s="250">
        <f>'41'!G35</f>
        <v>88</v>
      </c>
      <c r="H35" s="250">
        <f>'41'!H35</f>
        <v>82</v>
      </c>
      <c r="I35" s="250">
        <f t="shared" si="1"/>
        <v>170</v>
      </c>
      <c r="J35" s="139">
        <v>85</v>
      </c>
      <c r="K35" s="350">
        <v>41</v>
      </c>
      <c r="L35" s="228">
        <f t="shared" si="2"/>
        <v>46.590909090909086</v>
      </c>
      <c r="M35" s="350">
        <v>52</v>
      </c>
      <c r="N35" s="228">
        <f t="shared" si="3"/>
        <v>63.414634146341463</v>
      </c>
      <c r="O35" s="229">
        <f t="shared" si="4"/>
        <v>93</v>
      </c>
      <c r="P35" s="228">
        <f t="shared" si="5"/>
        <v>54.705882352941181</v>
      </c>
      <c r="Q35" s="350">
        <v>49</v>
      </c>
      <c r="R35" s="228">
        <f t="shared" si="6"/>
        <v>55.68181818181818</v>
      </c>
      <c r="S35" s="350">
        <v>61</v>
      </c>
      <c r="T35" s="228">
        <f t="shared" si="7"/>
        <v>74.390243902439025</v>
      </c>
      <c r="U35" s="229">
        <f t="shared" si="8"/>
        <v>110</v>
      </c>
      <c r="V35" s="228">
        <f t="shared" si="9"/>
        <v>64.705882352941174</v>
      </c>
      <c r="W35" s="139">
        <v>57</v>
      </c>
      <c r="X35" s="228">
        <f t="shared" si="10"/>
        <v>64.772727272727266</v>
      </c>
      <c r="Y35" s="139">
        <v>63</v>
      </c>
      <c r="Z35" s="228">
        <f t="shared" si="11"/>
        <v>76.829268292682926</v>
      </c>
      <c r="AA35" s="223">
        <f t="shared" si="12"/>
        <v>120</v>
      </c>
      <c r="AB35" s="228">
        <f t="shared" si="13"/>
        <v>70.588235294117652</v>
      </c>
      <c r="AC35" s="228">
        <v>0</v>
      </c>
      <c r="AD35" s="228">
        <f t="shared" si="14"/>
        <v>0</v>
      </c>
      <c r="AE35" s="228">
        <v>0</v>
      </c>
      <c r="AF35" s="228">
        <f t="shared" si="15"/>
        <v>0</v>
      </c>
      <c r="AG35" s="229">
        <f t="shared" si="16"/>
        <v>0</v>
      </c>
      <c r="AH35" s="228">
        <f t="shared" si="17"/>
        <v>0</v>
      </c>
      <c r="AI35" s="161">
        <v>66</v>
      </c>
      <c r="AJ35" s="228">
        <f t="shared" si="18"/>
        <v>77.64705882352942</v>
      </c>
      <c r="AK35" s="228">
        <f>(AD35+X35+R35+L35+'41'!K35+'41'!Q35+'41'!W35+'41'!AC35+'41'!AI35)/8</f>
        <v>50.987711416490477</v>
      </c>
      <c r="AL35" s="228">
        <f>(AJ35+AF35+Z35+T35+N35+'41'!M35+'41'!S35+'41'!Y35+'41'!AE35+'41'!AK35)/9</f>
        <v>65.57268322341227</v>
      </c>
      <c r="AM35" s="228">
        <f>(AJ35+AH35+AB35+V35+P35+'41'!O35+'41'!U35+'41'!AA35+'41'!AG35+'41'!AM35)/9</f>
        <v>59.597203222374219</v>
      </c>
    </row>
    <row r="36" spans="1:39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4">
        <v>354</v>
      </c>
      <c r="E36" s="124">
        <v>360</v>
      </c>
      <c r="F36" s="250">
        <f t="shared" si="0"/>
        <v>714</v>
      </c>
      <c r="G36" s="250">
        <f>'41'!G36</f>
        <v>360</v>
      </c>
      <c r="H36" s="250">
        <f>'41'!H36</f>
        <v>345</v>
      </c>
      <c r="I36" s="250">
        <f t="shared" si="1"/>
        <v>705</v>
      </c>
      <c r="J36" s="139">
        <v>355</v>
      </c>
      <c r="K36" s="350">
        <v>220</v>
      </c>
      <c r="L36" s="228">
        <f t="shared" si="2"/>
        <v>61.111111111111114</v>
      </c>
      <c r="M36" s="350">
        <v>199</v>
      </c>
      <c r="N36" s="228">
        <f t="shared" si="3"/>
        <v>57.681159420289852</v>
      </c>
      <c r="O36" s="229">
        <f t="shared" si="4"/>
        <v>419</v>
      </c>
      <c r="P36" s="228">
        <f t="shared" si="5"/>
        <v>59.432624113475171</v>
      </c>
      <c r="Q36" s="350">
        <v>232</v>
      </c>
      <c r="R36" s="228">
        <f t="shared" si="6"/>
        <v>64.444444444444443</v>
      </c>
      <c r="S36" s="350">
        <v>200</v>
      </c>
      <c r="T36" s="228">
        <f t="shared" si="7"/>
        <v>57.971014492753625</v>
      </c>
      <c r="U36" s="229">
        <f t="shared" si="8"/>
        <v>432</v>
      </c>
      <c r="V36" s="228">
        <f t="shared" si="9"/>
        <v>61.276595744680847</v>
      </c>
      <c r="W36" s="139">
        <v>237</v>
      </c>
      <c r="X36" s="228">
        <f t="shared" si="10"/>
        <v>65.833333333333329</v>
      </c>
      <c r="Y36" s="139">
        <v>202</v>
      </c>
      <c r="Z36" s="228">
        <f t="shared" si="11"/>
        <v>58.550724637681164</v>
      </c>
      <c r="AA36" s="223">
        <f t="shared" si="12"/>
        <v>439</v>
      </c>
      <c r="AB36" s="228">
        <f t="shared" si="13"/>
        <v>62.269503546099294</v>
      </c>
      <c r="AC36" s="228">
        <v>0</v>
      </c>
      <c r="AD36" s="228">
        <f t="shared" si="14"/>
        <v>0</v>
      </c>
      <c r="AE36" s="228">
        <v>0</v>
      </c>
      <c r="AF36" s="228">
        <f t="shared" si="15"/>
        <v>0</v>
      </c>
      <c r="AG36" s="229">
        <f t="shared" si="16"/>
        <v>0</v>
      </c>
      <c r="AH36" s="228">
        <f t="shared" si="17"/>
        <v>0</v>
      </c>
      <c r="AI36" s="161">
        <v>332</v>
      </c>
      <c r="AJ36" s="228">
        <f t="shared" si="18"/>
        <v>93.521126760563376</v>
      </c>
      <c r="AK36" s="228">
        <f>(AD36+X36+R36+L36+'41'!K36+'41'!Q36+'41'!W36+'41'!AC36+'41'!AI36)/8</f>
        <v>63.637005649717516</v>
      </c>
      <c r="AL36" s="228">
        <f>(AJ36+AF36+Z36+T36+N36+'41'!M36+'41'!S36+'41'!Y36+'41'!AE36+'41'!AK36)/9</f>
        <v>61.751944841350841</v>
      </c>
      <c r="AM36" s="228">
        <f>(AJ36+AH36+AB36+V36+P36+'41'!O36+'41'!U36+'41'!AA36+'41'!AG36+'41'!AM36)/9</f>
        <v>64.364854122649945</v>
      </c>
    </row>
    <row r="37" spans="1:39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4">
        <v>242</v>
      </c>
      <c r="E37" s="124">
        <v>244</v>
      </c>
      <c r="F37" s="250">
        <f t="shared" si="0"/>
        <v>486</v>
      </c>
      <c r="G37" s="250">
        <f>'41'!G37</f>
        <v>245</v>
      </c>
      <c r="H37" s="250">
        <f>'41'!H37</f>
        <v>235</v>
      </c>
      <c r="I37" s="250">
        <f t="shared" si="1"/>
        <v>480</v>
      </c>
      <c r="J37" s="139">
        <v>242</v>
      </c>
      <c r="K37" s="350">
        <v>180</v>
      </c>
      <c r="L37" s="228">
        <f t="shared" si="2"/>
        <v>73.469387755102048</v>
      </c>
      <c r="M37" s="350">
        <v>152</v>
      </c>
      <c r="N37" s="228">
        <f t="shared" si="3"/>
        <v>64.680851063829792</v>
      </c>
      <c r="O37" s="229">
        <f t="shared" si="4"/>
        <v>332</v>
      </c>
      <c r="P37" s="228">
        <f t="shared" si="5"/>
        <v>69.166666666666671</v>
      </c>
      <c r="Q37" s="350">
        <v>177</v>
      </c>
      <c r="R37" s="228">
        <f t="shared" si="6"/>
        <v>72.244897959183675</v>
      </c>
      <c r="S37" s="350">
        <v>159</v>
      </c>
      <c r="T37" s="228">
        <f t="shared" si="7"/>
        <v>67.659574468085111</v>
      </c>
      <c r="U37" s="229">
        <f t="shared" si="8"/>
        <v>336</v>
      </c>
      <c r="V37" s="228">
        <f t="shared" si="9"/>
        <v>70</v>
      </c>
      <c r="W37" s="139">
        <v>210</v>
      </c>
      <c r="X37" s="228">
        <f t="shared" si="10"/>
        <v>85.714285714285708</v>
      </c>
      <c r="Y37" s="139">
        <v>167</v>
      </c>
      <c r="Z37" s="228">
        <f t="shared" si="11"/>
        <v>71.063829787234042</v>
      </c>
      <c r="AA37" s="223">
        <f t="shared" si="12"/>
        <v>377</v>
      </c>
      <c r="AB37" s="228">
        <f t="shared" si="13"/>
        <v>78.541666666666671</v>
      </c>
      <c r="AC37" s="228">
        <v>0</v>
      </c>
      <c r="AD37" s="228">
        <f t="shared" si="14"/>
        <v>0</v>
      </c>
      <c r="AE37" s="228">
        <v>0</v>
      </c>
      <c r="AF37" s="228">
        <f t="shared" si="15"/>
        <v>0</v>
      </c>
      <c r="AG37" s="229">
        <f t="shared" si="16"/>
        <v>0</v>
      </c>
      <c r="AH37" s="228">
        <f t="shared" si="17"/>
        <v>0</v>
      </c>
      <c r="AI37" s="161">
        <v>500</v>
      </c>
      <c r="AJ37" s="228">
        <f t="shared" si="18"/>
        <v>206.61157024793386</v>
      </c>
      <c r="AK37" s="228">
        <f>(AD37+X37+R37+L37+'41'!K37+'41'!Q37+'41'!W37+'41'!AC37+'41'!AI37)/8</f>
        <v>71.623798279642443</v>
      </c>
      <c r="AL37" s="228">
        <f>(AJ37+AF37+Z37+T37+N37+'41'!M37+'41'!S37+'41'!Y37+'41'!AE37+'41'!AK37)/9</f>
        <v>81.058418474628013</v>
      </c>
      <c r="AM37" s="228">
        <f>(AJ37+AH37+AB37+V37+P37+'41'!O37+'41'!U37+'41'!AA37+'41'!AG37+'41'!AM37)/9</f>
        <v>83.893340910035633</v>
      </c>
    </row>
    <row r="38" spans="1:39" ht="19.5" customHeight="1">
      <c r="A38" s="240">
        <v>27</v>
      </c>
      <c r="B38" s="250">
        <f>'11'!B35</f>
        <v>0</v>
      </c>
      <c r="C38" s="250" t="str">
        <f>'11'!C35</f>
        <v>Po. Selatan</v>
      </c>
      <c r="D38" s="124">
        <v>219</v>
      </c>
      <c r="E38" s="124">
        <v>220</v>
      </c>
      <c r="F38" s="250">
        <f t="shared" si="0"/>
        <v>439</v>
      </c>
      <c r="G38" s="250">
        <f>'41'!G38</f>
        <v>223</v>
      </c>
      <c r="H38" s="250">
        <f>'41'!H38</f>
        <v>211</v>
      </c>
      <c r="I38" s="250">
        <f t="shared" si="1"/>
        <v>434</v>
      </c>
      <c r="J38" s="139">
        <v>218</v>
      </c>
      <c r="K38" s="350">
        <v>126</v>
      </c>
      <c r="L38" s="228">
        <f t="shared" si="2"/>
        <v>56.502242152466366</v>
      </c>
      <c r="M38" s="350">
        <v>134</v>
      </c>
      <c r="N38" s="228">
        <f t="shared" si="3"/>
        <v>63.507109004739334</v>
      </c>
      <c r="O38" s="229">
        <f t="shared" si="4"/>
        <v>260</v>
      </c>
      <c r="P38" s="228">
        <f t="shared" si="5"/>
        <v>59.907834101382484</v>
      </c>
      <c r="Q38" s="350">
        <v>129</v>
      </c>
      <c r="R38" s="228">
        <f t="shared" si="6"/>
        <v>57.847533632286996</v>
      </c>
      <c r="S38" s="350">
        <v>131</v>
      </c>
      <c r="T38" s="228">
        <f t="shared" si="7"/>
        <v>62.085308056872037</v>
      </c>
      <c r="U38" s="229">
        <f t="shared" si="8"/>
        <v>260</v>
      </c>
      <c r="V38" s="228">
        <f t="shared" si="9"/>
        <v>59.907834101382484</v>
      </c>
      <c r="W38" s="139">
        <v>151</v>
      </c>
      <c r="X38" s="228">
        <f t="shared" si="10"/>
        <v>67.713004484304932</v>
      </c>
      <c r="Y38" s="139">
        <v>138</v>
      </c>
      <c r="Z38" s="228">
        <f t="shared" si="11"/>
        <v>65.402843601895739</v>
      </c>
      <c r="AA38" s="223">
        <f t="shared" si="12"/>
        <v>289</v>
      </c>
      <c r="AB38" s="228">
        <f t="shared" si="13"/>
        <v>66.589861751152071</v>
      </c>
      <c r="AC38" s="228">
        <v>0</v>
      </c>
      <c r="AD38" s="228">
        <f t="shared" si="14"/>
        <v>0</v>
      </c>
      <c r="AE38" s="228">
        <v>0</v>
      </c>
      <c r="AF38" s="228">
        <f t="shared" si="15"/>
        <v>0</v>
      </c>
      <c r="AG38" s="229">
        <f t="shared" si="16"/>
        <v>0</v>
      </c>
      <c r="AH38" s="228">
        <f t="shared" si="17"/>
        <v>0</v>
      </c>
      <c r="AI38" s="161">
        <v>197</v>
      </c>
      <c r="AJ38" s="228">
        <f t="shared" si="18"/>
        <v>90.366972477064223</v>
      </c>
      <c r="AK38" s="228">
        <f>(AD38+X38+R38+L38+'41'!K38+'41'!Q38+'41'!W38+'41'!AC38+'41'!AI38)/8</f>
        <v>61.702960869832296</v>
      </c>
      <c r="AL38" s="228">
        <f>(AJ38+AF38+Z38+T38+N38+'41'!M38+'41'!S38+'41'!Y38+'41'!AE38+'41'!AK38)/9</f>
        <v>62.426480114857867</v>
      </c>
      <c r="AM38" s="228">
        <f>(AJ38+AH38+AB38+V38+P38+'41'!O38+'41'!U38+'41'!AA38+'41'!AG38+'41'!AM38)/9</f>
        <v>63.630019465506088</v>
      </c>
    </row>
    <row r="39" spans="1:39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4">
        <v>244</v>
      </c>
      <c r="E39" s="124">
        <v>246</v>
      </c>
      <c r="F39" s="250">
        <f t="shared" si="0"/>
        <v>490</v>
      </c>
      <c r="G39" s="250">
        <f>'41'!G39</f>
        <v>248</v>
      </c>
      <c r="H39" s="250">
        <f>'41'!H39</f>
        <v>236</v>
      </c>
      <c r="I39" s="250">
        <f t="shared" si="1"/>
        <v>484</v>
      </c>
      <c r="J39" s="139">
        <v>243</v>
      </c>
      <c r="K39" s="350">
        <v>146</v>
      </c>
      <c r="L39" s="228">
        <f t="shared" si="2"/>
        <v>58.870967741935488</v>
      </c>
      <c r="M39" s="350">
        <v>132</v>
      </c>
      <c r="N39" s="228">
        <f t="shared" si="3"/>
        <v>55.932203389830505</v>
      </c>
      <c r="O39" s="229">
        <f t="shared" si="4"/>
        <v>278</v>
      </c>
      <c r="P39" s="228">
        <f t="shared" si="5"/>
        <v>57.438016528925615</v>
      </c>
      <c r="Q39" s="350">
        <v>131</v>
      </c>
      <c r="R39" s="228">
        <f t="shared" si="6"/>
        <v>52.822580645161288</v>
      </c>
      <c r="S39" s="350">
        <v>126</v>
      </c>
      <c r="T39" s="228">
        <f t="shared" si="7"/>
        <v>53.389830508474581</v>
      </c>
      <c r="U39" s="229">
        <f t="shared" si="8"/>
        <v>257</v>
      </c>
      <c r="V39" s="228">
        <f t="shared" si="9"/>
        <v>53.099173553719005</v>
      </c>
      <c r="W39" s="139">
        <v>135</v>
      </c>
      <c r="X39" s="228">
        <f t="shared" si="10"/>
        <v>54.435483870967737</v>
      </c>
      <c r="Y39" s="139">
        <v>134</v>
      </c>
      <c r="Z39" s="228">
        <f t="shared" si="11"/>
        <v>56.779661016949156</v>
      </c>
      <c r="AA39" s="223">
        <f t="shared" si="12"/>
        <v>269</v>
      </c>
      <c r="AB39" s="228">
        <f t="shared" si="13"/>
        <v>55.578512396694215</v>
      </c>
      <c r="AC39" s="228">
        <v>0</v>
      </c>
      <c r="AD39" s="228">
        <f t="shared" si="14"/>
        <v>0</v>
      </c>
      <c r="AE39" s="228">
        <v>0</v>
      </c>
      <c r="AF39" s="228">
        <f t="shared" si="15"/>
        <v>0</v>
      </c>
      <c r="AG39" s="229">
        <f t="shared" si="16"/>
        <v>0</v>
      </c>
      <c r="AH39" s="228">
        <f t="shared" si="17"/>
        <v>0</v>
      </c>
      <c r="AI39" s="161">
        <v>185</v>
      </c>
      <c r="AJ39" s="228">
        <f t="shared" si="18"/>
        <v>76.13168724279835</v>
      </c>
      <c r="AK39" s="228">
        <f>(AD39+X39+R39+L39+'41'!K39+'41'!Q39+'41'!W39+'41'!AC39+'41'!AI39)/8</f>
        <v>55.829422263352726</v>
      </c>
      <c r="AL39" s="228">
        <f>(AJ39+AF39+Z39+T39+N39+'41'!M39+'41'!S39+'41'!Y39+'41'!AE39+'41'!AK39)/9</f>
        <v>58.243192845543575</v>
      </c>
      <c r="AM39" s="228">
        <f>(AJ39+AH39+AB39+V39+P39+'41'!O39+'41'!U39+'41'!AA39+'41'!AG39+'41'!AM39)/9</f>
        <v>58.161387036647575</v>
      </c>
    </row>
    <row r="40" spans="1:39" ht="19.5" customHeight="1">
      <c r="A40" s="240">
        <v>29</v>
      </c>
      <c r="B40" s="250">
        <f>'11'!B37</f>
        <v>0</v>
      </c>
      <c r="C40" s="250" t="str">
        <f>'11'!C37</f>
        <v>Sukosari</v>
      </c>
      <c r="D40" s="124">
        <v>178</v>
      </c>
      <c r="E40" s="124">
        <v>181</v>
      </c>
      <c r="F40" s="250">
        <f t="shared" si="0"/>
        <v>359</v>
      </c>
      <c r="G40" s="250">
        <f>'41'!G40</f>
        <v>182</v>
      </c>
      <c r="H40" s="250">
        <f>'41'!H40</f>
        <v>173</v>
      </c>
      <c r="I40" s="250">
        <f t="shared" si="1"/>
        <v>355</v>
      </c>
      <c r="J40" s="139">
        <v>179</v>
      </c>
      <c r="K40" s="350">
        <v>108</v>
      </c>
      <c r="L40" s="228">
        <f t="shared" si="2"/>
        <v>59.340659340659343</v>
      </c>
      <c r="M40" s="350">
        <v>117</v>
      </c>
      <c r="N40" s="228">
        <f t="shared" si="3"/>
        <v>67.630057803468219</v>
      </c>
      <c r="O40" s="229">
        <f t="shared" si="4"/>
        <v>225</v>
      </c>
      <c r="P40" s="228">
        <f t="shared" si="5"/>
        <v>63.380281690140848</v>
      </c>
      <c r="Q40" s="350">
        <v>133</v>
      </c>
      <c r="R40" s="228">
        <f t="shared" si="6"/>
        <v>73.076923076923066</v>
      </c>
      <c r="S40" s="350">
        <v>136</v>
      </c>
      <c r="T40" s="228">
        <f t="shared" si="7"/>
        <v>78.612716763005778</v>
      </c>
      <c r="U40" s="229">
        <f t="shared" si="8"/>
        <v>269</v>
      </c>
      <c r="V40" s="228">
        <f t="shared" si="9"/>
        <v>75.774647887323937</v>
      </c>
      <c r="W40" s="139">
        <v>135</v>
      </c>
      <c r="X40" s="228">
        <f t="shared" si="10"/>
        <v>74.175824175824175</v>
      </c>
      <c r="Y40" s="139">
        <v>125</v>
      </c>
      <c r="Z40" s="228">
        <f t="shared" si="11"/>
        <v>72.25433526011561</v>
      </c>
      <c r="AA40" s="223">
        <f t="shared" si="12"/>
        <v>260</v>
      </c>
      <c r="AB40" s="228">
        <f t="shared" si="13"/>
        <v>73.239436619718319</v>
      </c>
      <c r="AC40" s="228">
        <v>0</v>
      </c>
      <c r="AD40" s="228">
        <f t="shared" si="14"/>
        <v>0</v>
      </c>
      <c r="AE40" s="228">
        <v>0</v>
      </c>
      <c r="AF40" s="228">
        <f t="shared" si="15"/>
        <v>0</v>
      </c>
      <c r="AG40" s="229">
        <f t="shared" si="16"/>
        <v>0</v>
      </c>
      <c r="AH40" s="228">
        <f t="shared" si="17"/>
        <v>0</v>
      </c>
      <c r="AI40" s="161">
        <v>159</v>
      </c>
      <c r="AJ40" s="228">
        <f t="shared" si="18"/>
        <v>88.826815642458101</v>
      </c>
      <c r="AK40" s="228">
        <f>(AD40+X40+R40+L40+'41'!K40+'41'!Q40+'41'!W40+'41'!AC40+'41'!AI40)/8</f>
        <v>62.711445857513276</v>
      </c>
      <c r="AL40" s="228">
        <f>(AJ40+AF40+Z40+T40+N40+'41'!M40+'41'!S40+'41'!Y40+'41'!AE40+'41'!AK40)/9</f>
        <v>70.781514522588381</v>
      </c>
      <c r="AM40" s="228">
        <f>(AJ40+AH40+AB40+V40+P40+'41'!O40+'41'!U40+'41'!AA40+'41'!AG40+'41'!AM40)/9</f>
        <v>68.165643148506831</v>
      </c>
    </row>
    <row r="41" spans="1:39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4">
        <v>232</v>
      </c>
      <c r="E41" s="124">
        <v>234</v>
      </c>
      <c r="F41" s="250">
        <f t="shared" si="0"/>
        <v>466</v>
      </c>
      <c r="G41" s="250">
        <f>'41'!G41</f>
        <v>236</v>
      </c>
      <c r="H41" s="250">
        <f>'41'!H41</f>
        <v>224</v>
      </c>
      <c r="I41" s="250">
        <f t="shared" si="1"/>
        <v>460</v>
      </c>
      <c r="J41" s="139">
        <v>231</v>
      </c>
      <c r="K41" s="350">
        <v>130</v>
      </c>
      <c r="L41" s="228">
        <f t="shared" si="2"/>
        <v>55.084745762711862</v>
      </c>
      <c r="M41" s="350">
        <v>113</v>
      </c>
      <c r="N41" s="228">
        <f t="shared" si="3"/>
        <v>50.446428571428569</v>
      </c>
      <c r="O41" s="229">
        <f t="shared" si="4"/>
        <v>243</v>
      </c>
      <c r="P41" s="228">
        <f t="shared" si="5"/>
        <v>52.826086956521735</v>
      </c>
      <c r="Q41" s="350">
        <v>131</v>
      </c>
      <c r="R41" s="228">
        <f t="shared" si="6"/>
        <v>55.508474576271183</v>
      </c>
      <c r="S41" s="350">
        <v>128</v>
      </c>
      <c r="T41" s="228">
        <f t="shared" si="7"/>
        <v>57.142857142857139</v>
      </c>
      <c r="U41" s="229">
        <f t="shared" si="8"/>
        <v>259</v>
      </c>
      <c r="V41" s="228">
        <f t="shared" si="9"/>
        <v>56.304347826086953</v>
      </c>
      <c r="W41" s="139">
        <v>136</v>
      </c>
      <c r="X41" s="228">
        <f t="shared" si="10"/>
        <v>57.627118644067799</v>
      </c>
      <c r="Y41" s="139">
        <v>140</v>
      </c>
      <c r="Z41" s="228">
        <f t="shared" si="11"/>
        <v>62.5</v>
      </c>
      <c r="AA41" s="223">
        <f t="shared" si="12"/>
        <v>276</v>
      </c>
      <c r="AB41" s="228">
        <f t="shared" si="13"/>
        <v>60</v>
      </c>
      <c r="AC41" s="228">
        <v>0</v>
      </c>
      <c r="AD41" s="228">
        <f t="shared" si="14"/>
        <v>0</v>
      </c>
      <c r="AE41" s="228">
        <v>0</v>
      </c>
      <c r="AF41" s="228">
        <f t="shared" si="15"/>
        <v>0</v>
      </c>
      <c r="AG41" s="229">
        <f t="shared" si="16"/>
        <v>0</v>
      </c>
      <c r="AH41" s="228">
        <f t="shared" si="17"/>
        <v>0</v>
      </c>
      <c r="AI41" s="161">
        <v>196</v>
      </c>
      <c r="AJ41" s="228">
        <f t="shared" si="18"/>
        <v>84.848484848484844</v>
      </c>
      <c r="AK41" s="228">
        <f>(AD41+X41+R41+L41+'41'!K41+'41'!Q41+'41'!W41+'41'!AC41+'41'!AI41)/8</f>
        <v>54.960549386323798</v>
      </c>
      <c r="AL41" s="228">
        <f>(AJ41+AF41+Z41+T41+N41+'41'!M41+'41'!S41+'41'!Y41+'41'!AE41+'41'!AK41)/9</f>
        <v>59.884213009213013</v>
      </c>
      <c r="AM41" s="228">
        <f>(AJ41+AH41+AB41+V41+P41+'41'!O41+'41'!U41+'41'!AA41+'41'!AG41+'41'!AM41)/9</f>
        <v>59.064564912670917</v>
      </c>
    </row>
    <row r="42" spans="1:39" ht="19.5" customHeight="1">
      <c r="A42" s="240">
        <v>31</v>
      </c>
      <c r="B42" s="250">
        <f>'11'!B39</f>
        <v>0</v>
      </c>
      <c r="C42" s="250" t="str">
        <f>'11'!C39</f>
        <v>Setono</v>
      </c>
      <c r="D42" s="124">
        <v>141</v>
      </c>
      <c r="E42" s="124">
        <v>143</v>
      </c>
      <c r="F42" s="250">
        <f t="shared" si="0"/>
        <v>284</v>
      </c>
      <c r="G42" s="250">
        <f>'41'!G42</f>
        <v>143</v>
      </c>
      <c r="H42" s="250">
        <f>'41'!H42</f>
        <v>137</v>
      </c>
      <c r="I42" s="250">
        <f t="shared" si="1"/>
        <v>280</v>
      </c>
      <c r="J42" s="139">
        <v>142</v>
      </c>
      <c r="K42" s="350">
        <v>99</v>
      </c>
      <c r="L42" s="228">
        <f t="shared" si="2"/>
        <v>69.230769230769226</v>
      </c>
      <c r="M42" s="350">
        <v>94</v>
      </c>
      <c r="N42" s="228">
        <f t="shared" si="3"/>
        <v>68.613138686131393</v>
      </c>
      <c r="O42" s="229">
        <f t="shared" si="4"/>
        <v>193</v>
      </c>
      <c r="P42" s="228">
        <f t="shared" si="5"/>
        <v>68.928571428571431</v>
      </c>
      <c r="Q42" s="350">
        <v>105</v>
      </c>
      <c r="R42" s="228">
        <f t="shared" si="6"/>
        <v>73.426573426573427</v>
      </c>
      <c r="S42" s="350">
        <v>86</v>
      </c>
      <c r="T42" s="228">
        <f t="shared" si="7"/>
        <v>62.773722627737229</v>
      </c>
      <c r="U42" s="229">
        <f t="shared" si="8"/>
        <v>191</v>
      </c>
      <c r="V42" s="228">
        <f t="shared" si="9"/>
        <v>68.214285714285722</v>
      </c>
      <c r="W42" s="139">
        <v>106</v>
      </c>
      <c r="X42" s="228">
        <f t="shared" si="10"/>
        <v>74.12587412587412</v>
      </c>
      <c r="Y42" s="139">
        <v>89</v>
      </c>
      <c r="Z42" s="228">
        <f t="shared" si="11"/>
        <v>64.96350364963503</v>
      </c>
      <c r="AA42" s="223">
        <f t="shared" si="12"/>
        <v>195</v>
      </c>
      <c r="AB42" s="228">
        <f t="shared" si="13"/>
        <v>69.642857142857139</v>
      </c>
      <c r="AC42" s="228">
        <v>0</v>
      </c>
      <c r="AD42" s="228">
        <f t="shared" si="14"/>
        <v>0</v>
      </c>
      <c r="AE42" s="228">
        <v>0</v>
      </c>
      <c r="AF42" s="228">
        <f t="shared" si="15"/>
        <v>0</v>
      </c>
      <c r="AG42" s="229">
        <f t="shared" si="16"/>
        <v>0</v>
      </c>
      <c r="AH42" s="228">
        <f t="shared" si="17"/>
        <v>0</v>
      </c>
      <c r="AI42" s="161">
        <v>137</v>
      </c>
      <c r="AJ42" s="228">
        <f t="shared" si="18"/>
        <v>96.478873239436624</v>
      </c>
      <c r="AK42" s="228">
        <f>(AD42+X42+R42+L42+'41'!K42+'41'!Q42+'41'!W42+'41'!AC42+'41'!AI42)/8</f>
        <v>70.300798492287853</v>
      </c>
      <c r="AL42" s="228">
        <f>(AJ42+AF42+Z42+T42+N42+'41'!M42+'41'!S42+'41'!Y42+'41'!AE42+'41'!AK42)/9</f>
        <v>69.377761929422249</v>
      </c>
      <c r="AM42" s="228">
        <f>(AJ42+AH42+AB42+V42+P42+'41'!O42+'41'!U42+'41'!AA42+'41'!AG42+'41'!AM42)/9</f>
        <v>71.308964900514198</v>
      </c>
    </row>
    <row r="43" spans="1:39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4">
        <v>131</v>
      </c>
      <c r="E43" s="124">
        <v>130</v>
      </c>
      <c r="F43" s="250">
        <f t="shared" si="0"/>
        <v>261</v>
      </c>
      <c r="G43" s="250">
        <f>'41'!G43</f>
        <v>133</v>
      </c>
      <c r="H43" s="250">
        <f>'41'!H43</f>
        <v>125</v>
      </c>
      <c r="I43" s="250">
        <f t="shared" si="1"/>
        <v>258</v>
      </c>
      <c r="J43" s="139">
        <v>129</v>
      </c>
      <c r="K43" s="350">
        <v>85</v>
      </c>
      <c r="L43" s="228">
        <f t="shared" si="2"/>
        <v>63.909774436090231</v>
      </c>
      <c r="M43" s="350">
        <v>77</v>
      </c>
      <c r="N43" s="228">
        <f t="shared" si="3"/>
        <v>61.6</v>
      </c>
      <c r="O43" s="229">
        <f t="shared" si="4"/>
        <v>162</v>
      </c>
      <c r="P43" s="228">
        <f t="shared" si="5"/>
        <v>62.790697674418603</v>
      </c>
      <c r="Q43" s="350">
        <v>78</v>
      </c>
      <c r="R43" s="228">
        <f t="shared" si="6"/>
        <v>58.646616541353382</v>
      </c>
      <c r="S43" s="350">
        <v>73</v>
      </c>
      <c r="T43" s="228">
        <f t="shared" si="7"/>
        <v>58.4</v>
      </c>
      <c r="U43" s="229">
        <f t="shared" si="8"/>
        <v>151</v>
      </c>
      <c r="V43" s="228">
        <f t="shared" si="9"/>
        <v>58.527131782945737</v>
      </c>
      <c r="W43" s="139">
        <v>86</v>
      </c>
      <c r="X43" s="228">
        <f t="shared" si="10"/>
        <v>64.661654135338338</v>
      </c>
      <c r="Y43" s="139">
        <v>66</v>
      </c>
      <c r="Z43" s="228">
        <f t="shared" si="11"/>
        <v>52.800000000000004</v>
      </c>
      <c r="AA43" s="223">
        <f t="shared" si="12"/>
        <v>152</v>
      </c>
      <c r="AB43" s="228">
        <f t="shared" si="13"/>
        <v>58.914728682170548</v>
      </c>
      <c r="AC43" s="228">
        <v>0</v>
      </c>
      <c r="AD43" s="228">
        <f t="shared" si="14"/>
        <v>0</v>
      </c>
      <c r="AE43" s="228">
        <v>0</v>
      </c>
      <c r="AF43" s="228">
        <f t="shared" si="15"/>
        <v>0</v>
      </c>
      <c r="AG43" s="229">
        <f t="shared" si="16"/>
        <v>0</v>
      </c>
      <c r="AH43" s="228">
        <f t="shared" si="17"/>
        <v>0</v>
      </c>
      <c r="AI43" s="161">
        <v>84</v>
      </c>
      <c r="AJ43" s="228">
        <f t="shared" si="18"/>
        <v>65.116279069767444</v>
      </c>
      <c r="AK43" s="228">
        <f>(AD43+X43+R43+L43+'41'!K43+'41'!Q43+'41'!W43+'41'!AC43+'41'!AI43)/8</f>
        <v>61.903087872352636</v>
      </c>
      <c r="AL43" s="228">
        <f>(AJ43+AF43+Z43+T43+N43+'41'!M43+'41'!S43+'41'!Y43+'41'!AE43+'41'!AK43)/9</f>
        <v>59.713774597495529</v>
      </c>
      <c r="AM43" s="228">
        <f>(AJ43+AH43+AB43+V43+P43+'41'!O43+'41'!U43+'41'!AA43+'41'!AG43+'41'!AM43)/9</f>
        <v>61.011118041323861</v>
      </c>
    </row>
    <row r="44" spans="1:39" ht="19.5" customHeight="1">
      <c r="A44" s="192" t="s">
        <v>1057</v>
      </c>
      <c r="B44" s="192"/>
      <c r="C44" s="193"/>
      <c r="D44" s="192">
        <f t="shared" ref="D44:K44" si="19">SUM(D12:D43)</f>
        <v>5831</v>
      </c>
      <c r="E44" s="192">
        <f t="shared" si="19"/>
        <v>5882</v>
      </c>
      <c r="F44" s="193">
        <f t="shared" si="19"/>
        <v>11713</v>
      </c>
      <c r="G44" s="192">
        <f t="shared" si="19"/>
        <v>5930</v>
      </c>
      <c r="H44" s="192">
        <f t="shared" si="19"/>
        <v>5637</v>
      </c>
      <c r="I44" s="192">
        <f t="shared" si="19"/>
        <v>11567</v>
      </c>
      <c r="J44" s="193">
        <f t="shared" si="19"/>
        <v>5817</v>
      </c>
      <c r="K44" s="413">
        <f t="shared" si="19"/>
        <v>3805</v>
      </c>
      <c r="L44" s="228">
        <f t="shared" si="2"/>
        <v>64.165261382799315</v>
      </c>
      <c r="M44" s="413">
        <f>SUM(M12:M43)</f>
        <v>3515</v>
      </c>
      <c r="N44" s="228">
        <f t="shared" si="3"/>
        <v>62.355863047720419</v>
      </c>
      <c r="O44" s="413">
        <f>SUM(O12:O43)</f>
        <v>7320</v>
      </c>
      <c r="P44" s="228">
        <f t="shared" si="5"/>
        <v>63.283478862280631</v>
      </c>
      <c r="Q44" s="413">
        <f>SUM(Q12:Q43)</f>
        <v>3802</v>
      </c>
      <c r="R44" s="228">
        <f t="shared" si="6"/>
        <v>64.114671163575039</v>
      </c>
      <c r="S44" s="413">
        <f>SUM(S12:S43)</f>
        <v>3559</v>
      </c>
      <c r="T44" s="228">
        <f t="shared" si="7"/>
        <v>63.136420081603696</v>
      </c>
      <c r="U44" s="413">
        <f>SUM(U12:U43)</f>
        <v>7361</v>
      </c>
      <c r="V44" s="228">
        <f t="shared" si="9"/>
        <v>63.637935506181378</v>
      </c>
      <c r="W44" s="193">
        <f>SUM(W12:W43)</f>
        <v>4071</v>
      </c>
      <c r="X44" s="228">
        <f t="shared" si="10"/>
        <v>68.650927487352448</v>
      </c>
      <c r="Y44" s="193">
        <f>SUM(Y12:Y43)</f>
        <v>3689</v>
      </c>
      <c r="Z44" s="228">
        <f t="shared" si="11"/>
        <v>65.442611318076999</v>
      </c>
      <c r="AA44" s="193">
        <f>SUM(AA12:AA43)</f>
        <v>7760</v>
      </c>
      <c r="AB44" s="228">
        <f t="shared" si="13"/>
        <v>67.087403821215531</v>
      </c>
      <c r="AC44" s="273">
        <f>SUM(AC12:AC43)</f>
        <v>0</v>
      </c>
      <c r="AD44" s="228">
        <f t="shared" si="14"/>
        <v>0</v>
      </c>
      <c r="AE44" s="273">
        <f>SUM(AE12:AE43)</f>
        <v>0</v>
      </c>
      <c r="AF44" s="228">
        <f t="shared" si="15"/>
        <v>0</v>
      </c>
      <c r="AG44" s="413">
        <f>SUM(AG12:AG43)</f>
        <v>0</v>
      </c>
      <c r="AH44" s="228">
        <f t="shared" si="17"/>
        <v>0</v>
      </c>
      <c r="AI44" s="413">
        <f>SUM(AI12:AI43)</f>
        <v>5338</v>
      </c>
      <c r="AJ44" s="228">
        <f t="shared" si="18"/>
        <v>91.765514870208008</v>
      </c>
      <c r="AK44" s="228">
        <f>(AD44+X44+R44+L44+'41'!K44+'41'!Q44+'41'!W44+'41'!AC44+'41'!AI44)/8</f>
        <v>64.757420072341148</v>
      </c>
      <c r="AL44" s="228">
        <f>(AJ44+AF44+Z44+T44+N44+'41'!M44+'41'!S44+'41'!Y44+'41'!AE44+'41'!AK44)/9</f>
        <v>65.548258864643174</v>
      </c>
      <c r="AM44" s="228">
        <f>(AJ44+AH44+AB44+V44+P44+'41'!O44+'41'!U44+'41'!AA44+'41'!AG44+'41'!AM44)/9</f>
        <v>66.662261141024331</v>
      </c>
    </row>
    <row r="45" spans="1:39" ht="15.75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</row>
    <row r="46" spans="1:39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</row>
    <row r="47" spans="1:39" ht="15.75" customHeight="1">
      <c r="A47" s="153" t="s">
        <v>1335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</row>
    <row r="48" spans="1:39" ht="15.75" customHeight="1">
      <c r="A48" s="153"/>
      <c r="B48" s="107" t="s">
        <v>1519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</row>
    <row r="49" spans="1:39" ht="15.75" customHeight="1">
      <c r="A49" s="153"/>
      <c r="B49" s="153" t="s">
        <v>1520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</row>
    <row r="50" spans="1:39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</row>
    <row r="51" spans="1:39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</row>
    <row r="52" spans="1:39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</row>
    <row r="53" spans="1:39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</row>
    <row r="54" spans="1:39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</row>
    <row r="55" spans="1:39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</row>
    <row r="56" spans="1:39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</row>
    <row r="57" spans="1:39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</row>
    <row r="58" spans="1:39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</row>
    <row r="59" spans="1:39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</row>
    <row r="60" spans="1:39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</row>
    <row r="61" spans="1:39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</row>
    <row r="62" spans="1:39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</row>
    <row r="63" spans="1:39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</row>
    <row r="64" spans="1:39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</row>
    <row r="65" spans="1:39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</row>
    <row r="66" spans="1:39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</row>
    <row r="67" spans="1:39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</row>
    <row r="68" spans="1:39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</row>
    <row r="69" spans="1:39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</row>
    <row r="70" spans="1:39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</row>
    <row r="71" spans="1:39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</row>
    <row r="72" spans="1:39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</row>
    <row r="73" spans="1:39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</row>
    <row r="74" spans="1:39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</row>
    <row r="75" spans="1:39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</row>
    <row r="76" spans="1:39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</row>
    <row r="77" spans="1:39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</row>
    <row r="78" spans="1:39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</row>
    <row r="79" spans="1:39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</row>
    <row r="80" spans="1:39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</row>
    <row r="81" spans="1:39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</row>
    <row r="82" spans="1:39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</row>
    <row r="83" spans="1:39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</row>
    <row r="84" spans="1:39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</row>
    <row r="85" spans="1:39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</row>
    <row r="86" spans="1:39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</row>
    <row r="87" spans="1:39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</row>
    <row r="88" spans="1:39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</row>
    <row r="89" spans="1:39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</row>
    <row r="90" spans="1:39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</row>
    <row r="91" spans="1:39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</row>
    <row r="92" spans="1:39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</row>
    <row r="93" spans="1:39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</row>
    <row r="94" spans="1:39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</row>
    <row r="95" spans="1:39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</row>
    <row r="96" spans="1:39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</row>
    <row r="97" spans="1:39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</row>
    <row r="98" spans="1:39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</row>
    <row r="99" spans="1:39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</row>
    <row r="100" spans="1:39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</row>
    <row r="101" spans="1:39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</row>
    <row r="102" spans="1:39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</row>
    <row r="103" spans="1:39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</row>
    <row r="104" spans="1:39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</row>
    <row r="105" spans="1:39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</row>
    <row r="106" spans="1:39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</row>
    <row r="107" spans="1:39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</row>
    <row r="108" spans="1:39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</row>
    <row r="109" spans="1:39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</row>
    <row r="110" spans="1:39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</row>
    <row r="111" spans="1:39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</row>
    <row r="112" spans="1:39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</row>
    <row r="113" spans="1:39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</row>
    <row r="114" spans="1:39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</row>
    <row r="115" spans="1:39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</row>
    <row r="116" spans="1:39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</row>
    <row r="117" spans="1:39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</row>
    <row r="118" spans="1:39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</row>
    <row r="119" spans="1:39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</row>
    <row r="120" spans="1:39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</row>
    <row r="121" spans="1:39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</row>
    <row r="122" spans="1:39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</row>
    <row r="123" spans="1:39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</row>
    <row r="124" spans="1:39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</row>
    <row r="125" spans="1:39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</row>
    <row r="126" spans="1:39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</row>
    <row r="127" spans="1:39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</row>
    <row r="128" spans="1:39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</row>
    <row r="129" spans="1:39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</row>
    <row r="130" spans="1:39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</row>
    <row r="131" spans="1:39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</row>
    <row r="132" spans="1:39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</row>
    <row r="133" spans="1:39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</row>
    <row r="134" spans="1:39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</row>
    <row r="135" spans="1:39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</row>
    <row r="136" spans="1:39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</row>
    <row r="137" spans="1:39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</row>
    <row r="138" spans="1:39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</row>
    <row r="139" spans="1:39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</row>
    <row r="140" spans="1:39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</row>
    <row r="141" spans="1:39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</row>
    <row r="142" spans="1:39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</row>
    <row r="143" spans="1:39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</row>
    <row r="144" spans="1:39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</row>
    <row r="145" spans="1:39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</row>
    <row r="146" spans="1:39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</row>
    <row r="147" spans="1:39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</row>
    <row r="148" spans="1:39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</row>
    <row r="149" spans="1:39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</row>
    <row r="150" spans="1:39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</row>
    <row r="151" spans="1:39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</row>
    <row r="152" spans="1:39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</row>
    <row r="153" spans="1:39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</row>
    <row r="154" spans="1:39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</row>
    <row r="155" spans="1:39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</row>
    <row r="156" spans="1:39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</row>
    <row r="157" spans="1:39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</row>
    <row r="158" spans="1:39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</row>
    <row r="159" spans="1:39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</row>
    <row r="160" spans="1:39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</row>
    <row r="161" spans="1:39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</row>
    <row r="162" spans="1:39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</row>
    <row r="163" spans="1:39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</row>
    <row r="164" spans="1:39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</row>
    <row r="165" spans="1:39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</row>
    <row r="166" spans="1:39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</row>
    <row r="167" spans="1:39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</row>
    <row r="168" spans="1:39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</row>
    <row r="169" spans="1:39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</row>
    <row r="170" spans="1:39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</row>
    <row r="171" spans="1:39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</row>
    <row r="172" spans="1:39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</row>
    <row r="173" spans="1:39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</row>
    <row r="174" spans="1:39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</row>
    <row r="175" spans="1:39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</row>
    <row r="176" spans="1:39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</row>
    <row r="177" spans="1:39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</row>
    <row r="178" spans="1:39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</row>
    <row r="179" spans="1:39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</row>
    <row r="180" spans="1:39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</row>
    <row r="181" spans="1:39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</row>
    <row r="182" spans="1:39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</row>
    <row r="183" spans="1:39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</row>
    <row r="184" spans="1:39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</row>
    <row r="185" spans="1:39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</row>
    <row r="186" spans="1:39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</row>
    <row r="187" spans="1:39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</row>
    <row r="188" spans="1:39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</row>
    <row r="189" spans="1:39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</row>
    <row r="190" spans="1:39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</row>
    <row r="191" spans="1:39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</row>
    <row r="192" spans="1:39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</row>
    <row r="193" spans="1:39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</row>
    <row r="194" spans="1:39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</row>
    <row r="195" spans="1:39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</row>
    <row r="196" spans="1:39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</row>
    <row r="197" spans="1:39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</row>
    <row r="198" spans="1:39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</row>
    <row r="199" spans="1:39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</row>
    <row r="200" spans="1:39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</row>
    <row r="201" spans="1:39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</row>
    <row r="202" spans="1:39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</row>
    <row r="203" spans="1:39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</row>
    <row r="204" spans="1:39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</row>
    <row r="205" spans="1:39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</row>
    <row r="206" spans="1:39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</row>
    <row r="207" spans="1:39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</row>
    <row r="208" spans="1:39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</row>
    <row r="209" spans="1:39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</row>
    <row r="210" spans="1:39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</row>
    <row r="211" spans="1:39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</row>
    <row r="212" spans="1:39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</row>
    <row r="213" spans="1:39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</row>
    <row r="214" spans="1:39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</row>
    <row r="215" spans="1:39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</row>
    <row r="216" spans="1:39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</row>
    <row r="217" spans="1:39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</row>
    <row r="218" spans="1:39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</row>
    <row r="219" spans="1:39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</row>
    <row r="220" spans="1:39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</row>
    <row r="221" spans="1:39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</row>
    <row r="222" spans="1:39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</row>
    <row r="223" spans="1:39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</row>
    <row r="224" spans="1:39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</row>
    <row r="225" spans="1:39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</row>
    <row r="226" spans="1:39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</row>
    <row r="227" spans="1:39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</row>
    <row r="228" spans="1:39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</row>
    <row r="229" spans="1:39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</row>
    <row r="230" spans="1:39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</row>
    <row r="231" spans="1:39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</row>
    <row r="232" spans="1:39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</row>
    <row r="233" spans="1:39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</row>
    <row r="234" spans="1:39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</row>
    <row r="235" spans="1:39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</row>
    <row r="236" spans="1:39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</row>
    <row r="237" spans="1:39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</row>
    <row r="238" spans="1:39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</row>
    <row r="239" spans="1:39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</row>
    <row r="240" spans="1:39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</row>
    <row r="241" spans="1:39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</row>
    <row r="242" spans="1:39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</row>
    <row r="243" spans="1:39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</row>
    <row r="244" spans="1:39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</row>
    <row r="245" spans="1:39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</row>
    <row r="246" spans="1:39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</row>
    <row r="247" spans="1:39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</row>
    <row r="248" spans="1:39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</row>
    <row r="249" spans="1:39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</row>
    <row r="250" spans="1:39" ht="15.75" customHeight="1"/>
    <row r="251" spans="1:39" ht="15.75" customHeight="1"/>
    <row r="252" spans="1:39" ht="15.75" customHeight="1"/>
    <row r="253" spans="1:39" ht="15.75" customHeight="1"/>
    <row r="254" spans="1:39" ht="15.75" customHeight="1"/>
    <row r="255" spans="1:39" ht="15.75" customHeight="1"/>
    <row r="256" spans="1:3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A9:AB9"/>
    <mergeCell ref="AC9:AD9"/>
    <mergeCell ref="AE9:AF9"/>
    <mergeCell ref="AG9:AH9"/>
    <mergeCell ref="AI9:AJ9"/>
    <mergeCell ref="A3:AM3"/>
    <mergeCell ref="A7:A10"/>
    <mergeCell ref="B7:B10"/>
    <mergeCell ref="C7:C10"/>
    <mergeCell ref="D7:F9"/>
    <mergeCell ref="G7:I9"/>
    <mergeCell ref="K7:AM7"/>
    <mergeCell ref="Q8:V8"/>
    <mergeCell ref="W8:AB8"/>
    <mergeCell ref="AC8:AH8"/>
    <mergeCell ref="AI8:AJ8"/>
    <mergeCell ref="Q9:R9"/>
    <mergeCell ref="S9:T9"/>
    <mergeCell ref="U9:V9"/>
    <mergeCell ref="W9:X9"/>
    <mergeCell ref="Y9:Z9"/>
    <mergeCell ref="J7:J9"/>
    <mergeCell ref="K8:P8"/>
    <mergeCell ref="K9:L9"/>
    <mergeCell ref="M9:N9"/>
    <mergeCell ref="O9:P9"/>
  </mergeCells>
  <pageMargins left="0.7" right="0.7" top="0.75" bottom="0.75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D1000"/>
  <sheetViews>
    <sheetView workbookViewId="0"/>
  </sheetViews>
  <sheetFormatPr defaultColWidth="14.42578125" defaultRowHeight="15" customHeight="1"/>
  <cols>
    <col min="1" max="1" width="5.7109375" customWidth="1"/>
    <col min="2" max="2" width="16.85546875" customWidth="1"/>
    <col min="3" max="3" width="17" customWidth="1"/>
    <col min="4" max="6" width="8.28515625" customWidth="1"/>
    <col min="7" max="7" width="10.28515625" customWidth="1"/>
    <col min="8" max="8" width="9.28515625" customWidth="1"/>
    <col min="9" max="9" width="10.7109375" customWidth="1"/>
    <col min="10" max="10" width="9.28515625" customWidth="1"/>
    <col min="11" max="11" width="10.28515625" customWidth="1"/>
    <col min="12" max="12" width="9.28515625" customWidth="1"/>
    <col min="13" max="13" width="10.7109375" customWidth="1"/>
    <col min="14" max="14" width="9.28515625" customWidth="1"/>
    <col min="15" max="15" width="10.28515625" customWidth="1"/>
    <col min="16" max="16" width="9.28515625" customWidth="1"/>
    <col min="17" max="17" width="10.28515625" customWidth="1"/>
    <col min="18" max="18" width="9.28515625" customWidth="1"/>
    <col min="19" max="19" width="10.28515625" customWidth="1"/>
    <col min="20" max="20" width="9.28515625" customWidth="1"/>
    <col min="21" max="21" width="10.85546875" customWidth="1"/>
    <col min="22" max="22" width="9.28515625" customWidth="1"/>
    <col min="23" max="23" width="11.28515625" customWidth="1"/>
    <col min="24" max="24" width="9.28515625" customWidth="1"/>
    <col min="25" max="25" width="11.28515625" customWidth="1"/>
    <col min="26" max="26" width="9.28515625" customWidth="1"/>
    <col min="27" max="27" width="11.140625" customWidth="1"/>
    <col min="28" max="28" width="9.28515625" customWidth="1"/>
    <col min="29" max="29" width="12.28515625" customWidth="1"/>
    <col min="30" max="30" width="9.28515625" customWidth="1"/>
  </cols>
  <sheetData>
    <row r="1" spans="1:30" ht="15.75">
      <c r="A1" s="168" t="s">
        <v>1531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</row>
    <row r="2" spans="1:30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</row>
    <row r="3" spans="1:30" ht="15.75">
      <c r="A3" s="743" t="s">
        <v>1532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718"/>
      <c r="AB3" s="718"/>
      <c r="AC3" s="718"/>
      <c r="AD3" s="718"/>
    </row>
    <row r="4" spans="1:30" ht="15.7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O4" s="154" t="s">
        <v>284</v>
      </c>
      <c r="P4" s="110" t="str">
        <f>'1'!$F$5</f>
        <v>PONOROGO</v>
      </c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</row>
    <row r="5" spans="1:30" ht="15.75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O5" s="154" t="s">
        <v>3</v>
      </c>
      <c r="P5" s="110">
        <f>'1'!$F$6</f>
        <v>2025</v>
      </c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</row>
    <row r="6" spans="1:30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</row>
    <row r="7" spans="1:30" ht="19.5" customHeight="1">
      <c r="A7" s="750" t="s">
        <v>4</v>
      </c>
      <c r="B7" s="750" t="s">
        <v>247</v>
      </c>
      <c r="C7" s="750" t="s">
        <v>1156</v>
      </c>
      <c r="D7" s="766" t="s">
        <v>1533</v>
      </c>
      <c r="E7" s="758"/>
      <c r="F7" s="759"/>
      <c r="G7" s="755" t="s">
        <v>1512</v>
      </c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3"/>
      <c r="Z7" s="753"/>
      <c r="AA7" s="753"/>
      <c r="AB7" s="753"/>
      <c r="AC7" s="753"/>
      <c r="AD7" s="754"/>
    </row>
    <row r="8" spans="1:30" ht="19.5" customHeight="1">
      <c r="A8" s="730"/>
      <c r="B8" s="730"/>
      <c r="C8" s="730"/>
      <c r="D8" s="801"/>
      <c r="E8" s="718"/>
      <c r="F8" s="802"/>
      <c r="G8" s="745" t="s">
        <v>1534</v>
      </c>
      <c r="H8" s="723"/>
      <c r="I8" s="723"/>
      <c r="J8" s="723"/>
      <c r="K8" s="723"/>
      <c r="L8" s="724"/>
      <c r="M8" s="745" t="s">
        <v>1535</v>
      </c>
      <c r="N8" s="723"/>
      <c r="O8" s="723"/>
      <c r="P8" s="723"/>
      <c r="Q8" s="723"/>
      <c r="R8" s="724"/>
      <c r="S8" s="745" t="s">
        <v>1527</v>
      </c>
      <c r="T8" s="723"/>
      <c r="U8" s="723"/>
      <c r="V8" s="723"/>
      <c r="W8" s="723"/>
      <c r="X8" s="724"/>
      <c r="Y8" s="745" t="s">
        <v>1536</v>
      </c>
      <c r="Z8" s="723"/>
      <c r="AA8" s="723"/>
      <c r="AB8" s="723"/>
      <c r="AC8" s="723"/>
      <c r="AD8" s="724"/>
    </row>
    <row r="9" spans="1:30" ht="19.5" customHeight="1">
      <c r="A9" s="730"/>
      <c r="B9" s="730"/>
      <c r="C9" s="730"/>
      <c r="D9" s="737"/>
      <c r="E9" s="732"/>
      <c r="F9" s="733"/>
      <c r="G9" s="745" t="s">
        <v>8</v>
      </c>
      <c r="H9" s="723"/>
      <c r="I9" s="745" t="s">
        <v>9</v>
      </c>
      <c r="J9" s="723"/>
      <c r="K9" s="745" t="s">
        <v>10</v>
      </c>
      <c r="L9" s="723"/>
      <c r="M9" s="745" t="s">
        <v>8</v>
      </c>
      <c r="N9" s="723"/>
      <c r="O9" s="745" t="s">
        <v>9</v>
      </c>
      <c r="P9" s="724"/>
      <c r="Q9" s="745" t="s">
        <v>10</v>
      </c>
      <c r="R9" s="723"/>
      <c r="S9" s="745" t="s">
        <v>8</v>
      </c>
      <c r="T9" s="723"/>
      <c r="U9" s="745" t="s">
        <v>9</v>
      </c>
      <c r="V9" s="724"/>
      <c r="W9" s="745" t="s">
        <v>10</v>
      </c>
      <c r="X9" s="723"/>
      <c r="Y9" s="745" t="s">
        <v>8</v>
      </c>
      <c r="Z9" s="723"/>
      <c r="AA9" s="745" t="s">
        <v>9</v>
      </c>
      <c r="AB9" s="724"/>
      <c r="AC9" s="745" t="s">
        <v>10</v>
      </c>
      <c r="AD9" s="724"/>
    </row>
    <row r="10" spans="1:30" ht="19.5" customHeight="1">
      <c r="A10" s="720"/>
      <c r="B10" s="720"/>
      <c r="C10" s="720"/>
      <c r="D10" s="190" t="s">
        <v>8</v>
      </c>
      <c r="E10" s="190" t="s">
        <v>9</v>
      </c>
      <c r="F10" s="190" t="s">
        <v>388</v>
      </c>
      <c r="G10" s="190" t="s">
        <v>249</v>
      </c>
      <c r="H10" s="190" t="s">
        <v>29</v>
      </c>
      <c r="I10" s="190" t="s">
        <v>249</v>
      </c>
      <c r="J10" s="190" t="s">
        <v>29</v>
      </c>
      <c r="K10" s="190" t="s">
        <v>249</v>
      </c>
      <c r="L10" s="190" t="s">
        <v>29</v>
      </c>
      <c r="M10" s="190" t="s">
        <v>249</v>
      </c>
      <c r="N10" s="190" t="s">
        <v>29</v>
      </c>
      <c r="O10" s="190" t="s">
        <v>249</v>
      </c>
      <c r="P10" s="408" t="s">
        <v>29</v>
      </c>
      <c r="Q10" s="190" t="s">
        <v>249</v>
      </c>
      <c r="R10" s="190" t="s">
        <v>29</v>
      </c>
      <c r="S10" s="190" t="s">
        <v>249</v>
      </c>
      <c r="T10" s="190" t="s">
        <v>29</v>
      </c>
      <c r="U10" s="190" t="s">
        <v>249</v>
      </c>
      <c r="V10" s="408" t="s">
        <v>29</v>
      </c>
      <c r="W10" s="190" t="s">
        <v>249</v>
      </c>
      <c r="X10" s="190" t="s">
        <v>29</v>
      </c>
      <c r="Y10" s="190" t="s">
        <v>249</v>
      </c>
      <c r="Z10" s="190" t="s">
        <v>29</v>
      </c>
      <c r="AA10" s="190" t="s">
        <v>249</v>
      </c>
      <c r="AB10" s="408" t="s">
        <v>29</v>
      </c>
      <c r="AC10" s="190" t="s">
        <v>249</v>
      </c>
      <c r="AD10" s="190" t="s">
        <v>29</v>
      </c>
    </row>
    <row r="11" spans="1:30" ht="19.5" customHeight="1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12</v>
      </c>
      <c r="M11" s="119">
        <v>13</v>
      </c>
      <c r="N11" s="119">
        <v>14</v>
      </c>
      <c r="O11" s="119">
        <v>15</v>
      </c>
      <c r="P11" s="270">
        <v>16</v>
      </c>
      <c r="Q11" s="119">
        <v>17</v>
      </c>
      <c r="R11" s="119">
        <v>18</v>
      </c>
      <c r="S11" s="119">
        <v>19</v>
      </c>
      <c r="T11" s="119">
        <v>20</v>
      </c>
      <c r="U11" s="119">
        <v>21</v>
      </c>
      <c r="V11" s="119">
        <v>22</v>
      </c>
      <c r="W11" s="119">
        <v>23</v>
      </c>
      <c r="X11" s="119">
        <v>24</v>
      </c>
      <c r="Y11" s="119">
        <v>25</v>
      </c>
      <c r="Z11" s="119">
        <v>26</v>
      </c>
      <c r="AA11" s="119">
        <v>27</v>
      </c>
      <c r="AB11" s="119">
        <v>28</v>
      </c>
      <c r="AC11" s="119">
        <v>29</v>
      </c>
      <c r="AD11" s="119">
        <v>30</v>
      </c>
    </row>
    <row r="12" spans="1:30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317">
        <f>'41'!G12</f>
        <v>230</v>
      </c>
      <c r="E12" s="317">
        <f>'41'!H12</f>
        <v>211</v>
      </c>
      <c r="F12" s="223">
        <f t="shared" ref="F12:F43" si="0">SUM(D12:E12)</f>
        <v>441</v>
      </c>
      <c r="G12" s="139">
        <v>184</v>
      </c>
      <c r="H12" s="228">
        <f t="shared" ref="H12:H44" si="1">G12/D12*100</f>
        <v>80</v>
      </c>
      <c r="I12" s="139">
        <v>147</v>
      </c>
      <c r="J12" s="228">
        <f t="shared" ref="J12:J44" si="2">I12/E12*100</f>
        <v>69.66824644549763</v>
      </c>
      <c r="K12" s="223">
        <f t="shared" ref="K12:K43" si="3">SUM(G12,I12)</f>
        <v>331</v>
      </c>
      <c r="L12" s="228">
        <f t="shared" ref="L12:L44" si="4">K12/F12*100</f>
        <v>75.056689342403629</v>
      </c>
      <c r="M12" s="139">
        <v>157</v>
      </c>
      <c r="N12" s="228">
        <f t="shared" ref="N12:N44" si="5">M12/D12*100</f>
        <v>68.260869565217391</v>
      </c>
      <c r="O12" s="139">
        <v>132</v>
      </c>
      <c r="P12" s="228">
        <f t="shared" ref="P12:P44" si="6">O12/E12*100</f>
        <v>62.559241706161139</v>
      </c>
      <c r="Q12" s="223">
        <f t="shared" ref="Q12:Q43" si="7">SUM(M12,O12)</f>
        <v>289</v>
      </c>
      <c r="R12" s="228">
        <f t="shared" ref="R12:R44" si="8">Q12/F12*100</f>
        <v>65.532879818594097</v>
      </c>
      <c r="S12" s="139">
        <v>175</v>
      </c>
      <c r="T12" s="228">
        <f t="shared" ref="T12:T44" si="9">S12/D12*100</f>
        <v>76.08695652173914</v>
      </c>
      <c r="U12" s="139">
        <v>140</v>
      </c>
      <c r="V12" s="228">
        <f t="shared" ref="V12:V44" si="10">U12/E12*100</f>
        <v>66.350710900473928</v>
      </c>
      <c r="W12" s="223">
        <f t="shared" ref="W12:W43" si="11">SUM(S12,U12)</f>
        <v>315</v>
      </c>
      <c r="X12" s="228">
        <f t="shared" ref="X12:X44" si="12">W12/F12*100</f>
        <v>71.428571428571431</v>
      </c>
      <c r="Y12" s="139">
        <v>171</v>
      </c>
      <c r="Z12" s="228">
        <f t="shared" ref="Z12:Z44" si="13">Y12/D12*100</f>
        <v>74.34782608695653</v>
      </c>
      <c r="AA12" s="139">
        <v>139</v>
      </c>
      <c r="AB12" s="228">
        <f t="shared" ref="AB12:AB44" si="14">AA12/E12*100</f>
        <v>65.876777251184834</v>
      </c>
      <c r="AC12" s="223">
        <f t="shared" ref="AC12:AC43" si="15">SUM(Y12,AA12)</f>
        <v>310</v>
      </c>
      <c r="AD12" s="228">
        <f t="shared" ref="AD12:AD44" si="16">AC12/F12*100</f>
        <v>70.29478458049887</v>
      </c>
    </row>
    <row r="13" spans="1:30" ht="19.5" customHeight="1">
      <c r="A13" s="240">
        <v>2</v>
      </c>
      <c r="B13" s="250">
        <f>'11'!B10</f>
        <v>0</v>
      </c>
      <c r="C13" s="250" t="str">
        <f>'11'!C10</f>
        <v>Selur</v>
      </c>
      <c r="D13" s="317">
        <f>'41'!G13</f>
        <v>155</v>
      </c>
      <c r="E13" s="317">
        <f>'41'!H13</f>
        <v>142</v>
      </c>
      <c r="F13" s="223">
        <f t="shared" si="0"/>
        <v>297</v>
      </c>
      <c r="G13" s="139">
        <v>127</v>
      </c>
      <c r="H13" s="228">
        <f t="shared" si="1"/>
        <v>81.935483870967744</v>
      </c>
      <c r="I13" s="139">
        <v>133</v>
      </c>
      <c r="J13" s="228">
        <f t="shared" si="2"/>
        <v>93.661971830985919</v>
      </c>
      <c r="K13" s="223">
        <f t="shared" si="3"/>
        <v>260</v>
      </c>
      <c r="L13" s="228">
        <f t="shared" si="4"/>
        <v>87.542087542087543</v>
      </c>
      <c r="M13" s="139">
        <v>118</v>
      </c>
      <c r="N13" s="228">
        <f t="shared" si="5"/>
        <v>76.129032258064512</v>
      </c>
      <c r="O13" s="139">
        <v>121</v>
      </c>
      <c r="P13" s="228">
        <f t="shared" si="6"/>
        <v>85.211267605633793</v>
      </c>
      <c r="Q13" s="223">
        <f t="shared" si="7"/>
        <v>239</v>
      </c>
      <c r="R13" s="228">
        <f t="shared" si="8"/>
        <v>80.471380471380471</v>
      </c>
      <c r="S13" s="139">
        <v>115</v>
      </c>
      <c r="T13" s="228">
        <f t="shared" si="9"/>
        <v>74.193548387096769</v>
      </c>
      <c r="U13" s="139">
        <v>110</v>
      </c>
      <c r="V13" s="228">
        <f t="shared" si="10"/>
        <v>77.464788732394368</v>
      </c>
      <c r="W13" s="223">
        <f t="shared" si="11"/>
        <v>225</v>
      </c>
      <c r="X13" s="228">
        <f t="shared" si="12"/>
        <v>75.757575757575751</v>
      </c>
      <c r="Y13" s="139">
        <v>119</v>
      </c>
      <c r="Z13" s="228">
        <f t="shared" si="13"/>
        <v>76.774193548387089</v>
      </c>
      <c r="AA13" s="139">
        <v>106</v>
      </c>
      <c r="AB13" s="228">
        <f t="shared" si="14"/>
        <v>74.647887323943664</v>
      </c>
      <c r="AC13" s="223">
        <f t="shared" si="15"/>
        <v>225</v>
      </c>
      <c r="AD13" s="228">
        <f t="shared" si="16"/>
        <v>75.757575757575751</v>
      </c>
    </row>
    <row r="14" spans="1:30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317">
        <f>'41'!G14</f>
        <v>184</v>
      </c>
      <c r="E14" s="317">
        <f>'41'!H14</f>
        <v>174</v>
      </c>
      <c r="F14" s="223">
        <f t="shared" si="0"/>
        <v>358</v>
      </c>
      <c r="G14" s="139">
        <v>101</v>
      </c>
      <c r="H14" s="228">
        <f t="shared" si="1"/>
        <v>54.891304347826086</v>
      </c>
      <c r="I14" s="139">
        <v>103</v>
      </c>
      <c r="J14" s="228">
        <f t="shared" si="2"/>
        <v>59.195402298850574</v>
      </c>
      <c r="K14" s="223">
        <f t="shared" si="3"/>
        <v>204</v>
      </c>
      <c r="L14" s="228">
        <f t="shared" si="4"/>
        <v>56.983240223463682</v>
      </c>
      <c r="M14" s="139">
        <v>101</v>
      </c>
      <c r="N14" s="228">
        <f t="shared" si="5"/>
        <v>54.891304347826086</v>
      </c>
      <c r="O14" s="139">
        <v>103</v>
      </c>
      <c r="P14" s="228">
        <f t="shared" si="6"/>
        <v>59.195402298850574</v>
      </c>
      <c r="Q14" s="223">
        <f t="shared" si="7"/>
        <v>204</v>
      </c>
      <c r="R14" s="228">
        <f t="shared" si="8"/>
        <v>56.983240223463682</v>
      </c>
      <c r="S14" s="139">
        <v>146</v>
      </c>
      <c r="T14" s="228">
        <f t="shared" si="9"/>
        <v>79.347826086956516</v>
      </c>
      <c r="U14" s="139">
        <v>110</v>
      </c>
      <c r="V14" s="228">
        <f t="shared" si="10"/>
        <v>63.218390804597703</v>
      </c>
      <c r="W14" s="223">
        <f t="shared" si="11"/>
        <v>256</v>
      </c>
      <c r="X14" s="228">
        <f t="shared" si="12"/>
        <v>71.508379888268152</v>
      </c>
      <c r="Y14" s="139">
        <v>146</v>
      </c>
      <c r="Z14" s="228">
        <f t="shared" si="13"/>
        <v>79.347826086956516</v>
      </c>
      <c r="AA14" s="139">
        <v>110</v>
      </c>
      <c r="AB14" s="228">
        <f t="shared" si="14"/>
        <v>63.218390804597703</v>
      </c>
      <c r="AC14" s="223">
        <f t="shared" si="15"/>
        <v>256</v>
      </c>
      <c r="AD14" s="228">
        <f t="shared" si="16"/>
        <v>71.508379888268152</v>
      </c>
    </row>
    <row r="15" spans="1:30" ht="19.5" customHeight="1">
      <c r="A15" s="240">
        <v>4</v>
      </c>
      <c r="B15" s="250">
        <f>'11'!B12</f>
        <v>0</v>
      </c>
      <c r="C15" s="250" t="str">
        <f>'11'!C12</f>
        <v>Nailan</v>
      </c>
      <c r="D15" s="317">
        <f>'41'!G15</f>
        <v>149</v>
      </c>
      <c r="E15" s="317">
        <f>'41'!H15</f>
        <v>142</v>
      </c>
      <c r="F15" s="223">
        <f t="shared" si="0"/>
        <v>291</v>
      </c>
      <c r="G15" s="139">
        <v>112</v>
      </c>
      <c r="H15" s="228">
        <f t="shared" si="1"/>
        <v>75.167785234899327</v>
      </c>
      <c r="I15" s="139">
        <v>90</v>
      </c>
      <c r="J15" s="228">
        <f t="shared" si="2"/>
        <v>63.380281690140848</v>
      </c>
      <c r="K15" s="223">
        <f t="shared" si="3"/>
        <v>202</v>
      </c>
      <c r="L15" s="228">
        <f t="shared" si="4"/>
        <v>69.415807560137452</v>
      </c>
      <c r="M15" s="139">
        <v>112</v>
      </c>
      <c r="N15" s="228">
        <f t="shared" si="5"/>
        <v>75.167785234899327</v>
      </c>
      <c r="O15" s="139">
        <v>90</v>
      </c>
      <c r="P15" s="228">
        <f t="shared" si="6"/>
        <v>63.380281690140848</v>
      </c>
      <c r="Q15" s="223">
        <f t="shared" si="7"/>
        <v>202</v>
      </c>
      <c r="R15" s="228">
        <f t="shared" si="8"/>
        <v>69.415807560137452</v>
      </c>
      <c r="S15" s="139">
        <v>116</v>
      </c>
      <c r="T15" s="228">
        <f t="shared" si="9"/>
        <v>77.852348993288587</v>
      </c>
      <c r="U15" s="139">
        <v>88</v>
      </c>
      <c r="V15" s="228">
        <f t="shared" si="10"/>
        <v>61.971830985915489</v>
      </c>
      <c r="W15" s="223">
        <f t="shared" si="11"/>
        <v>204</v>
      </c>
      <c r="X15" s="228">
        <f t="shared" si="12"/>
        <v>70.103092783505147</v>
      </c>
      <c r="Y15" s="139">
        <v>116</v>
      </c>
      <c r="Z15" s="228">
        <f t="shared" si="13"/>
        <v>77.852348993288587</v>
      </c>
      <c r="AA15" s="139">
        <v>88</v>
      </c>
      <c r="AB15" s="228">
        <f t="shared" si="14"/>
        <v>61.971830985915489</v>
      </c>
      <c r="AC15" s="223">
        <f t="shared" si="15"/>
        <v>204</v>
      </c>
      <c r="AD15" s="228">
        <f t="shared" si="16"/>
        <v>70.103092783505147</v>
      </c>
    </row>
    <row r="16" spans="1:30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317">
        <f>'41'!G16</f>
        <v>237</v>
      </c>
      <c r="E16" s="317">
        <f>'41'!H16</f>
        <v>231</v>
      </c>
      <c r="F16" s="223">
        <f t="shared" si="0"/>
        <v>468</v>
      </c>
      <c r="G16" s="139">
        <v>150</v>
      </c>
      <c r="H16" s="228">
        <f t="shared" si="1"/>
        <v>63.291139240506332</v>
      </c>
      <c r="I16" s="139">
        <v>147</v>
      </c>
      <c r="J16" s="228">
        <f t="shared" si="2"/>
        <v>63.636363636363633</v>
      </c>
      <c r="K16" s="223">
        <f t="shared" si="3"/>
        <v>297</v>
      </c>
      <c r="L16" s="228">
        <f t="shared" si="4"/>
        <v>63.46153846153846</v>
      </c>
      <c r="M16" s="139">
        <v>151</v>
      </c>
      <c r="N16" s="228">
        <f t="shared" si="5"/>
        <v>63.713080168776372</v>
      </c>
      <c r="O16" s="139">
        <v>144</v>
      </c>
      <c r="P16" s="228">
        <f t="shared" si="6"/>
        <v>62.337662337662337</v>
      </c>
      <c r="Q16" s="223">
        <f t="shared" si="7"/>
        <v>295</v>
      </c>
      <c r="R16" s="228">
        <f t="shared" si="8"/>
        <v>63.034188034188034</v>
      </c>
      <c r="S16" s="139">
        <v>146</v>
      </c>
      <c r="T16" s="228">
        <f t="shared" si="9"/>
        <v>61.603375527426167</v>
      </c>
      <c r="U16" s="139">
        <v>141</v>
      </c>
      <c r="V16" s="228">
        <f t="shared" si="10"/>
        <v>61.038961038961034</v>
      </c>
      <c r="W16" s="223">
        <f t="shared" si="11"/>
        <v>287</v>
      </c>
      <c r="X16" s="228">
        <f t="shared" si="12"/>
        <v>61.324786324786331</v>
      </c>
      <c r="Y16" s="139">
        <v>146</v>
      </c>
      <c r="Z16" s="228">
        <f t="shared" si="13"/>
        <v>61.603375527426167</v>
      </c>
      <c r="AA16" s="139">
        <v>141</v>
      </c>
      <c r="AB16" s="228">
        <f t="shared" si="14"/>
        <v>61.038961038961034</v>
      </c>
      <c r="AC16" s="223">
        <f t="shared" si="15"/>
        <v>287</v>
      </c>
      <c r="AD16" s="228">
        <f t="shared" si="16"/>
        <v>61.324786324786331</v>
      </c>
    </row>
    <row r="17" spans="1:30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317">
        <f>'41'!G17</f>
        <v>110</v>
      </c>
      <c r="E17" s="317">
        <f>'41'!H17</f>
        <v>108</v>
      </c>
      <c r="F17" s="223">
        <f t="shared" si="0"/>
        <v>218</v>
      </c>
      <c r="G17" s="139">
        <v>69</v>
      </c>
      <c r="H17" s="228">
        <f t="shared" si="1"/>
        <v>62.727272727272734</v>
      </c>
      <c r="I17" s="139">
        <v>72</v>
      </c>
      <c r="J17" s="228">
        <f t="shared" si="2"/>
        <v>66.666666666666657</v>
      </c>
      <c r="K17" s="223">
        <f t="shared" si="3"/>
        <v>141</v>
      </c>
      <c r="L17" s="228">
        <f t="shared" si="4"/>
        <v>64.678899082568805</v>
      </c>
      <c r="M17" s="139">
        <v>69</v>
      </c>
      <c r="N17" s="228">
        <f t="shared" si="5"/>
        <v>62.727272727272734</v>
      </c>
      <c r="O17" s="139">
        <v>72</v>
      </c>
      <c r="P17" s="228">
        <f t="shared" si="6"/>
        <v>66.666666666666657</v>
      </c>
      <c r="Q17" s="223">
        <f t="shared" si="7"/>
        <v>141</v>
      </c>
      <c r="R17" s="228">
        <f t="shared" si="8"/>
        <v>64.678899082568805</v>
      </c>
      <c r="S17" s="139">
        <v>77</v>
      </c>
      <c r="T17" s="228">
        <f t="shared" si="9"/>
        <v>70</v>
      </c>
      <c r="U17" s="139">
        <v>71</v>
      </c>
      <c r="V17" s="228">
        <f t="shared" si="10"/>
        <v>65.740740740740748</v>
      </c>
      <c r="W17" s="223">
        <f t="shared" si="11"/>
        <v>148</v>
      </c>
      <c r="X17" s="228">
        <f t="shared" si="12"/>
        <v>67.889908256880744</v>
      </c>
      <c r="Y17" s="139">
        <v>77</v>
      </c>
      <c r="Z17" s="228">
        <f t="shared" si="13"/>
        <v>70</v>
      </c>
      <c r="AA17" s="139">
        <v>71</v>
      </c>
      <c r="AB17" s="228">
        <f t="shared" si="14"/>
        <v>65.740740740740748</v>
      </c>
      <c r="AC17" s="223">
        <f t="shared" si="15"/>
        <v>148</v>
      </c>
      <c r="AD17" s="228">
        <f t="shared" si="16"/>
        <v>67.889908256880744</v>
      </c>
    </row>
    <row r="18" spans="1:30" ht="19.5" customHeight="1">
      <c r="A18" s="240">
        <v>7</v>
      </c>
      <c r="B18" s="250">
        <f>'11'!B15</f>
        <v>0</v>
      </c>
      <c r="C18" s="250" t="str">
        <f>'11'!C15</f>
        <v>Wringinanom</v>
      </c>
      <c r="D18" s="317">
        <f>'41'!G18</f>
        <v>140</v>
      </c>
      <c r="E18" s="317">
        <f>'41'!H18</f>
        <v>130</v>
      </c>
      <c r="F18" s="223">
        <f t="shared" si="0"/>
        <v>270</v>
      </c>
      <c r="G18" s="139">
        <v>111</v>
      </c>
      <c r="H18" s="228">
        <f t="shared" si="1"/>
        <v>79.285714285714278</v>
      </c>
      <c r="I18" s="139">
        <v>91</v>
      </c>
      <c r="J18" s="228">
        <f t="shared" si="2"/>
        <v>70</v>
      </c>
      <c r="K18" s="223">
        <f t="shared" si="3"/>
        <v>202</v>
      </c>
      <c r="L18" s="228">
        <f t="shared" si="4"/>
        <v>74.81481481481481</v>
      </c>
      <c r="M18" s="139">
        <v>110</v>
      </c>
      <c r="N18" s="228">
        <f t="shared" si="5"/>
        <v>78.571428571428569</v>
      </c>
      <c r="O18" s="139">
        <v>91</v>
      </c>
      <c r="P18" s="228">
        <f t="shared" si="6"/>
        <v>70</v>
      </c>
      <c r="Q18" s="223">
        <f t="shared" si="7"/>
        <v>201</v>
      </c>
      <c r="R18" s="228">
        <f t="shared" si="8"/>
        <v>74.444444444444443</v>
      </c>
      <c r="S18" s="139">
        <v>94</v>
      </c>
      <c r="T18" s="228">
        <f t="shared" si="9"/>
        <v>67.142857142857139</v>
      </c>
      <c r="U18" s="139">
        <v>86</v>
      </c>
      <c r="V18" s="228">
        <f t="shared" si="10"/>
        <v>66.153846153846146</v>
      </c>
      <c r="W18" s="223">
        <f t="shared" si="11"/>
        <v>180</v>
      </c>
      <c r="X18" s="228">
        <f t="shared" si="12"/>
        <v>66.666666666666657</v>
      </c>
      <c r="Y18" s="139">
        <v>94</v>
      </c>
      <c r="Z18" s="228">
        <f t="shared" si="13"/>
        <v>67.142857142857139</v>
      </c>
      <c r="AA18" s="139">
        <v>86</v>
      </c>
      <c r="AB18" s="228">
        <f t="shared" si="14"/>
        <v>66.153846153846146</v>
      </c>
      <c r="AC18" s="223">
        <f t="shared" si="15"/>
        <v>180</v>
      </c>
      <c r="AD18" s="228">
        <f t="shared" si="16"/>
        <v>66.666666666666657</v>
      </c>
    </row>
    <row r="19" spans="1:30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317">
        <f>'41'!G19</f>
        <v>331</v>
      </c>
      <c r="E19" s="317">
        <f>'41'!H19</f>
        <v>313</v>
      </c>
      <c r="F19" s="223">
        <f t="shared" si="0"/>
        <v>644</v>
      </c>
      <c r="G19" s="139">
        <v>234</v>
      </c>
      <c r="H19" s="228">
        <f t="shared" si="1"/>
        <v>70.694864048338374</v>
      </c>
      <c r="I19" s="139">
        <v>218</v>
      </c>
      <c r="J19" s="228">
        <f t="shared" si="2"/>
        <v>69.648562300319497</v>
      </c>
      <c r="K19" s="223">
        <f t="shared" si="3"/>
        <v>452</v>
      </c>
      <c r="L19" s="228">
        <f t="shared" si="4"/>
        <v>70.186335403726702</v>
      </c>
      <c r="M19" s="139">
        <v>231</v>
      </c>
      <c r="N19" s="228">
        <f t="shared" si="5"/>
        <v>69.78851963746223</v>
      </c>
      <c r="O19" s="139">
        <v>210</v>
      </c>
      <c r="P19" s="228">
        <f t="shared" si="6"/>
        <v>67.092651757188506</v>
      </c>
      <c r="Q19" s="223">
        <f t="shared" si="7"/>
        <v>441</v>
      </c>
      <c r="R19" s="228">
        <f t="shared" si="8"/>
        <v>68.478260869565219</v>
      </c>
      <c r="S19" s="139">
        <v>230</v>
      </c>
      <c r="T19" s="228">
        <f t="shared" si="9"/>
        <v>69.486404833836858</v>
      </c>
      <c r="U19" s="139">
        <v>194</v>
      </c>
      <c r="V19" s="228">
        <f t="shared" si="10"/>
        <v>61.980830670926515</v>
      </c>
      <c r="W19" s="223">
        <f t="shared" si="11"/>
        <v>424</v>
      </c>
      <c r="X19" s="228">
        <f t="shared" si="12"/>
        <v>65.838509316770185</v>
      </c>
      <c r="Y19" s="139">
        <v>230</v>
      </c>
      <c r="Z19" s="228">
        <f t="shared" si="13"/>
        <v>69.486404833836858</v>
      </c>
      <c r="AA19" s="139">
        <v>194</v>
      </c>
      <c r="AB19" s="228">
        <f t="shared" si="14"/>
        <v>61.980830670926515</v>
      </c>
      <c r="AC19" s="223">
        <f t="shared" si="15"/>
        <v>424</v>
      </c>
      <c r="AD19" s="228">
        <f t="shared" si="16"/>
        <v>65.838509316770185</v>
      </c>
    </row>
    <row r="20" spans="1:30" ht="19.5" customHeight="1">
      <c r="A20" s="240">
        <v>9</v>
      </c>
      <c r="B20" s="250">
        <f>'11'!B17</f>
        <v>0</v>
      </c>
      <c r="C20" s="250" t="str">
        <f>'11'!C17</f>
        <v>Bondrang</v>
      </c>
      <c r="D20" s="317">
        <f>'41'!G20</f>
        <v>52</v>
      </c>
      <c r="E20" s="317">
        <f>'41'!H20</f>
        <v>51</v>
      </c>
      <c r="F20" s="223">
        <f t="shared" si="0"/>
        <v>103</v>
      </c>
      <c r="G20" s="139">
        <v>36</v>
      </c>
      <c r="H20" s="228">
        <f t="shared" si="1"/>
        <v>69.230769230769226</v>
      </c>
      <c r="I20" s="139">
        <v>34</v>
      </c>
      <c r="J20" s="228">
        <f t="shared" si="2"/>
        <v>66.666666666666657</v>
      </c>
      <c r="K20" s="223">
        <f t="shared" si="3"/>
        <v>70</v>
      </c>
      <c r="L20" s="228">
        <f t="shared" si="4"/>
        <v>67.961165048543691</v>
      </c>
      <c r="M20" s="139">
        <v>35</v>
      </c>
      <c r="N20" s="228">
        <f t="shared" si="5"/>
        <v>67.307692307692307</v>
      </c>
      <c r="O20" s="139">
        <v>33</v>
      </c>
      <c r="P20" s="228">
        <f t="shared" si="6"/>
        <v>64.705882352941174</v>
      </c>
      <c r="Q20" s="223">
        <f t="shared" si="7"/>
        <v>68</v>
      </c>
      <c r="R20" s="228">
        <f t="shared" si="8"/>
        <v>66.019417475728162</v>
      </c>
      <c r="S20" s="139">
        <v>29</v>
      </c>
      <c r="T20" s="228">
        <f t="shared" si="9"/>
        <v>55.769230769230774</v>
      </c>
      <c r="U20" s="139">
        <v>36</v>
      </c>
      <c r="V20" s="228">
        <f t="shared" si="10"/>
        <v>70.588235294117652</v>
      </c>
      <c r="W20" s="223">
        <f t="shared" si="11"/>
        <v>65</v>
      </c>
      <c r="X20" s="228">
        <f t="shared" si="12"/>
        <v>63.10679611650486</v>
      </c>
      <c r="Y20" s="139">
        <v>29</v>
      </c>
      <c r="Z20" s="228">
        <f t="shared" si="13"/>
        <v>55.769230769230774</v>
      </c>
      <c r="AA20" s="139">
        <v>42</v>
      </c>
      <c r="AB20" s="228">
        <f t="shared" si="14"/>
        <v>82.35294117647058</v>
      </c>
      <c r="AC20" s="223">
        <f t="shared" si="15"/>
        <v>71</v>
      </c>
      <c r="AD20" s="228">
        <f t="shared" si="16"/>
        <v>68.932038834951456</v>
      </c>
    </row>
    <row r="21" spans="1:30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317">
        <f>'41'!G21</f>
        <v>149</v>
      </c>
      <c r="E21" s="317">
        <f>'41'!H21</f>
        <v>143</v>
      </c>
      <c r="F21" s="223">
        <f t="shared" si="0"/>
        <v>292</v>
      </c>
      <c r="G21" s="139">
        <v>116</v>
      </c>
      <c r="H21" s="228">
        <f t="shared" si="1"/>
        <v>77.852348993288587</v>
      </c>
      <c r="I21" s="139">
        <v>86</v>
      </c>
      <c r="J21" s="228">
        <f t="shared" si="2"/>
        <v>60.139860139860133</v>
      </c>
      <c r="K21" s="223">
        <f t="shared" si="3"/>
        <v>202</v>
      </c>
      <c r="L21" s="228">
        <f t="shared" si="4"/>
        <v>69.178082191780817</v>
      </c>
      <c r="M21" s="139">
        <v>104</v>
      </c>
      <c r="N21" s="228">
        <f t="shared" si="5"/>
        <v>69.798657718120808</v>
      </c>
      <c r="O21" s="139">
        <v>79</v>
      </c>
      <c r="P21" s="228">
        <f t="shared" si="6"/>
        <v>55.24475524475524</v>
      </c>
      <c r="Q21" s="223">
        <f t="shared" si="7"/>
        <v>183</v>
      </c>
      <c r="R21" s="228">
        <f t="shared" si="8"/>
        <v>62.671232876712324</v>
      </c>
      <c r="S21" s="139">
        <v>107</v>
      </c>
      <c r="T21" s="228">
        <f t="shared" si="9"/>
        <v>71.812080536912745</v>
      </c>
      <c r="U21" s="139">
        <v>96</v>
      </c>
      <c r="V21" s="228">
        <f t="shared" si="10"/>
        <v>67.132867132867133</v>
      </c>
      <c r="W21" s="223">
        <f t="shared" si="11"/>
        <v>203</v>
      </c>
      <c r="X21" s="228">
        <f t="shared" si="12"/>
        <v>69.520547945205479</v>
      </c>
      <c r="Y21" s="139">
        <v>107</v>
      </c>
      <c r="Z21" s="228">
        <f t="shared" si="13"/>
        <v>71.812080536912745</v>
      </c>
      <c r="AA21" s="139">
        <v>96</v>
      </c>
      <c r="AB21" s="228">
        <f t="shared" si="14"/>
        <v>67.132867132867133</v>
      </c>
      <c r="AC21" s="223">
        <f t="shared" si="15"/>
        <v>203</v>
      </c>
      <c r="AD21" s="228">
        <f t="shared" si="16"/>
        <v>69.520547945205479</v>
      </c>
    </row>
    <row r="22" spans="1:30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317">
        <f>'41'!G22</f>
        <v>58</v>
      </c>
      <c r="E22" s="317">
        <f>'41'!H22</f>
        <v>56</v>
      </c>
      <c r="F22" s="223">
        <f t="shared" si="0"/>
        <v>114</v>
      </c>
      <c r="G22" s="139">
        <v>48</v>
      </c>
      <c r="H22" s="228">
        <f t="shared" si="1"/>
        <v>82.758620689655174</v>
      </c>
      <c r="I22" s="139">
        <v>33</v>
      </c>
      <c r="J22" s="228">
        <f t="shared" si="2"/>
        <v>58.928571428571431</v>
      </c>
      <c r="K22" s="223">
        <f t="shared" si="3"/>
        <v>81</v>
      </c>
      <c r="L22" s="228">
        <f t="shared" si="4"/>
        <v>71.05263157894737</v>
      </c>
      <c r="M22" s="139">
        <v>48</v>
      </c>
      <c r="N22" s="228">
        <f t="shared" si="5"/>
        <v>82.758620689655174</v>
      </c>
      <c r="O22" s="139">
        <v>33</v>
      </c>
      <c r="P22" s="228">
        <f t="shared" si="6"/>
        <v>58.928571428571431</v>
      </c>
      <c r="Q22" s="223">
        <f t="shared" si="7"/>
        <v>81</v>
      </c>
      <c r="R22" s="228">
        <f t="shared" si="8"/>
        <v>71.05263157894737</v>
      </c>
      <c r="S22" s="139">
        <v>45</v>
      </c>
      <c r="T22" s="228">
        <f t="shared" si="9"/>
        <v>77.58620689655173</v>
      </c>
      <c r="U22" s="139">
        <v>46</v>
      </c>
      <c r="V22" s="228">
        <f t="shared" si="10"/>
        <v>82.142857142857139</v>
      </c>
      <c r="W22" s="223">
        <f t="shared" si="11"/>
        <v>91</v>
      </c>
      <c r="X22" s="228">
        <f t="shared" si="12"/>
        <v>79.824561403508781</v>
      </c>
      <c r="Y22" s="139">
        <v>46</v>
      </c>
      <c r="Z22" s="228">
        <f t="shared" si="13"/>
        <v>79.310344827586206</v>
      </c>
      <c r="AA22" s="139">
        <v>45</v>
      </c>
      <c r="AB22" s="228">
        <f t="shared" si="14"/>
        <v>80.357142857142861</v>
      </c>
      <c r="AC22" s="223">
        <f t="shared" si="15"/>
        <v>91</v>
      </c>
      <c r="AD22" s="228">
        <f t="shared" si="16"/>
        <v>79.824561403508781</v>
      </c>
    </row>
    <row r="23" spans="1:30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317">
        <f>'41'!G23</f>
        <v>195</v>
      </c>
      <c r="E23" s="317">
        <f>'41'!H23</f>
        <v>186</v>
      </c>
      <c r="F23" s="223">
        <f t="shared" si="0"/>
        <v>381</v>
      </c>
      <c r="G23" s="139">
        <v>112</v>
      </c>
      <c r="H23" s="228">
        <f t="shared" si="1"/>
        <v>57.435897435897431</v>
      </c>
      <c r="I23" s="139">
        <v>121</v>
      </c>
      <c r="J23" s="228">
        <f t="shared" si="2"/>
        <v>65.053763440860209</v>
      </c>
      <c r="K23" s="223">
        <f t="shared" si="3"/>
        <v>233</v>
      </c>
      <c r="L23" s="228">
        <f t="shared" si="4"/>
        <v>61.154855643044613</v>
      </c>
      <c r="M23" s="139">
        <v>110</v>
      </c>
      <c r="N23" s="228">
        <f t="shared" si="5"/>
        <v>56.410256410256409</v>
      </c>
      <c r="O23" s="139">
        <v>122</v>
      </c>
      <c r="P23" s="228">
        <f t="shared" si="6"/>
        <v>65.591397849462368</v>
      </c>
      <c r="Q23" s="223">
        <f t="shared" si="7"/>
        <v>232</v>
      </c>
      <c r="R23" s="228">
        <f t="shared" si="8"/>
        <v>60.892388451443566</v>
      </c>
      <c r="S23" s="139">
        <v>128</v>
      </c>
      <c r="T23" s="228">
        <f t="shared" si="9"/>
        <v>65.641025641025635</v>
      </c>
      <c r="U23" s="139">
        <v>122</v>
      </c>
      <c r="V23" s="228">
        <f t="shared" si="10"/>
        <v>65.591397849462368</v>
      </c>
      <c r="W23" s="223">
        <f t="shared" si="11"/>
        <v>250</v>
      </c>
      <c r="X23" s="228">
        <f t="shared" si="12"/>
        <v>65.616797900262469</v>
      </c>
      <c r="Y23" s="139">
        <v>128</v>
      </c>
      <c r="Z23" s="228">
        <f t="shared" si="13"/>
        <v>65.641025641025635</v>
      </c>
      <c r="AA23" s="139">
        <v>122</v>
      </c>
      <c r="AB23" s="228">
        <f t="shared" si="14"/>
        <v>65.591397849462368</v>
      </c>
      <c r="AC23" s="223">
        <f t="shared" si="15"/>
        <v>250</v>
      </c>
      <c r="AD23" s="228">
        <f t="shared" si="16"/>
        <v>65.616797900262469</v>
      </c>
    </row>
    <row r="24" spans="1:30" ht="19.5" customHeight="1">
      <c r="A24" s="240">
        <v>13</v>
      </c>
      <c r="B24" s="250">
        <f>'11'!B21</f>
        <v>0</v>
      </c>
      <c r="C24" s="250" t="str">
        <f>'11'!C21</f>
        <v>Kesugihan</v>
      </c>
      <c r="D24" s="317">
        <f>'41'!G24</f>
        <v>128</v>
      </c>
      <c r="E24" s="317">
        <f>'41'!H24</f>
        <v>123</v>
      </c>
      <c r="F24" s="223">
        <f t="shared" si="0"/>
        <v>251</v>
      </c>
      <c r="G24" s="139">
        <v>75</v>
      </c>
      <c r="H24" s="228">
        <f t="shared" si="1"/>
        <v>58.59375</v>
      </c>
      <c r="I24" s="139">
        <v>70</v>
      </c>
      <c r="J24" s="228">
        <f t="shared" si="2"/>
        <v>56.910569105691053</v>
      </c>
      <c r="K24" s="223">
        <f t="shared" si="3"/>
        <v>145</v>
      </c>
      <c r="L24" s="228">
        <f t="shared" si="4"/>
        <v>57.768924302788847</v>
      </c>
      <c r="M24" s="139">
        <v>75</v>
      </c>
      <c r="N24" s="228">
        <f t="shared" si="5"/>
        <v>58.59375</v>
      </c>
      <c r="O24" s="139">
        <v>70</v>
      </c>
      <c r="P24" s="228">
        <f t="shared" si="6"/>
        <v>56.910569105691053</v>
      </c>
      <c r="Q24" s="223">
        <f t="shared" si="7"/>
        <v>145</v>
      </c>
      <c r="R24" s="228">
        <f t="shared" si="8"/>
        <v>57.768924302788847</v>
      </c>
      <c r="S24" s="139">
        <v>72</v>
      </c>
      <c r="T24" s="228">
        <f t="shared" si="9"/>
        <v>56.25</v>
      </c>
      <c r="U24" s="139">
        <v>68</v>
      </c>
      <c r="V24" s="228">
        <f t="shared" si="10"/>
        <v>55.284552845528459</v>
      </c>
      <c r="W24" s="223">
        <f t="shared" si="11"/>
        <v>140</v>
      </c>
      <c r="X24" s="228">
        <f t="shared" si="12"/>
        <v>55.776892430278878</v>
      </c>
      <c r="Y24" s="139">
        <v>71</v>
      </c>
      <c r="Z24" s="228">
        <f t="shared" si="13"/>
        <v>55.46875</v>
      </c>
      <c r="AA24" s="139">
        <v>69</v>
      </c>
      <c r="AB24" s="228">
        <f t="shared" si="14"/>
        <v>56.09756097560976</v>
      </c>
      <c r="AC24" s="223">
        <f t="shared" si="15"/>
        <v>140</v>
      </c>
      <c r="AD24" s="228">
        <f t="shared" si="16"/>
        <v>55.776892430278878</v>
      </c>
    </row>
    <row r="25" spans="1:30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317">
        <f>'41'!G25</f>
        <v>218</v>
      </c>
      <c r="E25" s="317">
        <f>'41'!H25</f>
        <v>209</v>
      </c>
      <c r="F25" s="223">
        <f t="shared" si="0"/>
        <v>427</v>
      </c>
      <c r="G25" s="139">
        <v>173</v>
      </c>
      <c r="H25" s="228">
        <f t="shared" si="1"/>
        <v>79.357798165137609</v>
      </c>
      <c r="I25" s="139">
        <v>149</v>
      </c>
      <c r="J25" s="228">
        <f t="shared" si="2"/>
        <v>71.291866028708128</v>
      </c>
      <c r="K25" s="223">
        <f t="shared" si="3"/>
        <v>322</v>
      </c>
      <c r="L25" s="228">
        <f t="shared" si="4"/>
        <v>75.409836065573771</v>
      </c>
      <c r="M25" s="139">
        <v>157</v>
      </c>
      <c r="N25" s="228">
        <f t="shared" si="5"/>
        <v>72.018348623853214</v>
      </c>
      <c r="O25" s="139">
        <v>150</v>
      </c>
      <c r="P25" s="228">
        <f t="shared" si="6"/>
        <v>71.770334928229659</v>
      </c>
      <c r="Q25" s="223">
        <f t="shared" si="7"/>
        <v>307</v>
      </c>
      <c r="R25" s="228">
        <f t="shared" si="8"/>
        <v>71.896955503512885</v>
      </c>
      <c r="S25" s="139">
        <v>145</v>
      </c>
      <c r="T25" s="228">
        <f t="shared" si="9"/>
        <v>66.513761467889907</v>
      </c>
      <c r="U25" s="139">
        <v>140</v>
      </c>
      <c r="V25" s="228">
        <f t="shared" si="10"/>
        <v>66.985645933014354</v>
      </c>
      <c r="W25" s="223">
        <f t="shared" si="11"/>
        <v>285</v>
      </c>
      <c r="X25" s="228">
        <f t="shared" si="12"/>
        <v>66.744730679156902</v>
      </c>
      <c r="Y25" s="139">
        <v>143</v>
      </c>
      <c r="Z25" s="228">
        <f t="shared" si="13"/>
        <v>65.596330275229349</v>
      </c>
      <c r="AA25" s="139">
        <v>144</v>
      </c>
      <c r="AB25" s="228">
        <f t="shared" si="14"/>
        <v>68.899521531100476</v>
      </c>
      <c r="AC25" s="223">
        <f t="shared" si="15"/>
        <v>287</v>
      </c>
      <c r="AD25" s="228">
        <f t="shared" si="16"/>
        <v>67.213114754098356</v>
      </c>
    </row>
    <row r="26" spans="1:30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317">
        <f>'41'!G26</f>
        <v>148</v>
      </c>
      <c r="E26" s="317">
        <f>'41'!H26</f>
        <v>139</v>
      </c>
      <c r="F26" s="223">
        <f t="shared" si="0"/>
        <v>287</v>
      </c>
      <c r="G26" s="139">
        <v>103</v>
      </c>
      <c r="H26" s="228">
        <f t="shared" si="1"/>
        <v>69.594594594594597</v>
      </c>
      <c r="I26" s="139">
        <v>112</v>
      </c>
      <c r="J26" s="228">
        <f t="shared" si="2"/>
        <v>80.57553956834532</v>
      </c>
      <c r="K26" s="223">
        <f t="shared" si="3"/>
        <v>215</v>
      </c>
      <c r="L26" s="228">
        <f t="shared" si="4"/>
        <v>74.912891986062718</v>
      </c>
      <c r="M26" s="139">
        <v>98</v>
      </c>
      <c r="N26" s="228">
        <f t="shared" si="5"/>
        <v>66.21621621621621</v>
      </c>
      <c r="O26" s="139">
        <v>109</v>
      </c>
      <c r="P26" s="228">
        <f t="shared" si="6"/>
        <v>78.417266187050359</v>
      </c>
      <c r="Q26" s="223">
        <f t="shared" si="7"/>
        <v>207</v>
      </c>
      <c r="R26" s="228">
        <f t="shared" si="8"/>
        <v>72.125435540069688</v>
      </c>
      <c r="S26" s="139">
        <v>129</v>
      </c>
      <c r="T26" s="228">
        <f t="shared" si="9"/>
        <v>87.162162162162161</v>
      </c>
      <c r="U26" s="139">
        <v>120</v>
      </c>
      <c r="V26" s="228">
        <f t="shared" si="10"/>
        <v>86.330935251798564</v>
      </c>
      <c r="W26" s="223">
        <f t="shared" si="11"/>
        <v>249</v>
      </c>
      <c r="X26" s="228">
        <f t="shared" si="12"/>
        <v>86.759581881533094</v>
      </c>
      <c r="Y26" s="139">
        <v>130</v>
      </c>
      <c r="Z26" s="228">
        <f t="shared" si="13"/>
        <v>87.837837837837839</v>
      </c>
      <c r="AA26" s="139">
        <v>119</v>
      </c>
      <c r="AB26" s="228">
        <f t="shared" si="14"/>
        <v>85.611510791366911</v>
      </c>
      <c r="AC26" s="223">
        <f t="shared" si="15"/>
        <v>249</v>
      </c>
      <c r="AD26" s="228">
        <f t="shared" si="16"/>
        <v>86.759581881533094</v>
      </c>
    </row>
    <row r="27" spans="1:30" ht="19.5" customHeight="1">
      <c r="A27" s="240">
        <v>16</v>
      </c>
      <c r="B27" s="250">
        <f>'11'!B24</f>
        <v>0</v>
      </c>
      <c r="C27" s="250" t="str">
        <f>'11'!C24</f>
        <v>Ronowijayan</v>
      </c>
      <c r="D27" s="317">
        <f>'41'!G27</f>
        <v>147</v>
      </c>
      <c r="E27" s="317">
        <f>'41'!H27</f>
        <v>140</v>
      </c>
      <c r="F27" s="223">
        <f t="shared" si="0"/>
        <v>287</v>
      </c>
      <c r="G27" s="139">
        <v>106</v>
      </c>
      <c r="H27" s="228">
        <f t="shared" si="1"/>
        <v>72.10884353741497</v>
      </c>
      <c r="I27" s="139">
        <v>90</v>
      </c>
      <c r="J27" s="228">
        <f t="shared" si="2"/>
        <v>64.285714285714292</v>
      </c>
      <c r="K27" s="223">
        <f t="shared" si="3"/>
        <v>196</v>
      </c>
      <c r="L27" s="228">
        <f t="shared" si="4"/>
        <v>68.292682926829272</v>
      </c>
      <c r="M27" s="139">
        <v>103</v>
      </c>
      <c r="N27" s="228">
        <f t="shared" si="5"/>
        <v>70.068027210884352</v>
      </c>
      <c r="O27" s="139">
        <v>97</v>
      </c>
      <c r="P27" s="228">
        <f t="shared" si="6"/>
        <v>69.285714285714278</v>
      </c>
      <c r="Q27" s="223">
        <f t="shared" si="7"/>
        <v>200</v>
      </c>
      <c r="R27" s="228">
        <f t="shared" si="8"/>
        <v>69.686411149825787</v>
      </c>
      <c r="S27" s="139">
        <v>110</v>
      </c>
      <c r="T27" s="228">
        <f t="shared" si="9"/>
        <v>74.829931972789126</v>
      </c>
      <c r="U27" s="139">
        <v>95</v>
      </c>
      <c r="V27" s="228">
        <f t="shared" si="10"/>
        <v>67.857142857142861</v>
      </c>
      <c r="W27" s="223">
        <f t="shared" si="11"/>
        <v>205</v>
      </c>
      <c r="X27" s="228">
        <f t="shared" si="12"/>
        <v>71.428571428571431</v>
      </c>
      <c r="Y27" s="139">
        <v>108</v>
      </c>
      <c r="Z27" s="228">
        <f t="shared" si="13"/>
        <v>73.469387755102048</v>
      </c>
      <c r="AA27" s="139">
        <v>97</v>
      </c>
      <c r="AB27" s="228">
        <f t="shared" si="14"/>
        <v>69.285714285714278</v>
      </c>
      <c r="AC27" s="223">
        <f t="shared" si="15"/>
        <v>205</v>
      </c>
      <c r="AD27" s="228">
        <f t="shared" si="16"/>
        <v>71.428571428571431</v>
      </c>
    </row>
    <row r="28" spans="1:30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317">
        <f>'41'!G28</f>
        <v>196</v>
      </c>
      <c r="E28" s="317">
        <f>'41'!H28</f>
        <v>185</v>
      </c>
      <c r="F28" s="223">
        <f t="shared" si="0"/>
        <v>381</v>
      </c>
      <c r="G28" s="139">
        <v>132</v>
      </c>
      <c r="H28" s="228">
        <f t="shared" si="1"/>
        <v>67.346938775510196</v>
      </c>
      <c r="I28" s="139">
        <v>138</v>
      </c>
      <c r="J28" s="228">
        <f t="shared" si="2"/>
        <v>74.594594594594597</v>
      </c>
      <c r="K28" s="223">
        <f t="shared" si="3"/>
        <v>270</v>
      </c>
      <c r="L28" s="228">
        <f t="shared" si="4"/>
        <v>70.866141732283467</v>
      </c>
      <c r="M28" s="139">
        <v>120</v>
      </c>
      <c r="N28" s="228">
        <f t="shared" si="5"/>
        <v>61.224489795918366</v>
      </c>
      <c r="O28" s="139">
        <v>126</v>
      </c>
      <c r="P28" s="228">
        <f t="shared" si="6"/>
        <v>68.108108108108112</v>
      </c>
      <c r="Q28" s="223">
        <f t="shared" si="7"/>
        <v>246</v>
      </c>
      <c r="R28" s="228">
        <f t="shared" si="8"/>
        <v>64.566929133858267</v>
      </c>
      <c r="S28" s="139">
        <v>126</v>
      </c>
      <c r="T28" s="228">
        <f t="shared" si="9"/>
        <v>64.285714285714292</v>
      </c>
      <c r="U28" s="139">
        <v>137</v>
      </c>
      <c r="V28" s="228">
        <f t="shared" si="10"/>
        <v>74.054054054054049</v>
      </c>
      <c r="W28" s="223">
        <f t="shared" si="11"/>
        <v>263</v>
      </c>
      <c r="X28" s="228">
        <f t="shared" si="12"/>
        <v>69.028871391076123</v>
      </c>
      <c r="Y28" s="139">
        <v>127</v>
      </c>
      <c r="Z28" s="228">
        <f t="shared" si="13"/>
        <v>64.795918367346943</v>
      </c>
      <c r="AA28" s="139">
        <v>137</v>
      </c>
      <c r="AB28" s="228">
        <f t="shared" si="14"/>
        <v>74.054054054054049</v>
      </c>
      <c r="AC28" s="223">
        <f t="shared" si="15"/>
        <v>264</v>
      </c>
      <c r="AD28" s="228">
        <f t="shared" si="16"/>
        <v>69.29133858267717</v>
      </c>
    </row>
    <row r="29" spans="1:30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317">
        <f>'41'!G29</f>
        <v>292</v>
      </c>
      <c r="E29" s="317">
        <f>'41'!H29</f>
        <v>283</v>
      </c>
      <c r="F29" s="223">
        <f t="shared" si="0"/>
        <v>575</v>
      </c>
      <c r="G29" s="139">
        <v>204</v>
      </c>
      <c r="H29" s="228">
        <f t="shared" si="1"/>
        <v>69.863013698630141</v>
      </c>
      <c r="I29" s="139">
        <v>172</v>
      </c>
      <c r="J29" s="228">
        <f t="shared" si="2"/>
        <v>60.777385159010599</v>
      </c>
      <c r="K29" s="223">
        <f t="shared" si="3"/>
        <v>376</v>
      </c>
      <c r="L29" s="228">
        <f t="shared" si="4"/>
        <v>65.391304347826079</v>
      </c>
      <c r="M29" s="139">
        <v>193</v>
      </c>
      <c r="N29" s="228">
        <f t="shared" si="5"/>
        <v>66.095890410958901</v>
      </c>
      <c r="O29" s="139">
        <v>163</v>
      </c>
      <c r="P29" s="228">
        <f t="shared" si="6"/>
        <v>57.597173144876322</v>
      </c>
      <c r="Q29" s="223">
        <f t="shared" si="7"/>
        <v>356</v>
      </c>
      <c r="R29" s="228">
        <f t="shared" si="8"/>
        <v>61.913043478260867</v>
      </c>
      <c r="S29" s="139">
        <v>234</v>
      </c>
      <c r="T29" s="228">
        <f t="shared" si="9"/>
        <v>80.136986301369859</v>
      </c>
      <c r="U29" s="139">
        <v>215</v>
      </c>
      <c r="V29" s="228">
        <f t="shared" si="10"/>
        <v>75.971731448763251</v>
      </c>
      <c r="W29" s="223">
        <f t="shared" si="11"/>
        <v>449</v>
      </c>
      <c r="X29" s="228">
        <f t="shared" si="12"/>
        <v>78.086956521739125</v>
      </c>
      <c r="Y29" s="139">
        <v>231</v>
      </c>
      <c r="Z29" s="228">
        <f t="shared" si="13"/>
        <v>79.109589041095902</v>
      </c>
      <c r="AA29" s="139">
        <v>212</v>
      </c>
      <c r="AB29" s="228">
        <f t="shared" si="14"/>
        <v>74.911660777385151</v>
      </c>
      <c r="AC29" s="223">
        <f t="shared" si="15"/>
        <v>443</v>
      </c>
      <c r="AD29" s="228">
        <f t="shared" si="16"/>
        <v>77.043478260869563</v>
      </c>
    </row>
    <row r="30" spans="1:30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317">
        <f>'41'!G30</f>
        <v>217</v>
      </c>
      <c r="E30" s="317">
        <f>'41'!H30</f>
        <v>206</v>
      </c>
      <c r="F30" s="223">
        <f t="shared" si="0"/>
        <v>423</v>
      </c>
      <c r="G30" s="139">
        <v>145</v>
      </c>
      <c r="H30" s="228">
        <f t="shared" si="1"/>
        <v>66.820276497695858</v>
      </c>
      <c r="I30" s="139">
        <v>124</v>
      </c>
      <c r="J30" s="228">
        <f t="shared" si="2"/>
        <v>60.194174757281552</v>
      </c>
      <c r="K30" s="223">
        <f t="shared" si="3"/>
        <v>269</v>
      </c>
      <c r="L30" s="228">
        <f t="shared" si="4"/>
        <v>63.593380614657214</v>
      </c>
      <c r="M30" s="139">
        <v>137</v>
      </c>
      <c r="N30" s="228">
        <f t="shared" si="5"/>
        <v>63.133640552995395</v>
      </c>
      <c r="O30" s="139">
        <v>127</v>
      </c>
      <c r="P30" s="228">
        <f t="shared" si="6"/>
        <v>61.650485436893199</v>
      </c>
      <c r="Q30" s="223">
        <f t="shared" si="7"/>
        <v>264</v>
      </c>
      <c r="R30" s="228">
        <f t="shared" si="8"/>
        <v>62.411347517730498</v>
      </c>
      <c r="S30" s="139">
        <v>137</v>
      </c>
      <c r="T30" s="228">
        <f t="shared" si="9"/>
        <v>63.133640552995395</v>
      </c>
      <c r="U30" s="139">
        <v>123</v>
      </c>
      <c r="V30" s="228">
        <f t="shared" si="10"/>
        <v>59.708737864077662</v>
      </c>
      <c r="W30" s="223">
        <f t="shared" si="11"/>
        <v>260</v>
      </c>
      <c r="X30" s="228">
        <f t="shared" si="12"/>
        <v>61.465721040189123</v>
      </c>
      <c r="Y30" s="139">
        <v>137</v>
      </c>
      <c r="Z30" s="228">
        <f t="shared" si="13"/>
        <v>63.133640552995395</v>
      </c>
      <c r="AA30" s="139">
        <v>123</v>
      </c>
      <c r="AB30" s="228">
        <f t="shared" si="14"/>
        <v>59.708737864077662</v>
      </c>
      <c r="AC30" s="223">
        <f t="shared" si="15"/>
        <v>260</v>
      </c>
      <c r="AD30" s="228">
        <f t="shared" si="16"/>
        <v>61.465721040189123</v>
      </c>
    </row>
    <row r="31" spans="1:30" ht="19.5" customHeight="1">
      <c r="A31" s="240">
        <v>20</v>
      </c>
      <c r="B31" s="250">
        <f>'11'!B28</f>
        <v>0</v>
      </c>
      <c r="C31" s="250" t="str">
        <f>'11'!C28</f>
        <v>Ngrandu</v>
      </c>
      <c r="D31" s="317">
        <f>'41'!G31</f>
        <v>72</v>
      </c>
      <c r="E31" s="317">
        <f>'41'!H31</f>
        <v>69</v>
      </c>
      <c r="F31" s="223">
        <f t="shared" si="0"/>
        <v>141</v>
      </c>
      <c r="G31" s="139">
        <v>45</v>
      </c>
      <c r="H31" s="228">
        <f t="shared" si="1"/>
        <v>62.5</v>
      </c>
      <c r="I31" s="139">
        <v>51</v>
      </c>
      <c r="J31" s="228">
        <f t="shared" si="2"/>
        <v>73.91304347826086</v>
      </c>
      <c r="K31" s="223">
        <f t="shared" si="3"/>
        <v>96</v>
      </c>
      <c r="L31" s="228">
        <f t="shared" si="4"/>
        <v>68.085106382978722</v>
      </c>
      <c r="M31" s="139">
        <v>42</v>
      </c>
      <c r="N31" s="228">
        <f t="shared" si="5"/>
        <v>58.333333333333336</v>
      </c>
      <c r="O31" s="139">
        <v>52</v>
      </c>
      <c r="P31" s="228">
        <f t="shared" si="6"/>
        <v>75.362318840579718</v>
      </c>
      <c r="Q31" s="223">
        <f t="shared" si="7"/>
        <v>94</v>
      </c>
      <c r="R31" s="228">
        <f t="shared" si="8"/>
        <v>66.666666666666657</v>
      </c>
      <c r="S31" s="139">
        <v>55</v>
      </c>
      <c r="T31" s="228">
        <f t="shared" si="9"/>
        <v>76.388888888888886</v>
      </c>
      <c r="U31" s="139">
        <v>50</v>
      </c>
      <c r="V31" s="228">
        <f t="shared" si="10"/>
        <v>72.463768115942031</v>
      </c>
      <c r="W31" s="223">
        <f t="shared" si="11"/>
        <v>105</v>
      </c>
      <c r="X31" s="228">
        <f t="shared" si="12"/>
        <v>74.468085106382972</v>
      </c>
      <c r="Y31" s="139">
        <v>55</v>
      </c>
      <c r="Z31" s="228">
        <f t="shared" si="13"/>
        <v>76.388888888888886</v>
      </c>
      <c r="AA31" s="139">
        <v>50</v>
      </c>
      <c r="AB31" s="228">
        <f t="shared" si="14"/>
        <v>72.463768115942031</v>
      </c>
      <c r="AC31" s="223">
        <f t="shared" si="15"/>
        <v>105</v>
      </c>
      <c r="AD31" s="228">
        <f t="shared" si="16"/>
        <v>74.468085106382972</v>
      </c>
    </row>
    <row r="32" spans="1:30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317">
        <f>'41'!G32</f>
        <v>294</v>
      </c>
      <c r="E32" s="317">
        <f>'41'!H32</f>
        <v>277</v>
      </c>
      <c r="F32" s="223">
        <f t="shared" si="0"/>
        <v>571</v>
      </c>
      <c r="G32" s="139">
        <v>192</v>
      </c>
      <c r="H32" s="228">
        <f t="shared" si="1"/>
        <v>65.306122448979593</v>
      </c>
      <c r="I32" s="139">
        <v>167</v>
      </c>
      <c r="J32" s="228">
        <f t="shared" si="2"/>
        <v>60.288808664259932</v>
      </c>
      <c r="K32" s="223">
        <f t="shared" si="3"/>
        <v>359</v>
      </c>
      <c r="L32" s="228">
        <f t="shared" si="4"/>
        <v>62.872154115586689</v>
      </c>
      <c r="M32" s="139">
        <v>186</v>
      </c>
      <c r="N32" s="228">
        <f t="shared" si="5"/>
        <v>63.265306122448983</v>
      </c>
      <c r="O32" s="139">
        <v>171</v>
      </c>
      <c r="P32" s="228">
        <f t="shared" si="6"/>
        <v>61.73285198555957</v>
      </c>
      <c r="Q32" s="223">
        <f t="shared" si="7"/>
        <v>357</v>
      </c>
      <c r="R32" s="228">
        <f t="shared" si="8"/>
        <v>62.521891418563925</v>
      </c>
      <c r="S32" s="139">
        <v>164</v>
      </c>
      <c r="T32" s="228">
        <f t="shared" si="9"/>
        <v>55.782312925170061</v>
      </c>
      <c r="U32" s="139">
        <v>158</v>
      </c>
      <c r="V32" s="228">
        <f t="shared" si="10"/>
        <v>57.039711191335741</v>
      </c>
      <c r="W32" s="223">
        <f t="shared" si="11"/>
        <v>322</v>
      </c>
      <c r="X32" s="228">
        <f t="shared" si="12"/>
        <v>56.392294220665498</v>
      </c>
      <c r="Y32" s="139">
        <v>174</v>
      </c>
      <c r="Z32" s="228">
        <f t="shared" si="13"/>
        <v>59.183673469387756</v>
      </c>
      <c r="AA32" s="139">
        <v>182</v>
      </c>
      <c r="AB32" s="228">
        <f t="shared" si="14"/>
        <v>65.70397111913357</v>
      </c>
      <c r="AC32" s="223">
        <f t="shared" si="15"/>
        <v>356</v>
      </c>
      <c r="AD32" s="228">
        <f t="shared" si="16"/>
        <v>62.34676007005254</v>
      </c>
    </row>
    <row r="33" spans="1:30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317">
        <f>'41'!G33</f>
        <v>211</v>
      </c>
      <c r="E33" s="317">
        <f>'41'!H33</f>
        <v>197</v>
      </c>
      <c r="F33" s="223">
        <f t="shared" si="0"/>
        <v>408</v>
      </c>
      <c r="G33" s="139">
        <v>146</v>
      </c>
      <c r="H33" s="228">
        <f t="shared" si="1"/>
        <v>69.194312796208536</v>
      </c>
      <c r="I33" s="139">
        <v>129</v>
      </c>
      <c r="J33" s="228">
        <f t="shared" si="2"/>
        <v>65.482233502538065</v>
      </c>
      <c r="K33" s="223">
        <f t="shared" si="3"/>
        <v>275</v>
      </c>
      <c r="L33" s="228">
        <f t="shared" si="4"/>
        <v>67.401960784313729</v>
      </c>
      <c r="M33" s="139">
        <v>148</v>
      </c>
      <c r="N33" s="228">
        <f t="shared" si="5"/>
        <v>70.142180094786738</v>
      </c>
      <c r="O33" s="139">
        <v>129</v>
      </c>
      <c r="P33" s="228">
        <f t="shared" si="6"/>
        <v>65.482233502538065</v>
      </c>
      <c r="Q33" s="223">
        <f t="shared" si="7"/>
        <v>277</v>
      </c>
      <c r="R33" s="228">
        <f t="shared" si="8"/>
        <v>67.892156862745097</v>
      </c>
      <c r="S33" s="139">
        <v>140</v>
      </c>
      <c r="T33" s="228">
        <f t="shared" si="9"/>
        <v>66.350710900473928</v>
      </c>
      <c r="U33" s="139">
        <v>128</v>
      </c>
      <c r="V33" s="228">
        <f t="shared" si="10"/>
        <v>64.974619289340097</v>
      </c>
      <c r="W33" s="223">
        <f t="shared" si="11"/>
        <v>268</v>
      </c>
      <c r="X33" s="228">
        <f t="shared" si="12"/>
        <v>65.686274509803923</v>
      </c>
      <c r="Y33" s="139">
        <v>140</v>
      </c>
      <c r="Z33" s="228">
        <f t="shared" si="13"/>
        <v>66.350710900473928</v>
      </c>
      <c r="AA33" s="139">
        <v>128</v>
      </c>
      <c r="AB33" s="228">
        <f t="shared" si="14"/>
        <v>64.974619289340097</v>
      </c>
      <c r="AC33" s="223">
        <f t="shared" si="15"/>
        <v>268</v>
      </c>
      <c r="AD33" s="228">
        <f t="shared" si="16"/>
        <v>65.686274509803923</v>
      </c>
    </row>
    <row r="34" spans="1:30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317">
        <f>'41'!G34</f>
        <v>159</v>
      </c>
      <c r="E34" s="317">
        <f>'41'!H34</f>
        <v>154</v>
      </c>
      <c r="F34" s="223">
        <f t="shared" si="0"/>
        <v>313</v>
      </c>
      <c r="G34" s="139">
        <v>84</v>
      </c>
      <c r="H34" s="228">
        <f t="shared" si="1"/>
        <v>52.830188679245282</v>
      </c>
      <c r="I34" s="139">
        <v>96</v>
      </c>
      <c r="J34" s="228">
        <f t="shared" si="2"/>
        <v>62.337662337662337</v>
      </c>
      <c r="K34" s="223">
        <f t="shared" si="3"/>
        <v>180</v>
      </c>
      <c r="L34" s="228">
        <f t="shared" si="4"/>
        <v>57.507987220447291</v>
      </c>
      <c r="M34" s="139">
        <v>86</v>
      </c>
      <c r="N34" s="228">
        <f t="shared" si="5"/>
        <v>54.088050314465406</v>
      </c>
      <c r="O34" s="139">
        <v>97</v>
      </c>
      <c r="P34" s="228">
        <f t="shared" si="6"/>
        <v>62.987012987012989</v>
      </c>
      <c r="Q34" s="223">
        <f t="shared" si="7"/>
        <v>183</v>
      </c>
      <c r="R34" s="228">
        <f t="shared" si="8"/>
        <v>58.466453674121411</v>
      </c>
      <c r="S34" s="139">
        <v>98</v>
      </c>
      <c r="T34" s="228">
        <f t="shared" si="9"/>
        <v>61.635220125786162</v>
      </c>
      <c r="U34" s="139">
        <v>91</v>
      </c>
      <c r="V34" s="228">
        <f t="shared" si="10"/>
        <v>59.090909090909093</v>
      </c>
      <c r="W34" s="223">
        <f t="shared" si="11"/>
        <v>189</v>
      </c>
      <c r="X34" s="228">
        <f t="shared" si="12"/>
        <v>60.383386581469644</v>
      </c>
      <c r="Y34" s="139">
        <v>97</v>
      </c>
      <c r="Z34" s="228">
        <f t="shared" si="13"/>
        <v>61.0062893081761</v>
      </c>
      <c r="AA34" s="139">
        <v>91</v>
      </c>
      <c r="AB34" s="228">
        <f t="shared" si="14"/>
        <v>59.090909090909093</v>
      </c>
      <c r="AC34" s="223">
        <f t="shared" si="15"/>
        <v>188</v>
      </c>
      <c r="AD34" s="228">
        <f t="shared" si="16"/>
        <v>60.063897763578275</v>
      </c>
    </row>
    <row r="35" spans="1:30" ht="19.5" customHeight="1">
      <c r="A35" s="240">
        <v>24</v>
      </c>
      <c r="B35" s="250">
        <f>'11'!B32</f>
        <v>0</v>
      </c>
      <c r="C35" s="250" t="str">
        <f>'11'!C32</f>
        <v>Kunti</v>
      </c>
      <c r="D35" s="317">
        <f>'41'!G35</f>
        <v>88</v>
      </c>
      <c r="E35" s="317">
        <f>'41'!H35</f>
        <v>82</v>
      </c>
      <c r="F35" s="223">
        <f t="shared" si="0"/>
        <v>170</v>
      </c>
      <c r="G35" s="139">
        <v>50</v>
      </c>
      <c r="H35" s="228">
        <f t="shared" si="1"/>
        <v>56.81818181818182</v>
      </c>
      <c r="I35" s="139">
        <v>61</v>
      </c>
      <c r="J35" s="228">
        <f t="shared" si="2"/>
        <v>74.390243902439025</v>
      </c>
      <c r="K35" s="223">
        <f t="shared" si="3"/>
        <v>111</v>
      </c>
      <c r="L35" s="228">
        <f t="shared" si="4"/>
        <v>65.294117647058826</v>
      </c>
      <c r="M35" s="139">
        <v>50</v>
      </c>
      <c r="N35" s="228">
        <f t="shared" si="5"/>
        <v>56.81818181818182</v>
      </c>
      <c r="O35" s="139">
        <v>61</v>
      </c>
      <c r="P35" s="228">
        <f t="shared" si="6"/>
        <v>74.390243902439025</v>
      </c>
      <c r="Q35" s="223">
        <f t="shared" si="7"/>
        <v>111</v>
      </c>
      <c r="R35" s="228">
        <f t="shared" si="8"/>
        <v>65.294117647058826</v>
      </c>
      <c r="S35" s="139">
        <v>57</v>
      </c>
      <c r="T35" s="228">
        <f t="shared" si="9"/>
        <v>64.772727272727266</v>
      </c>
      <c r="U35" s="139">
        <v>63</v>
      </c>
      <c r="V35" s="228">
        <f t="shared" si="10"/>
        <v>76.829268292682926</v>
      </c>
      <c r="W35" s="223">
        <f t="shared" si="11"/>
        <v>120</v>
      </c>
      <c r="X35" s="228">
        <f t="shared" si="12"/>
        <v>70.588235294117652</v>
      </c>
      <c r="Y35" s="139">
        <v>57</v>
      </c>
      <c r="Z35" s="228">
        <f t="shared" si="13"/>
        <v>64.772727272727266</v>
      </c>
      <c r="AA35" s="139">
        <v>63</v>
      </c>
      <c r="AB35" s="228">
        <f t="shared" si="14"/>
        <v>76.829268292682926</v>
      </c>
      <c r="AC35" s="223">
        <f t="shared" si="15"/>
        <v>120</v>
      </c>
      <c r="AD35" s="228">
        <f t="shared" si="16"/>
        <v>70.588235294117652</v>
      </c>
    </row>
    <row r="36" spans="1:30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317">
        <f>'41'!G36</f>
        <v>360</v>
      </c>
      <c r="E36" s="317">
        <f>'41'!H36</f>
        <v>345</v>
      </c>
      <c r="F36" s="223">
        <f t="shared" si="0"/>
        <v>705</v>
      </c>
      <c r="G36" s="139">
        <v>248</v>
      </c>
      <c r="H36" s="228">
        <f t="shared" si="1"/>
        <v>68.888888888888886</v>
      </c>
      <c r="I36" s="139">
        <v>225</v>
      </c>
      <c r="J36" s="228">
        <f t="shared" si="2"/>
        <v>65.217391304347828</v>
      </c>
      <c r="K36" s="223">
        <f t="shared" si="3"/>
        <v>473</v>
      </c>
      <c r="L36" s="228">
        <f t="shared" si="4"/>
        <v>67.092198581560282</v>
      </c>
      <c r="M36" s="139">
        <v>231</v>
      </c>
      <c r="N36" s="228">
        <f t="shared" si="5"/>
        <v>64.166666666666671</v>
      </c>
      <c r="O36" s="139">
        <v>209</v>
      </c>
      <c r="P36" s="228">
        <f t="shared" si="6"/>
        <v>60.579710144927532</v>
      </c>
      <c r="Q36" s="223">
        <f t="shared" si="7"/>
        <v>440</v>
      </c>
      <c r="R36" s="228">
        <f t="shared" si="8"/>
        <v>62.411347517730498</v>
      </c>
      <c r="S36" s="139">
        <v>237</v>
      </c>
      <c r="T36" s="228">
        <f t="shared" si="9"/>
        <v>65.833333333333329</v>
      </c>
      <c r="U36" s="139">
        <v>202</v>
      </c>
      <c r="V36" s="228">
        <f t="shared" si="10"/>
        <v>58.550724637681164</v>
      </c>
      <c r="W36" s="223">
        <f t="shared" si="11"/>
        <v>439</v>
      </c>
      <c r="X36" s="228">
        <f t="shared" si="12"/>
        <v>62.269503546099294</v>
      </c>
      <c r="Y36" s="139">
        <v>236</v>
      </c>
      <c r="Z36" s="228">
        <f t="shared" si="13"/>
        <v>65.555555555555557</v>
      </c>
      <c r="AA36" s="139">
        <v>203</v>
      </c>
      <c r="AB36" s="228">
        <f t="shared" si="14"/>
        <v>58.840579710144922</v>
      </c>
      <c r="AC36" s="223">
        <f t="shared" si="15"/>
        <v>439</v>
      </c>
      <c r="AD36" s="228">
        <f t="shared" si="16"/>
        <v>62.269503546099294</v>
      </c>
    </row>
    <row r="37" spans="1:30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317">
        <f>'41'!G37</f>
        <v>245</v>
      </c>
      <c r="E37" s="317">
        <f>'41'!H37</f>
        <v>235</v>
      </c>
      <c r="F37" s="223">
        <f t="shared" si="0"/>
        <v>480</v>
      </c>
      <c r="G37" s="139">
        <v>177</v>
      </c>
      <c r="H37" s="228">
        <f t="shared" si="1"/>
        <v>72.244897959183675</v>
      </c>
      <c r="I37" s="139">
        <v>158</v>
      </c>
      <c r="J37" s="228">
        <f t="shared" si="2"/>
        <v>67.234042553191486</v>
      </c>
      <c r="K37" s="223">
        <f t="shared" si="3"/>
        <v>335</v>
      </c>
      <c r="L37" s="228">
        <f t="shared" si="4"/>
        <v>69.791666666666657</v>
      </c>
      <c r="M37" s="139">
        <v>177</v>
      </c>
      <c r="N37" s="228">
        <f t="shared" si="5"/>
        <v>72.244897959183675</v>
      </c>
      <c r="O37" s="139">
        <v>158</v>
      </c>
      <c r="P37" s="228">
        <f t="shared" si="6"/>
        <v>67.234042553191486</v>
      </c>
      <c r="Q37" s="223">
        <f t="shared" si="7"/>
        <v>335</v>
      </c>
      <c r="R37" s="228">
        <f t="shared" si="8"/>
        <v>69.791666666666657</v>
      </c>
      <c r="S37" s="139">
        <v>210</v>
      </c>
      <c r="T37" s="228">
        <f t="shared" si="9"/>
        <v>85.714285714285708</v>
      </c>
      <c r="U37" s="139">
        <v>167</v>
      </c>
      <c r="V37" s="228">
        <f t="shared" si="10"/>
        <v>71.063829787234042</v>
      </c>
      <c r="W37" s="223">
        <f t="shared" si="11"/>
        <v>377</v>
      </c>
      <c r="X37" s="228">
        <f t="shared" si="12"/>
        <v>78.541666666666671</v>
      </c>
      <c r="Y37" s="139">
        <v>211</v>
      </c>
      <c r="Z37" s="228">
        <f t="shared" si="13"/>
        <v>86.122448979591837</v>
      </c>
      <c r="AA37" s="139">
        <v>166</v>
      </c>
      <c r="AB37" s="228">
        <f t="shared" si="14"/>
        <v>70.638297872340431</v>
      </c>
      <c r="AC37" s="223">
        <f t="shared" si="15"/>
        <v>377</v>
      </c>
      <c r="AD37" s="228">
        <f t="shared" si="16"/>
        <v>78.541666666666671</v>
      </c>
    </row>
    <row r="38" spans="1:30" ht="19.5" customHeight="1">
      <c r="A38" s="240">
        <v>27</v>
      </c>
      <c r="B38" s="250">
        <f>'11'!B35</f>
        <v>0</v>
      </c>
      <c r="C38" s="250" t="str">
        <f>'11'!C35</f>
        <v>Po. Selatan</v>
      </c>
      <c r="D38" s="317">
        <f>'41'!G38</f>
        <v>223</v>
      </c>
      <c r="E38" s="317">
        <f>'41'!H38</f>
        <v>211</v>
      </c>
      <c r="F38" s="223">
        <f t="shared" si="0"/>
        <v>434</v>
      </c>
      <c r="G38" s="139">
        <v>149</v>
      </c>
      <c r="H38" s="228">
        <f t="shared" si="1"/>
        <v>66.816143497757849</v>
      </c>
      <c r="I38" s="139">
        <v>130</v>
      </c>
      <c r="J38" s="228">
        <f t="shared" si="2"/>
        <v>61.611374407582943</v>
      </c>
      <c r="K38" s="223">
        <f t="shared" si="3"/>
        <v>279</v>
      </c>
      <c r="L38" s="228">
        <f t="shared" si="4"/>
        <v>64.285714285714292</v>
      </c>
      <c r="M38" s="139">
        <v>140</v>
      </c>
      <c r="N38" s="228">
        <f t="shared" si="5"/>
        <v>62.780269058295971</v>
      </c>
      <c r="O38" s="139">
        <v>130</v>
      </c>
      <c r="P38" s="228">
        <f t="shared" si="6"/>
        <v>61.611374407582943</v>
      </c>
      <c r="Q38" s="223">
        <f t="shared" si="7"/>
        <v>270</v>
      </c>
      <c r="R38" s="228">
        <f t="shared" si="8"/>
        <v>62.21198156682027</v>
      </c>
      <c r="S38" s="139">
        <v>151</v>
      </c>
      <c r="T38" s="228">
        <f t="shared" si="9"/>
        <v>67.713004484304932</v>
      </c>
      <c r="U38" s="139">
        <v>138</v>
      </c>
      <c r="V38" s="228">
        <f t="shared" si="10"/>
        <v>65.402843601895739</v>
      </c>
      <c r="W38" s="223">
        <f t="shared" si="11"/>
        <v>289</v>
      </c>
      <c r="X38" s="228">
        <f t="shared" si="12"/>
        <v>66.589861751152071</v>
      </c>
      <c r="Y38" s="139">
        <v>149</v>
      </c>
      <c r="Z38" s="228">
        <f t="shared" si="13"/>
        <v>66.816143497757849</v>
      </c>
      <c r="AA38" s="139">
        <v>140</v>
      </c>
      <c r="AB38" s="228">
        <f t="shared" si="14"/>
        <v>66.350710900473928</v>
      </c>
      <c r="AC38" s="223">
        <f t="shared" si="15"/>
        <v>289</v>
      </c>
      <c r="AD38" s="228">
        <f t="shared" si="16"/>
        <v>66.589861751152071</v>
      </c>
    </row>
    <row r="39" spans="1:30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317">
        <f>'41'!G39</f>
        <v>248</v>
      </c>
      <c r="E39" s="317">
        <f>'41'!H39</f>
        <v>236</v>
      </c>
      <c r="F39" s="223">
        <f t="shared" si="0"/>
        <v>484</v>
      </c>
      <c r="G39" s="139">
        <v>134</v>
      </c>
      <c r="H39" s="228">
        <f t="shared" si="1"/>
        <v>54.032258064516128</v>
      </c>
      <c r="I39" s="139">
        <v>127</v>
      </c>
      <c r="J39" s="228">
        <f t="shared" si="2"/>
        <v>53.813559322033896</v>
      </c>
      <c r="K39" s="223">
        <f t="shared" si="3"/>
        <v>261</v>
      </c>
      <c r="L39" s="228">
        <f t="shared" si="4"/>
        <v>53.925619834710744</v>
      </c>
      <c r="M39" s="139">
        <v>135</v>
      </c>
      <c r="N39" s="228">
        <f t="shared" si="5"/>
        <v>54.435483870967737</v>
      </c>
      <c r="O39" s="139">
        <v>129</v>
      </c>
      <c r="P39" s="228">
        <f t="shared" si="6"/>
        <v>54.66101694915254</v>
      </c>
      <c r="Q39" s="223">
        <f t="shared" si="7"/>
        <v>264</v>
      </c>
      <c r="R39" s="228">
        <f t="shared" si="8"/>
        <v>54.54545454545454</v>
      </c>
      <c r="S39" s="139">
        <v>135</v>
      </c>
      <c r="T39" s="228">
        <f t="shared" si="9"/>
        <v>54.435483870967737</v>
      </c>
      <c r="U39" s="139">
        <v>134</v>
      </c>
      <c r="V39" s="228">
        <f t="shared" si="10"/>
        <v>56.779661016949156</v>
      </c>
      <c r="W39" s="223">
        <f t="shared" si="11"/>
        <v>269</v>
      </c>
      <c r="X39" s="228">
        <f t="shared" si="12"/>
        <v>55.578512396694215</v>
      </c>
      <c r="Y39" s="139">
        <v>145</v>
      </c>
      <c r="Z39" s="228">
        <f t="shared" si="13"/>
        <v>58.467741935483872</v>
      </c>
      <c r="AA39" s="139">
        <v>141</v>
      </c>
      <c r="AB39" s="228">
        <f t="shared" si="14"/>
        <v>59.745762711864401</v>
      </c>
      <c r="AC39" s="223">
        <f t="shared" si="15"/>
        <v>286</v>
      </c>
      <c r="AD39" s="228">
        <f t="shared" si="16"/>
        <v>59.090909090909093</v>
      </c>
    </row>
    <row r="40" spans="1:30" ht="19.5" customHeight="1">
      <c r="A40" s="240">
        <v>29</v>
      </c>
      <c r="B40" s="250">
        <f>'11'!B37</f>
        <v>0</v>
      </c>
      <c r="C40" s="250" t="str">
        <f>'11'!C37</f>
        <v>Sukosari</v>
      </c>
      <c r="D40" s="317">
        <f>'41'!G40</f>
        <v>182</v>
      </c>
      <c r="E40" s="317">
        <f>'41'!H40</f>
        <v>173</v>
      </c>
      <c r="F40" s="223">
        <f t="shared" si="0"/>
        <v>355</v>
      </c>
      <c r="G40" s="139">
        <v>134</v>
      </c>
      <c r="H40" s="228">
        <f t="shared" si="1"/>
        <v>73.626373626373635</v>
      </c>
      <c r="I40" s="139">
        <v>139</v>
      </c>
      <c r="J40" s="228">
        <f t="shared" si="2"/>
        <v>80.346820809248555</v>
      </c>
      <c r="K40" s="223">
        <f t="shared" si="3"/>
        <v>273</v>
      </c>
      <c r="L40" s="228">
        <f t="shared" si="4"/>
        <v>76.901408450704224</v>
      </c>
      <c r="M40" s="139">
        <v>125</v>
      </c>
      <c r="N40" s="228">
        <f t="shared" si="5"/>
        <v>68.681318681318686</v>
      </c>
      <c r="O40" s="139">
        <v>136</v>
      </c>
      <c r="P40" s="228">
        <f t="shared" si="6"/>
        <v>78.612716763005778</v>
      </c>
      <c r="Q40" s="223">
        <f t="shared" si="7"/>
        <v>261</v>
      </c>
      <c r="R40" s="228">
        <f t="shared" si="8"/>
        <v>73.521126760563376</v>
      </c>
      <c r="S40" s="139">
        <v>135</v>
      </c>
      <c r="T40" s="228">
        <f t="shared" si="9"/>
        <v>74.175824175824175</v>
      </c>
      <c r="U40" s="139">
        <v>125</v>
      </c>
      <c r="V40" s="228">
        <f t="shared" si="10"/>
        <v>72.25433526011561</v>
      </c>
      <c r="W40" s="223">
        <f t="shared" si="11"/>
        <v>260</v>
      </c>
      <c r="X40" s="228">
        <f t="shared" si="12"/>
        <v>73.239436619718319</v>
      </c>
      <c r="Y40" s="139">
        <v>134</v>
      </c>
      <c r="Z40" s="228">
        <f t="shared" si="13"/>
        <v>73.626373626373635</v>
      </c>
      <c r="AA40" s="139">
        <v>127</v>
      </c>
      <c r="AB40" s="228">
        <f t="shared" si="14"/>
        <v>73.410404624277461</v>
      </c>
      <c r="AC40" s="223">
        <f t="shared" si="15"/>
        <v>261</v>
      </c>
      <c r="AD40" s="228">
        <f t="shared" si="16"/>
        <v>73.521126760563376</v>
      </c>
    </row>
    <row r="41" spans="1:30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317">
        <f>'41'!G41</f>
        <v>236</v>
      </c>
      <c r="E41" s="317">
        <f>'41'!H41</f>
        <v>224</v>
      </c>
      <c r="F41" s="223">
        <f t="shared" si="0"/>
        <v>460</v>
      </c>
      <c r="G41" s="139">
        <v>129</v>
      </c>
      <c r="H41" s="228">
        <f t="shared" si="1"/>
        <v>54.66101694915254</v>
      </c>
      <c r="I41" s="139">
        <v>130</v>
      </c>
      <c r="J41" s="228">
        <f t="shared" si="2"/>
        <v>58.035714285714292</v>
      </c>
      <c r="K41" s="223">
        <f t="shared" si="3"/>
        <v>259</v>
      </c>
      <c r="L41" s="228">
        <f t="shared" si="4"/>
        <v>56.304347826086953</v>
      </c>
      <c r="M41" s="139">
        <v>137</v>
      </c>
      <c r="N41" s="228">
        <f t="shared" si="5"/>
        <v>58.050847457627121</v>
      </c>
      <c r="O41" s="139">
        <v>133</v>
      </c>
      <c r="P41" s="228">
        <f t="shared" si="6"/>
        <v>59.375</v>
      </c>
      <c r="Q41" s="223">
        <f t="shared" si="7"/>
        <v>270</v>
      </c>
      <c r="R41" s="228">
        <f t="shared" si="8"/>
        <v>58.695652173913047</v>
      </c>
      <c r="S41" s="139">
        <v>136</v>
      </c>
      <c r="T41" s="228">
        <f t="shared" si="9"/>
        <v>57.627118644067799</v>
      </c>
      <c r="U41" s="139">
        <v>140</v>
      </c>
      <c r="V41" s="228">
        <f t="shared" si="10"/>
        <v>62.5</v>
      </c>
      <c r="W41" s="223">
        <f t="shared" si="11"/>
        <v>276</v>
      </c>
      <c r="X41" s="228">
        <f t="shared" si="12"/>
        <v>60</v>
      </c>
      <c r="Y41" s="139">
        <v>146</v>
      </c>
      <c r="Z41" s="228">
        <f t="shared" si="13"/>
        <v>61.864406779661017</v>
      </c>
      <c r="AA41" s="139">
        <v>139</v>
      </c>
      <c r="AB41" s="228">
        <f t="shared" si="14"/>
        <v>62.053571428571431</v>
      </c>
      <c r="AC41" s="223">
        <f t="shared" si="15"/>
        <v>285</v>
      </c>
      <c r="AD41" s="228">
        <f t="shared" si="16"/>
        <v>61.95652173913043</v>
      </c>
    </row>
    <row r="42" spans="1:30" ht="19.5" customHeight="1">
      <c r="A42" s="240">
        <v>31</v>
      </c>
      <c r="B42" s="250">
        <f>'11'!B39</f>
        <v>0</v>
      </c>
      <c r="C42" s="250" t="str">
        <f>'11'!C39</f>
        <v>Setono</v>
      </c>
      <c r="D42" s="317">
        <f>'41'!G42</f>
        <v>143</v>
      </c>
      <c r="E42" s="317">
        <f>'41'!H42</f>
        <v>137</v>
      </c>
      <c r="F42" s="223">
        <f t="shared" si="0"/>
        <v>280</v>
      </c>
      <c r="G42" s="139">
        <v>101</v>
      </c>
      <c r="H42" s="228">
        <f t="shared" si="1"/>
        <v>70.629370629370626</v>
      </c>
      <c r="I42" s="139">
        <v>84</v>
      </c>
      <c r="J42" s="228">
        <f t="shared" si="2"/>
        <v>61.313868613138688</v>
      </c>
      <c r="K42" s="223">
        <f t="shared" si="3"/>
        <v>185</v>
      </c>
      <c r="L42" s="228">
        <f t="shared" si="4"/>
        <v>66.071428571428569</v>
      </c>
      <c r="M42" s="139">
        <v>102</v>
      </c>
      <c r="N42" s="228">
        <f t="shared" si="5"/>
        <v>71.328671328671334</v>
      </c>
      <c r="O42" s="139">
        <v>84</v>
      </c>
      <c r="P42" s="228">
        <f t="shared" si="6"/>
        <v>61.313868613138688</v>
      </c>
      <c r="Q42" s="223">
        <f t="shared" si="7"/>
        <v>186</v>
      </c>
      <c r="R42" s="228">
        <f t="shared" si="8"/>
        <v>66.428571428571431</v>
      </c>
      <c r="S42" s="139">
        <v>106</v>
      </c>
      <c r="T42" s="228">
        <f t="shared" si="9"/>
        <v>74.12587412587412</v>
      </c>
      <c r="U42" s="139">
        <v>89</v>
      </c>
      <c r="V42" s="228">
        <f t="shared" si="10"/>
        <v>64.96350364963503</v>
      </c>
      <c r="W42" s="223">
        <f t="shared" si="11"/>
        <v>195</v>
      </c>
      <c r="X42" s="228">
        <f t="shared" si="12"/>
        <v>69.642857142857139</v>
      </c>
      <c r="Y42" s="139">
        <v>109</v>
      </c>
      <c r="Z42" s="228">
        <f t="shared" si="13"/>
        <v>76.223776223776213</v>
      </c>
      <c r="AA42" s="139">
        <v>79</v>
      </c>
      <c r="AB42" s="228">
        <f t="shared" si="14"/>
        <v>57.664233576642332</v>
      </c>
      <c r="AC42" s="223">
        <f t="shared" si="15"/>
        <v>188</v>
      </c>
      <c r="AD42" s="228">
        <f t="shared" si="16"/>
        <v>67.142857142857139</v>
      </c>
    </row>
    <row r="43" spans="1:30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317">
        <f>'41'!G43</f>
        <v>133</v>
      </c>
      <c r="E43" s="317">
        <f>'41'!H43</f>
        <v>125</v>
      </c>
      <c r="F43" s="223">
        <f t="shared" si="0"/>
        <v>258</v>
      </c>
      <c r="G43" s="139">
        <v>89</v>
      </c>
      <c r="H43" s="228">
        <f t="shared" si="1"/>
        <v>66.917293233082702</v>
      </c>
      <c r="I43" s="139">
        <v>75</v>
      </c>
      <c r="J43" s="228">
        <f t="shared" si="2"/>
        <v>60</v>
      </c>
      <c r="K43" s="223">
        <f t="shared" si="3"/>
        <v>164</v>
      </c>
      <c r="L43" s="228">
        <f t="shared" si="4"/>
        <v>63.565891472868216</v>
      </c>
      <c r="M43" s="139">
        <v>81</v>
      </c>
      <c r="N43" s="228">
        <f t="shared" si="5"/>
        <v>60.902255639097746</v>
      </c>
      <c r="O43" s="139">
        <v>81</v>
      </c>
      <c r="P43" s="228">
        <f t="shared" si="6"/>
        <v>64.8</v>
      </c>
      <c r="Q43" s="223">
        <f t="shared" si="7"/>
        <v>162</v>
      </c>
      <c r="R43" s="228">
        <f t="shared" si="8"/>
        <v>62.790697674418603</v>
      </c>
      <c r="S43" s="139">
        <v>86</v>
      </c>
      <c r="T43" s="228">
        <f t="shared" si="9"/>
        <v>64.661654135338338</v>
      </c>
      <c r="U43" s="139">
        <v>66</v>
      </c>
      <c r="V43" s="228">
        <f t="shared" si="10"/>
        <v>52.800000000000004</v>
      </c>
      <c r="W43" s="223">
        <f t="shared" si="11"/>
        <v>152</v>
      </c>
      <c r="X43" s="228">
        <f t="shared" si="12"/>
        <v>58.914728682170548</v>
      </c>
      <c r="Y43" s="139">
        <v>86</v>
      </c>
      <c r="Z43" s="228">
        <f t="shared" si="13"/>
        <v>64.661654135338338</v>
      </c>
      <c r="AA43" s="139">
        <v>66</v>
      </c>
      <c r="AB43" s="228">
        <f t="shared" si="14"/>
        <v>52.800000000000004</v>
      </c>
      <c r="AC43" s="223">
        <f t="shared" si="15"/>
        <v>152</v>
      </c>
      <c r="AD43" s="228">
        <f t="shared" si="16"/>
        <v>58.914728682170548</v>
      </c>
    </row>
    <row r="44" spans="1:30" ht="19.5" customHeight="1">
      <c r="A44" s="295" t="s">
        <v>1057</v>
      </c>
      <c r="B44" s="295"/>
      <c r="C44" s="295"/>
      <c r="D44" s="231">
        <f t="shared" ref="D44:G44" si="17">SUM(D12:D43)</f>
        <v>5930</v>
      </c>
      <c r="E44" s="231">
        <f t="shared" si="17"/>
        <v>5637</v>
      </c>
      <c r="F44" s="231">
        <f t="shared" si="17"/>
        <v>11567</v>
      </c>
      <c r="G44" s="231">
        <f t="shared" si="17"/>
        <v>4016</v>
      </c>
      <c r="H44" s="296">
        <f t="shared" si="1"/>
        <v>67.72344013490725</v>
      </c>
      <c r="I44" s="231">
        <f>SUM(I12:I43)</f>
        <v>3702</v>
      </c>
      <c r="J44" s="296">
        <f t="shared" si="2"/>
        <v>65.673230441724314</v>
      </c>
      <c r="K44" s="231">
        <f>SUM(K12:K43)</f>
        <v>7718</v>
      </c>
      <c r="L44" s="296">
        <f t="shared" si="4"/>
        <v>66.72430189331719</v>
      </c>
      <c r="M44" s="231">
        <f>SUM(M12:M43)</f>
        <v>3869</v>
      </c>
      <c r="N44" s="296">
        <f t="shared" si="5"/>
        <v>65.244519392917368</v>
      </c>
      <c r="O44" s="231">
        <f>SUM(O12:O43)</f>
        <v>3642</v>
      </c>
      <c r="P44" s="393">
        <f t="shared" si="6"/>
        <v>64.608834486428961</v>
      </c>
      <c r="Q44" s="231">
        <f>SUM(Q12:Q43)</f>
        <v>7511</v>
      </c>
      <c r="R44" s="296">
        <f t="shared" si="8"/>
        <v>64.93472810581828</v>
      </c>
      <c r="S44" s="231">
        <f>SUM(S12:S43)</f>
        <v>4071</v>
      </c>
      <c r="T44" s="296">
        <f t="shared" si="9"/>
        <v>68.650927487352448</v>
      </c>
      <c r="U44" s="231">
        <f>SUM(U12:U43)</f>
        <v>3689</v>
      </c>
      <c r="V44" s="393">
        <f t="shared" si="10"/>
        <v>65.442611318076999</v>
      </c>
      <c r="W44" s="231">
        <f>SUM(W12:W43)</f>
        <v>7760</v>
      </c>
      <c r="X44" s="296">
        <f t="shared" si="12"/>
        <v>67.087403821215531</v>
      </c>
      <c r="Y44" s="231">
        <f>SUM(Y12:Y43)</f>
        <v>4095</v>
      </c>
      <c r="Z44" s="296">
        <f t="shared" si="13"/>
        <v>69.05564924114671</v>
      </c>
      <c r="AA44" s="231">
        <f>SUM(AA12:AA43)</f>
        <v>3716</v>
      </c>
      <c r="AB44" s="296">
        <f t="shared" si="14"/>
        <v>65.921589497959914</v>
      </c>
      <c r="AC44" s="231">
        <f>SUM(AC12:AC43)</f>
        <v>7811</v>
      </c>
      <c r="AD44" s="296">
        <f t="shared" si="16"/>
        <v>67.52831330509207</v>
      </c>
    </row>
    <row r="45" spans="1:30" ht="15.75" customHeight="1">
      <c r="A45" s="172"/>
      <c r="B45" s="172"/>
      <c r="C45" s="172"/>
      <c r="D45" s="172"/>
      <c r="E45" s="172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</row>
    <row r="46" spans="1:30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</row>
    <row r="47" spans="1:30" ht="15.75" customHeight="1">
      <c r="A47" s="153" t="s">
        <v>1335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</row>
    <row r="48" spans="1:30" ht="15.75" customHeight="1">
      <c r="A48" s="153"/>
      <c r="B48" s="107" t="s">
        <v>1537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</row>
    <row r="49" spans="1:30" ht="15.75" customHeight="1">
      <c r="A49" s="153"/>
      <c r="B49" s="153" t="s">
        <v>1520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</row>
    <row r="50" spans="1:30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</row>
    <row r="51" spans="1:30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</row>
    <row r="52" spans="1:30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</row>
    <row r="53" spans="1:30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</row>
    <row r="54" spans="1:30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</row>
    <row r="55" spans="1:30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</row>
    <row r="56" spans="1:30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</row>
    <row r="57" spans="1:30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</row>
    <row r="58" spans="1:30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</row>
    <row r="59" spans="1:30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</row>
    <row r="60" spans="1:30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</row>
    <row r="61" spans="1:30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</row>
    <row r="62" spans="1:30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</row>
    <row r="63" spans="1:30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</row>
    <row r="64" spans="1:30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</row>
    <row r="65" spans="1:30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</row>
    <row r="66" spans="1:30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</row>
    <row r="67" spans="1:30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</row>
    <row r="68" spans="1:30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</row>
    <row r="69" spans="1:30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</row>
    <row r="70" spans="1:30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</row>
    <row r="71" spans="1:30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</row>
    <row r="72" spans="1:30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</row>
    <row r="73" spans="1:30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</row>
    <row r="74" spans="1:30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</row>
    <row r="75" spans="1:30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</row>
    <row r="76" spans="1:30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</row>
    <row r="77" spans="1:30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</row>
    <row r="78" spans="1:30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</row>
    <row r="79" spans="1:30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</row>
    <row r="80" spans="1:30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</row>
    <row r="81" spans="1:30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</row>
    <row r="82" spans="1:30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</row>
    <row r="83" spans="1:30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</row>
    <row r="84" spans="1:30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</row>
    <row r="85" spans="1:30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</row>
    <row r="86" spans="1:30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</row>
    <row r="87" spans="1:30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</row>
    <row r="88" spans="1:30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</row>
    <row r="89" spans="1:30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</row>
    <row r="90" spans="1:30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</row>
    <row r="91" spans="1:30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</row>
    <row r="92" spans="1:30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</row>
    <row r="93" spans="1:30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</row>
    <row r="94" spans="1:30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</row>
    <row r="95" spans="1:30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</row>
    <row r="96" spans="1:30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</row>
    <row r="97" spans="1:30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</row>
    <row r="98" spans="1:30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</row>
    <row r="99" spans="1:30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</row>
    <row r="100" spans="1:30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</row>
    <row r="101" spans="1:30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</row>
    <row r="102" spans="1:30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</row>
    <row r="103" spans="1:30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</row>
    <row r="104" spans="1:30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</row>
    <row r="105" spans="1:30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</row>
    <row r="106" spans="1:30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</row>
    <row r="107" spans="1:30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</row>
    <row r="108" spans="1:30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</row>
    <row r="109" spans="1:30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</row>
    <row r="110" spans="1:30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</row>
    <row r="111" spans="1:30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</row>
    <row r="112" spans="1:30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</row>
    <row r="113" spans="1:30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</row>
    <row r="114" spans="1:30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</row>
    <row r="115" spans="1:30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</row>
    <row r="116" spans="1:30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</row>
    <row r="117" spans="1:30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</row>
    <row r="118" spans="1:30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</row>
    <row r="119" spans="1:30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</row>
    <row r="120" spans="1:30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</row>
    <row r="121" spans="1:30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</row>
    <row r="122" spans="1:30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</row>
    <row r="123" spans="1:30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</row>
    <row r="124" spans="1:30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</row>
    <row r="125" spans="1:30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</row>
    <row r="126" spans="1:30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</row>
    <row r="127" spans="1:30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</row>
    <row r="128" spans="1:30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</row>
    <row r="129" spans="1:30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</row>
    <row r="130" spans="1:30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</row>
    <row r="131" spans="1:30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</row>
    <row r="132" spans="1:30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</row>
    <row r="133" spans="1:30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</row>
    <row r="134" spans="1:30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</row>
    <row r="135" spans="1:30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</row>
    <row r="136" spans="1:30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</row>
    <row r="137" spans="1:30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</row>
    <row r="138" spans="1:30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</row>
    <row r="139" spans="1:30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</row>
    <row r="140" spans="1:30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</row>
    <row r="141" spans="1:30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</row>
    <row r="142" spans="1:30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</row>
    <row r="143" spans="1:30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</row>
    <row r="144" spans="1:30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</row>
    <row r="145" spans="1:30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</row>
    <row r="146" spans="1:30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</row>
    <row r="147" spans="1:30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</row>
    <row r="148" spans="1:30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</row>
    <row r="149" spans="1:30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</row>
    <row r="150" spans="1:30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</row>
    <row r="151" spans="1:30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</row>
    <row r="152" spans="1:30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</row>
    <row r="153" spans="1:30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</row>
    <row r="154" spans="1:30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</row>
    <row r="155" spans="1:30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</row>
    <row r="156" spans="1:30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</row>
    <row r="157" spans="1:30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</row>
    <row r="158" spans="1:30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</row>
    <row r="159" spans="1:30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</row>
    <row r="160" spans="1:30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</row>
    <row r="161" spans="1:30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</row>
    <row r="162" spans="1:30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</row>
    <row r="163" spans="1:30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</row>
    <row r="164" spans="1:30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</row>
    <row r="165" spans="1:30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</row>
    <row r="166" spans="1:30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</row>
    <row r="167" spans="1:30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</row>
    <row r="168" spans="1:30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</row>
    <row r="169" spans="1:30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</row>
    <row r="170" spans="1:30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</row>
    <row r="171" spans="1:30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</row>
    <row r="172" spans="1:30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</row>
    <row r="173" spans="1:30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</row>
    <row r="174" spans="1:30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</row>
    <row r="175" spans="1:30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</row>
    <row r="176" spans="1:30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</row>
    <row r="177" spans="1:30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</row>
    <row r="178" spans="1:30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</row>
    <row r="179" spans="1:30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</row>
    <row r="180" spans="1:30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</row>
    <row r="181" spans="1:30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</row>
    <row r="182" spans="1:30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</row>
    <row r="183" spans="1:30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</row>
    <row r="184" spans="1:30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</row>
    <row r="185" spans="1:30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</row>
    <row r="186" spans="1:30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</row>
    <row r="187" spans="1:30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</row>
    <row r="188" spans="1:30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</row>
    <row r="189" spans="1:30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</row>
    <row r="190" spans="1:30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</row>
    <row r="191" spans="1:30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</row>
    <row r="192" spans="1:30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</row>
    <row r="193" spans="1:30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</row>
    <row r="194" spans="1:30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</row>
    <row r="195" spans="1:30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</row>
    <row r="196" spans="1:30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</row>
    <row r="197" spans="1:30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</row>
    <row r="198" spans="1:30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</row>
    <row r="199" spans="1:30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</row>
    <row r="200" spans="1:30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</row>
    <row r="201" spans="1:30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</row>
    <row r="202" spans="1:30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</row>
    <row r="203" spans="1:30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</row>
    <row r="204" spans="1:30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</row>
    <row r="205" spans="1:30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</row>
    <row r="206" spans="1:30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</row>
    <row r="207" spans="1:30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</row>
    <row r="208" spans="1:30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</row>
    <row r="209" spans="1:30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</row>
    <row r="210" spans="1:30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</row>
    <row r="211" spans="1:30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</row>
    <row r="212" spans="1:30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</row>
    <row r="213" spans="1:30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</row>
    <row r="214" spans="1:30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</row>
    <row r="215" spans="1:30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</row>
    <row r="216" spans="1:30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</row>
    <row r="217" spans="1:30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</row>
    <row r="218" spans="1:30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</row>
    <row r="219" spans="1:30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</row>
    <row r="220" spans="1:30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</row>
    <row r="221" spans="1:30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</row>
    <row r="222" spans="1:30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</row>
    <row r="223" spans="1:30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</row>
    <row r="224" spans="1:30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</row>
    <row r="225" spans="1:30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</row>
    <row r="226" spans="1:30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</row>
    <row r="227" spans="1:30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</row>
    <row r="228" spans="1:30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</row>
    <row r="229" spans="1:30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</row>
    <row r="230" spans="1:30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</row>
    <row r="231" spans="1:30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</row>
    <row r="232" spans="1:30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</row>
    <row r="233" spans="1:30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</row>
    <row r="234" spans="1:30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</row>
    <row r="235" spans="1:30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</row>
    <row r="236" spans="1:30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</row>
    <row r="237" spans="1:30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</row>
    <row r="238" spans="1:30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</row>
    <row r="239" spans="1:30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</row>
    <row r="240" spans="1:30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</row>
    <row r="241" spans="1:30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</row>
    <row r="242" spans="1:30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</row>
    <row r="243" spans="1:30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</row>
    <row r="244" spans="1:30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</row>
    <row r="245" spans="1:30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</row>
    <row r="246" spans="1:30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</row>
    <row r="247" spans="1:30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</row>
    <row r="248" spans="1:30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</row>
    <row r="249" spans="1:30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</row>
    <row r="250" spans="1:30" ht="15.75" customHeight="1"/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Y9:Z9"/>
    <mergeCell ref="AA9:AB9"/>
    <mergeCell ref="A3:AD3"/>
    <mergeCell ref="A7:A10"/>
    <mergeCell ref="B7:B10"/>
    <mergeCell ref="C7:C10"/>
    <mergeCell ref="D7:F9"/>
    <mergeCell ref="G7:AD7"/>
    <mergeCell ref="Y8:AD8"/>
    <mergeCell ref="AC9:AD9"/>
    <mergeCell ref="M8:R8"/>
    <mergeCell ref="S8:X8"/>
    <mergeCell ref="G8:L8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ageMargins left="0.7" right="0.7" top="0.75" bottom="0.75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7.7109375" customWidth="1"/>
    <col min="3" max="3" width="18" customWidth="1"/>
    <col min="4" max="6" width="8.28515625" customWidth="1"/>
    <col min="7" max="7" width="13.5703125" customWidth="1"/>
    <col min="8" max="8" width="9.28515625" customWidth="1"/>
    <col min="9" max="9" width="10.7109375" customWidth="1"/>
    <col min="10" max="10" width="9.28515625" customWidth="1"/>
    <col min="11" max="11" width="13.28515625" customWidth="1"/>
    <col min="12" max="12" width="9.28515625" customWidth="1"/>
    <col min="13" max="13" width="12.7109375" customWidth="1"/>
    <col min="14" max="14" width="9.28515625" customWidth="1"/>
    <col min="15" max="15" width="12.42578125" customWidth="1"/>
    <col min="16" max="16" width="9.28515625" customWidth="1"/>
    <col min="17" max="17" width="13.5703125" customWidth="1"/>
    <col min="18" max="18" width="9.28515625" customWidth="1"/>
    <col min="19" max="19" width="10.7109375" customWidth="1"/>
    <col min="20" max="20" width="9.28515625" customWidth="1"/>
    <col min="21" max="21" width="13.28515625" customWidth="1"/>
    <col min="22" max="22" width="9.28515625" customWidth="1"/>
    <col min="23" max="23" width="12.42578125" customWidth="1"/>
    <col min="24" max="24" width="9.28515625" customWidth="1"/>
    <col min="25" max="26" width="14.28515625" customWidth="1"/>
  </cols>
  <sheetData>
    <row r="1" spans="1:26" ht="15.75">
      <c r="A1" s="168" t="s">
        <v>1538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07"/>
      <c r="Z2" s="107"/>
    </row>
    <row r="3" spans="1:26" ht="15.75">
      <c r="A3" s="743" t="s">
        <v>1539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107"/>
      <c r="Z3" s="107"/>
    </row>
    <row r="4" spans="1:26" ht="15.75">
      <c r="A4" s="171"/>
      <c r="B4" s="171"/>
      <c r="C4" s="107"/>
      <c r="D4" s="107"/>
      <c r="E4" s="171"/>
      <c r="F4" s="171"/>
      <c r="G4" s="171"/>
      <c r="H4" s="171"/>
      <c r="I4" s="171"/>
      <c r="J4" s="154" t="s">
        <v>284</v>
      </c>
      <c r="K4" s="110" t="str">
        <f>'1'!$F$5</f>
        <v>PONOROGO</v>
      </c>
      <c r="L4" s="171"/>
      <c r="M4" s="171"/>
      <c r="N4" s="171"/>
      <c r="O4" s="171"/>
      <c r="P4" s="171"/>
      <c r="Q4" s="171"/>
      <c r="R4" s="171"/>
      <c r="S4" s="107"/>
      <c r="T4" s="107"/>
      <c r="U4" s="170"/>
      <c r="V4" s="170"/>
      <c r="W4" s="170"/>
      <c r="X4" s="170"/>
      <c r="Y4" s="107"/>
      <c r="Z4" s="107"/>
    </row>
    <row r="5" spans="1:26" ht="15.75">
      <c r="A5" s="171"/>
      <c r="B5" s="171"/>
      <c r="C5" s="107"/>
      <c r="D5" s="107"/>
      <c r="E5" s="171"/>
      <c r="F5" s="171"/>
      <c r="G5" s="171"/>
      <c r="H5" s="171"/>
      <c r="I5" s="171"/>
      <c r="J5" s="154" t="s">
        <v>3</v>
      </c>
      <c r="K5" s="110">
        <f>'1'!$F$6</f>
        <v>2025</v>
      </c>
      <c r="L5" s="171"/>
      <c r="M5" s="171"/>
      <c r="N5" s="171"/>
      <c r="O5" s="171"/>
      <c r="P5" s="171"/>
      <c r="Q5" s="171"/>
      <c r="R5" s="171"/>
      <c r="S5" s="107"/>
      <c r="T5" s="107"/>
      <c r="U5" s="170"/>
      <c r="V5" s="170"/>
      <c r="W5" s="170"/>
      <c r="X5" s="170"/>
      <c r="Y5" s="107"/>
      <c r="Z5" s="107"/>
    </row>
    <row r="6" spans="1:26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07"/>
      <c r="Z6" s="107"/>
    </row>
    <row r="7" spans="1:26" ht="19.5" customHeight="1">
      <c r="A7" s="800" t="s">
        <v>4</v>
      </c>
      <c r="B7" s="750" t="s">
        <v>247</v>
      </c>
      <c r="C7" s="750" t="s">
        <v>1156</v>
      </c>
      <c r="D7" s="766" t="s">
        <v>1540</v>
      </c>
      <c r="E7" s="758"/>
      <c r="F7" s="759"/>
      <c r="G7" s="755" t="s">
        <v>1512</v>
      </c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822"/>
      <c r="Y7" s="107"/>
      <c r="Z7" s="107"/>
    </row>
    <row r="8" spans="1:26" ht="19.5" customHeight="1">
      <c r="A8" s="794"/>
      <c r="B8" s="730"/>
      <c r="C8" s="730"/>
      <c r="D8" s="801"/>
      <c r="E8" s="718"/>
      <c r="F8" s="802"/>
      <c r="G8" s="745" t="s">
        <v>1541</v>
      </c>
      <c r="H8" s="723"/>
      <c r="I8" s="723"/>
      <c r="J8" s="723"/>
      <c r="K8" s="723"/>
      <c r="L8" s="724"/>
      <c r="M8" s="745" t="s">
        <v>1542</v>
      </c>
      <c r="N8" s="723"/>
      <c r="O8" s="723"/>
      <c r="P8" s="723"/>
      <c r="Q8" s="723"/>
      <c r="R8" s="724"/>
      <c r="S8" s="745" t="s">
        <v>1543</v>
      </c>
      <c r="T8" s="723"/>
      <c r="U8" s="723"/>
      <c r="V8" s="723"/>
      <c r="W8" s="723"/>
      <c r="X8" s="821"/>
      <c r="Y8" s="107"/>
      <c r="Z8" s="107"/>
    </row>
    <row r="9" spans="1:26" ht="19.5" customHeight="1">
      <c r="A9" s="794"/>
      <c r="B9" s="730"/>
      <c r="C9" s="730"/>
      <c r="D9" s="737"/>
      <c r="E9" s="732"/>
      <c r="F9" s="733"/>
      <c r="G9" s="745" t="s">
        <v>8</v>
      </c>
      <c r="H9" s="723"/>
      <c r="I9" s="745" t="s">
        <v>9</v>
      </c>
      <c r="J9" s="723"/>
      <c r="K9" s="745" t="s">
        <v>10</v>
      </c>
      <c r="L9" s="723"/>
      <c r="M9" s="745" t="s">
        <v>8</v>
      </c>
      <c r="N9" s="723"/>
      <c r="O9" s="745" t="s">
        <v>9</v>
      </c>
      <c r="P9" s="724"/>
      <c r="Q9" s="745" t="s">
        <v>10</v>
      </c>
      <c r="R9" s="723"/>
      <c r="S9" s="745" t="s">
        <v>8</v>
      </c>
      <c r="T9" s="723"/>
      <c r="U9" s="745" t="s">
        <v>9</v>
      </c>
      <c r="V9" s="724"/>
      <c r="W9" s="745" t="s">
        <v>10</v>
      </c>
      <c r="X9" s="821"/>
      <c r="Y9" s="107"/>
      <c r="Z9" s="107"/>
    </row>
    <row r="10" spans="1:26" ht="19.5" customHeight="1">
      <c r="A10" s="795"/>
      <c r="B10" s="720"/>
      <c r="C10" s="720"/>
      <c r="D10" s="190" t="s">
        <v>8</v>
      </c>
      <c r="E10" s="190" t="s">
        <v>9</v>
      </c>
      <c r="F10" s="190" t="s">
        <v>388</v>
      </c>
      <c r="G10" s="190" t="s">
        <v>249</v>
      </c>
      <c r="H10" s="190" t="s">
        <v>29</v>
      </c>
      <c r="I10" s="190" t="s">
        <v>249</v>
      </c>
      <c r="J10" s="190" t="s">
        <v>29</v>
      </c>
      <c r="K10" s="190" t="s">
        <v>249</v>
      </c>
      <c r="L10" s="190" t="s">
        <v>29</v>
      </c>
      <c r="M10" s="190" t="s">
        <v>249</v>
      </c>
      <c r="N10" s="190" t="s">
        <v>29</v>
      </c>
      <c r="O10" s="190" t="s">
        <v>249</v>
      </c>
      <c r="P10" s="408" t="s">
        <v>29</v>
      </c>
      <c r="Q10" s="190" t="s">
        <v>249</v>
      </c>
      <c r="R10" s="190" t="s">
        <v>29</v>
      </c>
      <c r="S10" s="190" t="s">
        <v>249</v>
      </c>
      <c r="T10" s="190" t="s">
        <v>29</v>
      </c>
      <c r="U10" s="190" t="s">
        <v>249</v>
      </c>
      <c r="V10" s="408" t="s">
        <v>29</v>
      </c>
      <c r="W10" s="190" t="s">
        <v>249</v>
      </c>
      <c r="X10" s="414" t="s">
        <v>29</v>
      </c>
      <c r="Y10" s="107"/>
      <c r="Z10" s="107"/>
    </row>
    <row r="11" spans="1:26" ht="19.5" customHeight="1">
      <c r="A11" s="370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12</v>
      </c>
      <c r="M11" s="119">
        <v>13</v>
      </c>
      <c r="N11" s="119">
        <v>14</v>
      </c>
      <c r="O11" s="119">
        <v>15</v>
      </c>
      <c r="P11" s="270">
        <v>16</v>
      </c>
      <c r="Q11" s="119">
        <v>17</v>
      </c>
      <c r="R11" s="119">
        <v>18</v>
      </c>
      <c r="S11" s="119">
        <v>13</v>
      </c>
      <c r="T11" s="119">
        <v>14</v>
      </c>
      <c r="U11" s="119">
        <v>15</v>
      </c>
      <c r="V11" s="270">
        <v>16</v>
      </c>
      <c r="W11" s="119">
        <v>17</v>
      </c>
      <c r="X11" s="371">
        <v>18</v>
      </c>
      <c r="Y11" s="107"/>
      <c r="Z11" s="107"/>
    </row>
    <row r="12" spans="1:26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317">
        <f>'41'!G12</f>
        <v>230</v>
      </c>
      <c r="E12" s="317">
        <f>'41'!H12</f>
        <v>211</v>
      </c>
      <c r="F12" s="223">
        <f t="shared" ref="F12:F43" si="0">SUM(D12:E12)</f>
        <v>441</v>
      </c>
      <c r="G12" s="139">
        <v>146</v>
      </c>
      <c r="H12" s="228">
        <f t="shared" ref="H12:H44" si="1">G12/D12*100</f>
        <v>63.478260869565219</v>
      </c>
      <c r="I12" s="139">
        <v>111</v>
      </c>
      <c r="J12" s="228">
        <f t="shared" ref="J12:J44" si="2">I12/E12*100</f>
        <v>52.606635071090047</v>
      </c>
      <c r="K12" s="223">
        <f t="shared" ref="K12:K43" si="3">SUM(G12,I12)</f>
        <v>257</v>
      </c>
      <c r="L12" s="228">
        <f t="shared" ref="L12:L44" si="4">K12/F12*100</f>
        <v>58.276643990929713</v>
      </c>
      <c r="M12" s="350">
        <v>155</v>
      </c>
      <c r="N12" s="228">
        <f t="shared" ref="N12:N44" si="5">M12/D12*100</f>
        <v>67.391304347826093</v>
      </c>
      <c r="O12" s="350">
        <v>136</v>
      </c>
      <c r="P12" s="228">
        <f t="shared" ref="P12:P44" si="6">O12/E12*100</f>
        <v>64.454976303317537</v>
      </c>
      <c r="Q12" s="229">
        <f t="shared" ref="Q12:Q43" si="7">SUM(M12,O12)</f>
        <v>291</v>
      </c>
      <c r="R12" s="228">
        <f t="shared" ref="R12:R44" si="8">Q12/F12*100</f>
        <v>65.986394557823118</v>
      </c>
      <c r="S12" s="350">
        <v>155</v>
      </c>
      <c r="T12" s="228">
        <f t="shared" ref="T12:T44" si="9">S12/D12*100</f>
        <v>67.391304347826093</v>
      </c>
      <c r="U12" s="350">
        <v>136</v>
      </c>
      <c r="V12" s="228">
        <f t="shared" ref="V12:V44" si="10">U12/E12*100</f>
        <v>64.454976303317537</v>
      </c>
      <c r="W12" s="223">
        <f t="shared" ref="W12:W43" si="11">SUM(S12,U12)</f>
        <v>291</v>
      </c>
      <c r="X12" s="228">
        <f t="shared" ref="X12:X44" si="12">W12/F12*100</f>
        <v>65.986394557823118</v>
      </c>
      <c r="Y12" s="107"/>
      <c r="Z12" s="107"/>
    </row>
    <row r="13" spans="1:26" ht="19.5" customHeight="1">
      <c r="A13" s="240">
        <v>2</v>
      </c>
      <c r="B13" s="250">
        <f>'11'!B10</f>
        <v>0</v>
      </c>
      <c r="C13" s="250" t="str">
        <f>'11'!C10</f>
        <v>Selur</v>
      </c>
      <c r="D13" s="317">
        <f>'41'!G13</f>
        <v>155</v>
      </c>
      <c r="E13" s="317">
        <f>'41'!H13</f>
        <v>142</v>
      </c>
      <c r="F13" s="223">
        <f t="shared" si="0"/>
        <v>297</v>
      </c>
      <c r="G13" s="139">
        <v>110</v>
      </c>
      <c r="H13" s="228">
        <f t="shared" si="1"/>
        <v>70.967741935483872</v>
      </c>
      <c r="I13" s="139">
        <v>116</v>
      </c>
      <c r="J13" s="228">
        <f t="shared" si="2"/>
        <v>81.690140845070431</v>
      </c>
      <c r="K13" s="223">
        <f t="shared" si="3"/>
        <v>226</v>
      </c>
      <c r="L13" s="228">
        <f t="shared" si="4"/>
        <v>76.094276094276097</v>
      </c>
      <c r="M13" s="350">
        <v>120</v>
      </c>
      <c r="N13" s="228">
        <f t="shared" si="5"/>
        <v>77.41935483870968</v>
      </c>
      <c r="O13" s="350">
        <v>119</v>
      </c>
      <c r="P13" s="228">
        <f t="shared" si="6"/>
        <v>83.802816901408448</v>
      </c>
      <c r="Q13" s="229">
        <f t="shared" si="7"/>
        <v>239</v>
      </c>
      <c r="R13" s="228">
        <f t="shared" si="8"/>
        <v>80.471380471380471</v>
      </c>
      <c r="S13" s="350">
        <v>120</v>
      </c>
      <c r="T13" s="228">
        <f t="shared" si="9"/>
        <v>77.41935483870968</v>
      </c>
      <c r="U13" s="350">
        <v>119</v>
      </c>
      <c r="V13" s="228">
        <f t="shared" si="10"/>
        <v>83.802816901408448</v>
      </c>
      <c r="W13" s="223">
        <f t="shared" si="11"/>
        <v>239</v>
      </c>
      <c r="X13" s="228">
        <f t="shared" si="12"/>
        <v>80.471380471380471</v>
      </c>
      <c r="Y13" s="107"/>
      <c r="Z13" s="107"/>
    </row>
    <row r="14" spans="1:26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317">
        <f>'41'!G14</f>
        <v>184</v>
      </c>
      <c r="E14" s="317">
        <f>'41'!H14</f>
        <v>174</v>
      </c>
      <c r="F14" s="223">
        <f t="shared" si="0"/>
        <v>358</v>
      </c>
      <c r="G14" s="139">
        <v>106</v>
      </c>
      <c r="H14" s="228">
        <f t="shared" si="1"/>
        <v>57.608695652173914</v>
      </c>
      <c r="I14" s="139">
        <v>103</v>
      </c>
      <c r="J14" s="228">
        <f t="shared" si="2"/>
        <v>59.195402298850574</v>
      </c>
      <c r="K14" s="223">
        <f t="shared" si="3"/>
        <v>209</v>
      </c>
      <c r="L14" s="228">
        <f t="shared" si="4"/>
        <v>58.379888268156421</v>
      </c>
      <c r="M14" s="350">
        <v>106</v>
      </c>
      <c r="N14" s="228">
        <f t="shared" si="5"/>
        <v>57.608695652173914</v>
      </c>
      <c r="O14" s="350">
        <v>100</v>
      </c>
      <c r="P14" s="228">
        <f t="shared" si="6"/>
        <v>57.47126436781609</v>
      </c>
      <c r="Q14" s="229">
        <f t="shared" si="7"/>
        <v>206</v>
      </c>
      <c r="R14" s="228">
        <f t="shared" si="8"/>
        <v>57.541899441340782</v>
      </c>
      <c r="S14" s="350">
        <v>106</v>
      </c>
      <c r="T14" s="228">
        <f t="shared" si="9"/>
        <v>57.608695652173914</v>
      </c>
      <c r="U14" s="350">
        <v>100</v>
      </c>
      <c r="V14" s="228">
        <f t="shared" si="10"/>
        <v>57.47126436781609</v>
      </c>
      <c r="W14" s="223">
        <f t="shared" si="11"/>
        <v>206</v>
      </c>
      <c r="X14" s="228">
        <f t="shared" si="12"/>
        <v>57.541899441340782</v>
      </c>
      <c r="Y14" s="107"/>
      <c r="Z14" s="107"/>
    </row>
    <row r="15" spans="1:26" ht="19.5" customHeight="1">
      <c r="A15" s="240">
        <v>4</v>
      </c>
      <c r="B15" s="250">
        <f>'11'!B12</f>
        <v>0</v>
      </c>
      <c r="C15" s="250" t="str">
        <f>'11'!C12</f>
        <v>Nailan</v>
      </c>
      <c r="D15" s="317">
        <f>'41'!G15</f>
        <v>149</v>
      </c>
      <c r="E15" s="317">
        <f>'41'!H15</f>
        <v>142</v>
      </c>
      <c r="F15" s="223">
        <f t="shared" si="0"/>
        <v>291</v>
      </c>
      <c r="G15" s="139">
        <v>110</v>
      </c>
      <c r="H15" s="228">
        <f t="shared" si="1"/>
        <v>73.825503355704697</v>
      </c>
      <c r="I15" s="139">
        <v>90</v>
      </c>
      <c r="J15" s="228">
        <f t="shared" si="2"/>
        <v>63.380281690140848</v>
      </c>
      <c r="K15" s="223">
        <f t="shared" si="3"/>
        <v>200</v>
      </c>
      <c r="L15" s="228">
        <f t="shared" si="4"/>
        <v>68.728522336769757</v>
      </c>
      <c r="M15" s="350">
        <v>112</v>
      </c>
      <c r="N15" s="228">
        <f t="shared" si="5"/>
        <v>75.167785234899327</v>
      </c>
      <c r="O15" s="350">
        <v>90</v>
      </c>
      <c r="P15" s="228">
        <f t="shared" si="6"/>
        <v>63.380281690140848</v>
      </c>
      <c r="Q15" s="229">
        <f t="shared" si="7"/>
        <v>202</v>
      </c>
      <c r="R15" s="228">
        <f t="shared" si="8"/>
        <v>69.415807560137452</v>
      </c>
      <c r="S15" s="350">
        <v>112</v>
      </c>
      <c r="T15" s="228">
        <f t="shared" si="9"/>
        <v>75.167785234899327</v>
      </c>
      <c r="U15" s="350">
        <v>90</v>
      </c>
      <c r="V15" s="228">
        <f t="shared" si="10"/>
        <v>63.380281690140848</v>
      </c>
      <c r="W15" s="223">
        <f t="shared" si="11"/>
        <v>202</v>
      </c>
      <c r="X15" s="228">
        <f t="shared" si="12"/>
        <v>69.415807560137452</v>
      </c>
      <c r="Y15" s="107"/>
      <c r="Z15" s="107"/>
    </row>
    <row r="16" spans="1:26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317">
        <f>'41'!G16</f>
        <v>237</v>
      </c>
      <c r="E16" s="317">
        <f>'41'!H16</f>
        <v>231</v>
      </c>
      <c r="F16" s="223">
        <f t="shared" si="0"/>
        <v>468</v>
      </c>
      <c r="G16" s="139">
        <v>160</v>
      </c>
      <c r="H16" s="228">
        <f t="shared" si="1"/>
        <v>67.510548523206751</v>
      </c>
      <c r="I16" s="139">
        <v>144</v>
      </c>
      <c r="J16" s="228">
        <f t="shared" si="2"/>
        <v>62.337662337662337</v>
      </c>
      <c r="K16" s="223">
        <f t="shared" si="3"/>
        <v>304</v>
      </c>
      <c r="L16" s="228">
        <f t="shared" si="4"/>
        <v>64.957264957264954</v>
      </c>
      <c r="M16" s="350">
        <v>165</v>
      </c>
      <c r="N16" s="228">
        <f t="shared" si="5"/>
        <v>69.620253164556971</v>
      </c>
      <c r="O16" s="350">
        <v>162</v>
      </c>
      <c r="P16" s="228">
        <f t="shared" si="6"/>
        <v>70.129870129870127</v>
      </c>
      <c r="Q16" s="229">
        <f t="shared" si="7"/>
        <v>327</v>
      </c>
      <c r="R16" s="228">
        <f t="shared" si="8"/>
        <v>69.871794871794862</v>
      </c>
      <c r="S16" s="350">
        <v>165</v>
      </c>
      <c r="T16" s="228">
        <f t="shared" si="9"/>
        <v>69.620253164556971</v>
      </c>
      <c r="U16" s="350">
        <v>162</v>
      </c>
      <c r="V16" s="228">
        <f t="shared" si="10"/>
        <v>70.129870129870127</v>
      </c>
      <c r="W16" s="223">
        <f t="shared" si="11"/>
        <v>327</v>
      </c>
      <c r="X16" s="228">
        <f t="shared" si="12"/>
        <v>69.871794871794862</v>
      </c>
      <c r="Y16" s="107"/>
      <c r="Z16" s="107"/>
    </row>
    <row r="17" spans="1:26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317">
        <f>'41'!G17</f>
        <v>110</v>
      </c>
      <c r="E17" s="317">
        <f>'41'!H17</f>
        <v>108</v>
      </c>
      <c r="F17" s="223">
        <f t="shared" si="0"/>
        <v>218</v>
      </c>
      <c r="G17" s="139">
        <v>67</v>
      </c>
      <c r="H17" s="228">
        <f t="shared" si="1"/>
        <v>60.909090909090914</v>
      </c>
      <c r="I17" s="139">
        <v>71</v>
      </c>
      <c r="J17" s="228">
        <f t="shared" si="2"/>
        <v>65.740740740740748</v>
      </c>
      <c r="K17" s="223">
        <f t="shared" si="3"/>
        <v>138</v>
      </c>
      <c r="L17" s="228">
        <f t="shared" si="4"/>
        <v>63.302752293577981</v>
      </c>
      <c r="M17" s="350">
        <v>65</v>
      </c>
      <c r="N17" s="228">
        <f t="shared" si="5"/>
        <v>59.090909090909093</v>
      </c>
      <c r="O17" s="350">
        <v>69</v>
      </c>
      <c r="P17" s="228">
        <f t="shared" si="6"/>
        <v>63.888888888888886</v>
      </c>
      <c r="Q17" s="229">
        <f t="shared" si="7"/>
        <v>134</v>
      </c>
      <c r="R17" s="228">
        <f t="shared" si="8"/>
        <v>61.467889908256879</v>
      </c>
      <c r="S17" s="350">
        <v>65</v>
      </c>
      <c r="T17" s="228">
        <f t="shared" si="9"/>
        <v>59.090909090909093</v>
      </c>
      <c r="U17" s="350">
        <v>69</v>
      </c>
      <c r="V17" s="228">
        <f t="shared" si="10"/>
        <v>63.888888888888886</v>
      </c>
      <c r="W17" s="223">
        <f t="shared" si="11"/>
        <v>134</v>
      </c>
      <c r="X17" s="228">
        <f t="shared" si="12"/>
        <v>61.467889908256879</v>
      </c>
      <c r="Y17" s="107"/>
      <c r="Z17" s="107"/>
    </row>
    <row r="18" spans="1:26" ht="19.5" customHeight="1">
      <c r="A18" s="240">
        <v>7</v>
      </c>
      <c r="B18" s="250">
        <f>'11'!B15</f>
        <v>0</v>
      </c>
      <c r="C18" s="250" t="str">
        <f>'11'!C15</f>
        <v>Wringinanom</v>
      </c>
      <c r="D18" s="317">
        <f>'41'!G18</f>
        <v>140</v>
      </c>
      <c r="E18" s="317">
        <f>'41'!H18</f>
        <v>130</v>
      </c>
      <c r="F18" s="223">
        <f t="shared" si="0"/>
        <v>270</v>
      </c>
      <c r="G18" s="139">
        <v>107</v>
      </c>
      <c r="H18" s="228">
        <f t="shared" si="1"/>
        <v>76.428571428571416</v>
      </c>
      <c r="I18" s="139">
        <v>78</v>
      </c>
      <c r="J18" s="228">
        <f t="shared" si="2"/>
        <v>60</v>
      </c>
      <c r="K18" s="223">
        <f t="shared" si="3"/>
        <v>185</v>
      </c>
      <c r="L18" s="228">
        <f t="shared" si="4"/>
        <v>68.518518518518519</v>
      </c>
      <c r="M18" s="350">
        <v>115</v>
      </c>
      <c r="N18" s="228">
        <f t="shared" si="5"/>
        <v>82.142857142857139</v>
      </c>
      <c r="O18" s="350">
        <v>99</v>
      </c>
      <c r="P18" s="228">
        <f t="shared" si="6"/>
        <v>76.153846153846146</v>
      </c>
      <c r="Q18" s="229">
        <f t="shared" si="7"/>
        <v>214</v>
      </c>
      <c r="R18" s="228">
        <f t="shared" si="8"/>
        <v>79.259259259259267</v>
      </c>
      <c r="S18" s="350">
        <v>115</v>
      </c>
      <c r="T18" s="228">
        <f t="shared" si="9"/>
        <v>82.142857142857139</v>
      </c>
      <c r="U18" s="350">
        <v>99</v>
      </c>
      <c r="V18" s="228">
        <f t="shared" si="10"/>
        <v>76.153846153846146</v>
      </c>
      <c r="W18" s="223">
        <f t="shared" si="11"/>
        <v>214</v>
      </c>
      <c r="X18" s="228">
        <f t="shared" si="12"/>
        <v>79.259259259259267</v>
      </c>
      <c r="Y18" s="107"/>
      <c r="Z18" s="107"/>
    </row>
    <row r="19" spans="1:26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317">
        <f>'41'!G19</f>
        <v>331</v>
      </c>
      <c r="E19" s="317">
        <f>'41'!H19</f>
        <v>313</v>
      </c>
      <c r="F19" s="223">
        <f t="shared" si="0"/>
        <v>644</v>
      </c>
      <c r="G19" s="139">
        <v>212</v>
      </c>
      <c r="H19" s="228">
        <f t="shared" si="1"/>
        <v>64.048338368580062</v>
      </c>
      <c r="I19" s="139">
        <v>195</v>
      </c>
      <c r="J19" s="228">
        <f t="shared" si="2"/>
        <v>62.300319488817891</v>
      </c>
      <c r="K19" s="223">
        <f t="shared" si="3"/>
        <v>407</v>
      </c>
      <c r="L19" s="228">
        <f t="shared" si="4"/>
        <v>63.198757763975152</v>
      </c>
      <c r="M19" s="350">
        <v>241</v>
      </c>
      <c r="N19" s="228">
        <f t="shared" si="5"/>
        <v>72.809667673716021</v>
      </c>
      <c r="O19" s="350">
        <v>213</v>
      </c>
      <c r="P19" s="228">
        <f t="shared" si="6"/>
        <v>68.051118210862612</v>
      </c>
      <c r="Q19" s="229">
        <f t="shared" si="7"/>
        <v>454</v>
      </c>
      <c r="R19" s="228">
        <f t="shared" si="8"/>
        <v>70.496894409937894</v>
      </c>
      <c r="S19" s="350">
        <v>241</v>
      </c>
      <c r="T19" s="228">
        <f t="shared" si="9"/>
        <v>72.809667673716021</v>
      </c>
      <c r="U19" s="350">
        <v>213</v>
      </c>
      <c r="V19" s="228">
        <f t="shared" si="10"/>
        <v>68.051118210862612</v>
      </c>
      <c r="W19" s="223">
        <f t="shared" si="11"/>
        <v>454</v>
      </c>
      <c r="X19" s="228">
        <f t="shared" si="12"/>
        <v>70.496894409937894</v>
      </c>
      <c r="Y19" s="107"/>
      <c r="Z19" s="107"/>
    </row>
    <row r="20" spans="1:26" ht="19.5" customHeight="1">
      <c r="A20" s="240">
        <v>9</v>
      </c>
      <c r="B20" s="250">
        <f>'11'!B17</f>
        <v>0</v>
      </c>
      <c r="C20" s="250" t="str">
        <f>'11'!C17</f>
        <v>Bondrang</v>
      </c>
      <c r="D20" s="317">
        <f>'41'!G20</f>
        <v>52</v>
      </c>
      <c r="E20" s="317">
        <f>'41'!H20</f>
        <v>51</v>
      </c>
      <c r="F20" s="223">
        <f t="shared" si="0"/>
        <v>103</v>
      </c>
      <c r="G20" s="139">
        <v>32</v>
      </c>
      <c r="H20" s="228">
        <f t="shared" si="1"/>
        <v>61.53846153846154</v>
      </c>
      <c r="I20" s="139">
        <v>27</v>
      </c>
      <c r="J20" s="228">
        <f t="shared" si="2"/>
        <v>52.941176470588239</v>
      </c>
      <c r="K20" s="223">
        <f t="shared" si="3"/>
        <v>59</v>
      </c>
      <c r="L20" s="228">
        <f t="shared" si="4"/>
        <v>57.28155339805825</v>
      </c>
      <c r="M20" s="350">
        <v>29</v>
      </c>
      <c r="N20" s="228">
        <f t="shared" si="5"/>
        <v>55.769230769230774</v>
      </c>
      <c r="O20" s="350">
        <v>29</v>
      </c>
      <c r="P20" s="228">
        <f t="shared" si="6"/>
        <v>56.862745098039213</v>
      </c>
      <c r="Q20" s="229">
        <f t="shared" si="7"/>
        <v>58</v>
      </c>
      <c r="R20" s="228">
        <f t="shared" si="8"/>
        <v>56.310679611650485</v>
      </c>
      <c r="S20" s="350">
        <v>29</v>
      </c>
      <c r="T20" s="228">
        <f t="shared" si="9"/>
        <v>55.769230769230774</v>
      </c>
      <c r="U20" s="350">
        <v>29</v>
      </c>
      <c r="V20" s="228">
        <f t="shared" si="10"/>
        <v>56.862745098039213</v>
      </c>
      <c r="W20" s="223">
        <f t="shared" si="11"/>
        <v>58</v>
      </c>
      <c r="X20" s="228">
        <f t="shared" si="12"/>
        <v>56.310679611650485</v>
      </c>
      <c r="Y20" s="107"/>
      <c r="Z20" s="107"/>
    </row>
    <row r="21" spans="1:26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317">
        <f>'41'!G21</f>
        <v>149</v>
      </c>
      <c r="E21" s="317">
        <f>'41'!H21</f>
        <v>143</v>
      </c>
      <c r="F21" s="223">
        <f t="shared" si="0"/>
        <v>292</v>
      </c>
      <c r="G21" s="139">
        <v>107</v>
      </c>
      <c r="H21" s="228">
        <f t="shared" si="1"/>
        <v>71.812080536912745</v>
      </c>
      <c r="I21" s="139">
        <v>80</v>
      </c>
      <c r="J21" s="228">
        <f t="shared" si="2"/>
        <v>55.944055944055947</v>
      </c>
      <c r="K21" s="223">
        <f t="shared" si="3"/>
        <v>187</v>
      </c>
      <c r="L21" s="228">
        <f t="shared" si="4"/>
        <v>64.041095890410958</v>
      </c>
      <c r="M21" s="350">
        <v>101</v>
      </c>
      <c r="N21" s="228">
        <f t="shared" si="5"/>
        <v>67.785234899328856</v>
      </c>
      <c r="O21" s="350">
        <v>87</v>
      </c>
      <c r="P21" s="228">
        <f t="shared" si="6"/>
        <v>60.839160839160847</v>
      </c>
      <c r="Q21" s="229">
        <f t="shared" si="7"/>
        <v>188</v>
      </c>
      <c r="R21" s="228">
        <f t="shared" si="8"/>
        <v>64.38356164383562</v>
      </c>
      <c r="S21" s="350">
        <v>101</v>
      </c>
      <c r="T21" s="228">
        <f t="shared" si="9"/>
        <v>67.785234899328856</v>
      </c>
      <c r="U21" s="350">
        <v>87</v>
      </c>
      <c r="V21" s="228">
        <f t="shared" si="10"/>
        <v>60.839160839160847</v>
      </c>
      <c r="W21" s="223">
        <f t="shared" si="11"/>
        <v>188</v>
      </c>
      <c r="X21" s="228">
        <f t="shared" si="12"/>
        <v>64.38356164383562</v>
      </c>
      <c r="Y21" s="107"/>
      <c r="Z21" s="107"/>
    </row>
    <row r="22" spans="1:26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317">
        <f>'41'!G22</f>
        <v>58</v>
      </c>
      <c r="E22" s="317">
        <f>'41'!H22</f>
        <v>56</v>
      </c>
      <c r="F22" s="223">
        <f t="shared" si="0"/>
        <v>114</v>
      </c>
      <c r="G22" s="139">
        <v>43</v>
      </c>
      <c r="H22" s="228">
        <f t="shared" si="1"/>
        <v>74.137931034482762</v>
      </c>
      <c r="I22" s="139">
        <v>40</v>
      </c>
      <c r="J22" s="228">
        <f t="shared" si="2"/>
        <v>71.428571428571431</v>
      </c>
      <c r="K22" s="223">
        <f t="shared" si="3"/>
        <v>83</v>
      </c>
      <c r="L22" s="228">
        <f t="shared" si="4"/>
        <v>72.807017543859658</v>
      </c>
      <c r="M22" s="350">
        <v>48</v>
      </c>
      <c r="N22" s="228">
        <f t="shared" si="5"/>
        <v>82.758620689655174</v>
      </c>
      <c r="O22" s="350">
        <v>33</v>
      </c>
      <c r="P22" s="228">
        <f t="shared" si="6"/>
        <v>58.928571428571431</v>
      </c>
      <c r="Q22" s="229">
        <f t="shared" si="7"/>
        <v>81</v>
      </c>
      <c r="R22" s="228">
        <f t="shared" si="8"/>
        <v>71.05263157894737</v>
      </c>
      <c r="S22" s="350">
        <v>48</v>
      </c>
      <c r="T22" s="228">
        <f t="shared" si="9"/>
        <v>82.758620689655174</v>
      </c>
      <c r="U22" s="350">
        <v>33</v>
      </c>
      <c r="V22" s="228">
        <f t="shared" si="10"/>
        <v>58.928571428571431</v>
      </c>
      <c r="W22" s="223">
        <f t="shared" si="11"/>
        <v>81</v>
      </c>
      <c r="X22" s="228">
        <f t="shared" si="12"/>
        <v>71.05263157894737</v>
      </c>
      <c r="Y22" s="107"/>
      <c r="Z22" s="107"/>
    </row>
    <row r="23" spans="1:26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317">
        <f>'41'!G23</f>
        <v>195</v>
      </c>
      <c r="E23" s="317">
        <f>'41'!H23</f>
        <v>186</v>
      </c>
      <c r="F23" s="223">
        <f t="shared" si="0"/>
        <v>381</v>
      </c>
      <c r="G23" s="139">
        <v>113</v>
      </c>
      <c r="H23" s="228">
        <f t="shared" si="1"/>
        <v>57.948717948717956</v>
      </c>
      <c r="I23" s="139">
        <v>113</v>
      </c>
      <c r="J23" s="228">
        <f t="shared" si="2"/>
        <v>60.752688172043015</v>
      </c>
      <c r="K23" s="223">
        <f t="shared" si="3"/>
        <v>226</v>
      </c>
      <c r="L23" s="228">
        <f t="shared" si="4"/>
        <v>59.317585301837269</v>
      </c>
      <c r="M23" s="350">
        <v>114</v>
      </c>
      <c r="N23" s="228">
        <f t="shared" si="5"/>
        <v>58.461538461538467</v>
      </c>
      <c r="O23" s="350">
        <v>115</v>
      </c>
      <c r="P23" s="228">
        <f t="shared" si="6"/>
        <v>61.827956989247312</v>
      </c>
      <c r="Q23" s="229">
        <f t="shared" si="7"/>
        <v>229</v>
      </c>
      <c r="R23" s="228">
        <f t="shared" si="8"/>
        <v>60.104986876640417</v>
      </c>
      <c r="S23" s="350">
        <v>114</v>
      </c>
      <c r="T23" s="228">
        <f t="shared" si="9"/>
        <v>58.461538461538467</v>
      </c>
      <c r="U23" s="350">
        <v>115</v>
      </c>
      <c r="V23" s="228">
        <f t="shared" si="10"/>
        <v>61.827956989247312</v>
      </c>
      <c r="W23" s="223">
        <f t="shared" si="11"/>
        <v>229</v>
      </c>
      <c r="X23" s="228">
        <f t="shared" si="12"/>
        <v>60.104986876640417</v>
      </c>
      <c r="Y23" s="107"/>
      <c r="Z23" s="107"/>
    </row>
    <row r="24" spans="1:26" ht="19.5" customHeight="1">
      <c r="A24" s="240">
        <v>13</v>
      </c>
      <c r="B24" s="250">
        <f>'11'!B21</f>
        <v>0</v>
      </c>
      <c r="C24" s="250" t="str">
        <f>'11'!C21</f>
        <v>Kesugihan</v>
      </c>
      <c r="D24" s="317">
        <f>'41'!G24</f>
        <v>128</v>
      </c>
      <c r="E24" s="317">
        <f>'41'!H24</f>
        <v>123</v>
      </c>
      <c r="F24" s="223">
        <f t="shared" si="0"/>
        <v>251</v>
      </c>
      <c r="G24" s="139">
        <v>75</v>
      </c>
      <c r="H24" s="228">
        <f t="shared" si="1"/>
        <v>58.59375</v>
      </c>
      <c r="I24" s="139">
        <v>64</v>
      </c>
      <c r="J24" s="228">
        <f t="shared" si="2"/>
        <v>52.032520325203258</v>
      </c>
      <c r="K24" s="223">
        <f t="shared" si="3"/>
        <v>139</v>
      </c>
      <c r="L24" s="228">
        <f t="shared" si="4"/>
        <v>55.378486055776889</v>
      </c>
      <c r="M24" s="350">
        <v>73</v>
      </c>
      <c r="N24" s="228">
        <f t="shared" si="5"/>
        <v>57.03125</v>
      </c>
      <c r="O24" s="350">
        <v>71</v>
      </c>
      <c r="P24" s="228">
        <f t="shared" si="6"/>
        <v>57.72357723577236</v>
      </c>
      <c r="Q24" s="229">
        <f t="shared" si="7"/>
        <v>144</v>
      </c>
      <c r="R24" s="228">
        <f t="shared" si="8"/>
        <v>57.370517928286858</v>
      </c>
      <c r="S24" s="350">
        <v>73</v>
      </c>
      <c r="T24" s="228">
        <f t="shared" si="9"/>
        <v>57.03125</v>
      </c>
      <c r="U24" s="350">
        <v>71</v>
      </c>
      <c r="V24" s="228">
        <f t="shared" si="10"/>
        <v>57.72357723577236</v>
      </c>
      <c r="W24" s="223">
        <f t="shared" si="11"/>
        <v>144</v>
      </c>
      <c r="X24" s="228">
        <f t="shared" si="12"/>
        <v>57.370517928286858</v>
      </c>
      <c r="Y24" s="107"/>
      <c r="Z24" s="107"/>
    </row>
    <row r="25" spans="1:26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317">
        <f>'41'!G25</f>
        <v>218</v>
      </c>
      <c r="E25" s="317">
        <f>'41'!H25</f>
        <v>209</v>
      </c>
      <c r="F25" s="223">
        <f t="shared" si="0"/>
        <v>427</v>
      </c>
      <c r="G25" s="139">
        <v>152</v>
      </c>
      <c r="H25" s="228">
        <f t="shared" si="1"/>
        <v>69.724770642201833</v>
      </c>
      <c r="I25" s="139">
        <v>139</v>
      </c>
      <c r="J25" s="228">
        <f t="shared" si="2"/>
        <v>66.507177033492823</v>
      </c>
      <c r="K25" s="223">
        <f t="shared" si="3"/>
        <v>291</v>
      </c>
      <c r="L25" s="228">
        <f t="shared" si="4"/>
        <v>68.149882903981265</v>
      </c>
      <c r="M25" s="350">
        <v>162</v>
      </c>
      <c r="N25" s="228">
        <f t="shared" si="5"/>
        <v>74.311926605504581</v>
      </c>
      <c r="O25" s="350">
        <v>144</v>
      </c>
      <c r="P25" s="228">
        <f t="shared" si="6"/>
        <v>68.899521531100476</v>
      </c>
      <c r="Q25" s="229">
        <f t="shared" si="7"/>
        <v>306</v>
      </c>
      <c r="R25" s="228">
        <f t="shared" si="8"/>
        <v>71.662763466042151</v>
      </c>
      <c r="S25" s="350">
        <v>162</v>
      </c>
      <c r="T25" s="228">
        <f t="shared" si="9"/>
        <v>74.311926605504581</v>
      </c>
      <c r="U25" s="350">
        <v>144</v>
      </c>
      <c r="V25" s="228">
        <f t="shared" si="10"/>
        <v>68.899521531100476</v>
      </c>
      <c r="W25" s="223">
        <f t="shared" si="11"/>
        <v>306</v>
      </c>
      <c r="X25" s="228">
        <f t="shared" si="12"/>
        <v>71.662763466042151</v>
      </c>
      <c r="Y25" s="107"/>
      <c r="Z25" s="107"/>
    </row>
    <row r="26" spans="1:26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317">
        <f>'41'!G26</f>
        <v>148</v>
      </c>
      <c r="E26" s="317">
        <f>'41'!H26</f>
        <v>139</v>
      </c>
      <c r="F26" s="223">
        <f t="shared" si="0"/>
        <v>287</v>
      </c>
      <c r="G26" s="139">
        <v>93</v>
      </c>
      <c r="H26" s="228">
        <f t="shared" si="1"/>
        <v>62.837837837837839</v>
      </c>
      <c r="I26" s="139">
        <v>94</v>
      </c>
      <c r="J26" s="228">
        <f t="shared" si="2"/>
        <v>67.625899280575538</v>
      </c>
      <c r="K26" s="223">
        <f t="shared" si="3"/>
        <v>187</v>
      </c>
      <c r="L26" s="228">
        <f t="shared" si="4"/>
        <v>65.156794425087099</v>
      </c>
      <c r="M26" s="350">
        <v>132</v>
      </c>
      <c r="N26" s="228">
        <f t="shared" si="5"/>
        <v>89.189189189189193</v>
      </c>
      <c r="O26" s="350">
        <v>124</v>
      </c>
      <c r="P26" s="228">
        <f t="shared" si="6"/>
        <v>89.208633093525179</v>
      </c>
      <c r="Q26" s="229">
        <f t="shared" si="7"/>
        <v>256</v>
      </c>
      <c r="R26" s="228">
        <f t="shared" si="8"/>
        <v>89.19860627177701</v>
      </c>
      <c r="S26" s="350">
        <v>132</v>
      </c>
      <c r="T26" s="228">
        <f t="shared" si="9"/>
        <v>89.189189189189193</v>
      </c>
      <c r="U26" s="350">
        <v>124</v>
      </c>
      <c r="V26" s="228">
        <f t="shared" si="10"/>
        <v>89.208633093525179</v>
      </c>
      <c r="W26" s="223">
        <f t="shared" si="11"/>
        <v>256</v>
      </c>
      <c r="X26" s="228">
        <f t="shared" si="12"/>
        <v>89.19860627177701</v>
      </c>
      <c r="Y26" s="107"/>
      <c r="Z26" s="107"/>
    </row>
    <row r="27" spans="1:26" ht="19.5" customHeight="1">
      <c r="A27" s="240">
        <v>16</v>
      </c>
      <c r="B27" s="250">
        <f>'11'!B24</f>
        <v>0</v>
      </c>
      <c r="C27" s="250" t="str">
        <f>'11'!C24</f>
        <v>Ronowijayan</v>
      </c>
      <c r="D27" s="317">
        <f>'41'!G27</f>
        <v>147</v>
      </c>
      <c r="E27" s="317">
        <f>'41'!H27</f>
        <v>140</v>
      </c>
      <c r="F27" s="223">
        <f t="shared" si="0"/>
        <v>287</v>
      </c>
      <c r="G27" s="139">
        <v>102</v>
      </c>
      <c r="H27" s="228">
        <f t="shared" si="1"/>
        <v>69.387755102040813</v>
      </c>
      <c r="I27" s="139">
        <v>89</v>
      </c>
      <c r="J27" s="228">
        <f t="shared" si="2"/>
        <v>63.571428571428569</v>
      </c>
      <c r="K27" s="223">
        <f t="shared" si="3"/>
        <v>191</v>
      </c>
      <c r="L27" s="228">
        <f t="shared" si="4"/>
        <v>66.550522648083614</v>
      </c>
      <c r="M27" s="350">
        <v>104</v>
      </c>
      <c r="N27" s="228">
        <f t="shared" si="5"/>
        <v>70.748299319727892</v>
      </c>
      <c r="O27" s="350">
        <v>92</v>
      </c>
      <c r="P27" s="228">
        <f t="shared" si="6"/>
        <v>65.714285714285708</v>
      </c>
      <c r="Q27" s="229">
        <f t="shared" si="7"/>
        <v>196</v>
      </c>
      <c r="R27" s="228">
        <f t="shared" si="8"/>
        <v>68.292682926829272</v>
      </c>
      <c r="S27" s="350">
        <v>104</v>
      </c>
      <c r="T27" s="228">
        <f t="shared" si="9"/>
        <v>70.748299319727892</v>
      </c>
      <c r="U27" s="350">
        <v>92</v>
      </c>
      <c r="V27" s="228">
        <f t="shared" si="10"/>
        <v>65.714285714285708</v>
      </c>
      <c r="W27" s="223">
        <f t="shared" si="11"/>
        <v>196</v>
      </c>
      <c r="X27" s="228">
        <f t="shared" si="12"/>
        <v>68.292682926829272</v>
      </c>
      <c r="Y27" s="107"/>
      <c r="Z27" s="107"/>
    </row>
    <row r="28" spans="1:26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317">
        <f>'41'!G28</f>
        <v>196</v>
      </c>
      <c r="E28" s="317">
        <f>'41'!H28</f>
        <v>185</v>
      </c>
      <c r="F28" s="223">
        <f t="shared" si="0"/>
        <v>381</v>
      </c>
      <c r="G28" s="139">
        <v>110</v>
      </c>
      <c r="H28" s="228">
        <f t="shared" si="1"/>
        <v>56.12244897959183</v>
      </c>
      <c r="I28" s="139">
        <v>130</v>
      </c>
      <c r="J28" s="228">
        <f t="shared" si="2"/>
        <v>70.270270270270274</v>
      </c>
      <c r="K28" s="223">
        <f t="shared" si="3"/>
        <v>240</v>
      </c>
      <c r="L28" s="228">
        <f t="shared" si="4"/>
        <v>62.99212598425197</v>
      </c>
      <c r="M28" s="350">
        <v>117</v>
      </c>
      <c r="N28" s="228">
        <f t="shared" si="5"/>
        <v>59.693877551020414</v>
      </c>
      <c r="O28" s="350">
        <v>119</v>
      </c>
      <c r="P28" s="228">
        <f t="shared" si="6"/>
        <v>64.324324324324323</v>
      </c>
      <c r="Q28" s="229">
        <f t="shared" si="7"/>
        <v>236</v>
      </c>
      <c r="R28" s="228">
        <f t="shared" si="8"/>
        <v>61.942257217847775</v>
      </c>
      <c r="S28" s="350">
        <v>117</v>
      </c>
      <c r="T28" s="228">
        <f t="shared" si="9"/>
        <v>59.693877551020414</v>
      </c>
      <c r="U28" s="350">
        <v>119</v>
      </c>
      <c r="V28" s="228">
        <f t="shared" si="10"/>
        <v>64.324324324324323</v>
      </c>
      <c r="W28" s="223">
        <f t="shared" si="11"/>
        <v>236</v>
      </c>
      <c r="X28" s="228">
        <f t="shared" si="12"/>
        <v>61.942257217847775</v>
      </c>
      <c r="Y28" s="107"/>
      <c r="Z28" s="107"/>
    </row>
    <row r="29" spans="1:26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317">
        <f>'41'!G29</f>
        <v>292</v>
      </c>
      <c r="E29" s="317">
        <f>'41'!H29</f>
        <v>283</v>
      </c>
      <c r="F29" s="223">
        <f t="shared" si="0"/>
        <v>575</v>
      </c>
      <c r="G29" s="139">
        <v>183</v>
      </c>
      <c r="H29" s="228">
        <f t="shared" si="1"/>
        <v>62.671232876712324</v>
      </c>
      <c r="I29" s="139">
        <v>171</v>
      </c>
      <c r="J29" s="228">
        <f t="shared" si="2"/>
        <v>60.424028268551233</v>
      </c>
      <c r="K29" s="223">
        <f t="shared" si="3"/>
        <v>354</v>
      </c>
      <c r="L29" s="228">
        <f t="shared" si="4"/>
        <v>61.565217391304351</v>
      </c>
      <c r="M29" s="350">
        <v>200</v>
      </c>
      <c r="N29" s="228">
        <f t="shared" si="5"/>
        <v>68.493150684931507</v>
      </c>
      <c r="O29" s="350">
        <v>179</v>
      </c>
      <c r="P29" s="228">
        <f t="shared" si="6"/>
        <v>63.250883392226157</v>
      </c>
      <c r="Q29" s="229">
        <f t="shared" si="7"/>
        <v>379</v>
      </c>
      <c r="R29" s="228">
        <f t="shared" si="8"/>
        <v>65.913043478260875</v>
      </c>
      <c r="S29" s="350">
        <v>200</v>
      </c>
      <c r="T29" s="228">
        <f t="shared" si="9"/>
        <v>68.493150684931507</v>
      </c>
      <c r="U29" s="350">
        <v>179</v>
      </c>
      <c r="V29" s="228">
        <f t="shared" si="10"/>
        <v>63.250883392226157</v>
      </c>
      <c r="W29" s="223">
        <f t="shared" si="11"/>
        <v>379</v>
      </c>
      <c r="X29" s="228">
        <f t="shared" si="12"/>
        <v>65.913043478260875</v>
      </c>
      <c r="Y29" s="107"/>
      <c r="Z29" s="107"/>
    </row>
    <row r="30" spans="1:26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317">
        <f>'41'!G30</f>
        <v>217</v>
      </c>
      <c r="E30" s="317">
        <f>'41'!H30</f>
        <v>206</v>
      </c>
      <c r="F30" s="223">
        <f t="shared" si="0"/>
        <v>423</v>
      </c>
      <c r="G30" s="139">
        <v>128</v>
      </c>
      <c r="H30" s="228">
        <f t="shared" si="1"/>
        <v>58.986175115207374</v>
      </c>
      <c r="I30" s="139">
        <v>117</v>
      </c>
      <c r="J30" s="228">
        <f t="shared" si="2"/>
        <v>56.796116504854368</v>
      </c>
      <c r="K30" s="223">
        <f t="shared" si="3"/>
        <v>245</v>
      </c>
      <c r="L30" s="228">
        <f t="shared" si="4"/>
        <v>57.919621749408975</v>
      </c>
      <c r="M30" s="350">
        <v>129</v>
      </c>
      <c r="N30" s="228">
        <f t="shared" si="5"/>
        <v>59.447004608294932</v>
      </c>
      <c r="O30" s="350">
        <v>113</v>
      </c>
      <c r="P30" s="228">
        <f t="shared" si="6"/>
        <v>54.854368932038831</v>
      </c>
      <c r="Q30" s="229">
        <f t="shared" si="7"/>
        <v>242</v>
      </c>
      <c r="R30" s="228">
        <f t="shared" si="8"/>
        <v>57.210401891252957</v>
      </c>
      <c r="S30" s="350">
        <v>129</v>
      </c>
      <c r="T30" s="228">
        <f t="shared" si="9"/>
        <v>59.447004608294932</v>
      </c>
      <c r="U30" s="350">
        <v>113</v>
      </c>
      <c r="V30" s="228">
        <f t="shared" si="10"/>
        <v>54.854368932038831</v>
      </c>
      <c r="W30" s="223">
        <f t="shared" si="11"/>
        <v>242</v>
      </c>
      <c r="X30" s="228">
        <f t="shared" si="12"/>
        <v>57.210401891252957</v>
      </c>
      <c r="Y30" s="107"/>
      <c r="Z30" s="107"/>
    </row>
    <row r="31" spans="1:26" ht="19.5" customHeight="1">
      <c r="A31" s="240">
        <v>20</v>
      </c>
      <c r="B31" s="250">
        <f>'11'!B28</f>
        <v>0</v>
      </c>
      <c r="C31" s="250" t="str">
        <f>'11'!C28</f>
        <v>Ngrandu</v>
      </c>
      <c r="D31" s="317">
        <f>'41'!G31</f>
        <v>72</v>
      </c>
      <c r="E31" s="317">
        <f>'41'!H31</f>
        <v>69</v>
      </c>
      <c r="F31" s="223">
        <f t="shared" si="0"/>
        <v>141</v>
      </c>
      <c r="G31" s="139">
        <v>45</v>
      </c>
      <c r="H31" s="228">
        <f t="shared" si="1"/>
        <v>62.5</v>
      </c>
      <c r="I31" s="139">
        <v>52</v>
      </c>
      <c r="J31" s="228">
        <f t="shared" si="2"/>
        <v>75.362318840579718</v>
      </c>
      <c r="K31" s="223">
        <f t="shared" si="3"/>
        <v>97</v>
      </c>
      <c r="L31" s="228">
        <f t="shared" si="4"/>
        <v>68.794326241134755</v>
      </c>
      <c r="M31" s="350">
        <v>43</v>
      </c>
      <c r="N31" s="228">
        <f t="shared" si="5"/>
        <v>59.722222222222221</v>
      </c>
      <c r="O31" s="350">
        <v>54</v>
      </c>
      <c r="P31" s="228">
        <f t="shared" si="6"/>
        <v>78.260869565217391</v>
      </c>
      <c r="Q31" s="229">
        <f t="shared" si="7"/>
        <v>97</v>
      </c>
      <c r="R31" s="228">
        <f t="shared" si="8"/>
        <v>68.794326241134755</v>
      </c>
      <c r="S31" s="350">
        <v>43</v>
      </c>
      <c r="T31" s="228">
        <f t="shared" si="9"/>
        <v>59.722222222222221</v>
      </c>
      <c r="U31" s="350">
        <v>54</v>
      </c>
      <c r="V31" s="228">
        <f t="shared" si="10"/>
        <v>78.260869565217391</v>
      </c>
      <c r="W31" s="223">
        <f t="shared" si="11"/>
        <v>97</v>
      </c>
      <c r="X31" s="228">
        <f t="shared" si="12"/>
        <v>68.794326241134755</v>
      </c>
      <c r="Y31" s="107"/>
      <c r="Z31" s="107"/>
    </row>
    <row r="32" spans="1:26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317">
        <f>'41'!G32</f>
        <v>294</v>
      </c>
      <c r="E32" s="317">
        <f>'41'!H32</f>
        <v>277</v>
      </c>
      <c r="F32" s="223">
        <f t="shared" si="0"/>
        <v>571</v>
      </c>
      <c r="G32" s="139">
        <v>191</v>
      </c>
      <c r="H32" s="228">
        <f t="shared" si="1"/>
        <v>64.965986394557831</v>
      </c>
      <c r="I32" s="139">
        <v>153</v>
      </c>
      <c r="J32" s="228">
        <f t="shared" si="2"/>
        <v>55.234657039711188</v>
      </c>
      <c r="K32" s="223">
        <f t="shared" si="3"/>
        <v>344</v>
      </c>
      <c r="L32" s="228">
        <f t="shared" si="4"/>
        <v>60.245183887915928</v>
      </c>
      <c r="M32" s="350">
        <v>195</v>
      </c>
      <c r="N32" s="228">
        <f t="shared" si="5"/>
        <v>66.326530612244895</v>
      </c>
      <c r="O32" s="350">
        <v>178</v>
      </c>
      <c r="P32" s="228">
        <f t="shared" si="6"/>
        <v>64.259927797833939</v>
      </c>
      <c r="Q32" s="229">
        <f t="shared" si="7"/>
        <v>373</v>
      </c>
      <c r="R32" s="228">
        <f t="shared" si="8"/>
        <v>65.323992994746064</v>
      </c>
      <c r="S32" s="350">
        <v>195</v>
      </c>
      <c r="T32" s="228">
        <f t="shared" si="9"/>
        <v>66.326530612244895</v>
      </c>
      <c r="U32" s="350">
        <v>178</v>
      </c>
      <c r="V32" s="228">
        <f t="shared" si="10"/>
        <v>64.259927797833939</v>
      </c>
      <c r="W32" s="223">
        <f t="shared" si="11"/>
        <v>373</v>
      </c>
      <c r="X32" s="228">
        <f t="shared" si="12"/>
        <v>65.323992994746064</v>
      </c>
      <c r="Y32" s="107"/>
      <c r="Z32" s="107"/>
    </row>
    <row r="33" spans="1:26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317">
        <f>'41'!G33</f>
        <v>211</v>
      </c>
      <c r="E33" s="317">
        <f>'41'!H33</f>
        <v>197</v>
      </c>
      <c r="F33" s="223">
        <f t="shared" si="0"/>
        <v>408</v>
      </c>
      <c r="G33" s="139">
        <v>148</v>
      </c>
      <c r="H33" s="228">
        <f t="shared" si="1"/>
        <v>70.142180094786738</v>
      </c>
      <c r="I33" s="139">
        <v>112</v>
      </c>
      <c r="J33" s="228">
        <f t="shared" si="2"/>
        <v>56.852791878172596</v>
      </c>
      <c r="K33" s="223">
        <f t="shared" si="3"/>
        <v>260</v>
      </c>
      <c r="L33" s="228">
        <f t="shared" si="4"/>
        <v>63.725490196078425</v>
      </c>
      <c r="M33" s="350">
        <v>141</v>
      </c>
      <c r="N33" s="228">
        <f t="shared" si="5"/>
        <v>66.824644549763036</v>
      </c>
      <c r="O33" s="350">
        <v>115</v>
      </c>
      <c r="P33" s="228">
        <f t="shared" si="6"/>
        <v>58.375634517766493</v>
      </c>
      <c r="Q33" s="229">
        <f t="shared" si="7"/>
        <v>256</v>
      </c>
      <c r="R33" s="228">
        <f t="shared" si="8"/>
        <v>62.745098039215684</v>
      </c>
      <c r="S33" s="350">
        <v>141</v>
      </c>
      <c r="T33" s="228">
        <f t="shared" si="9"/>
        <v>66.824644549763036</v>
      </c>
      <c r="U33" s="350">
        <v>115</v>
      </c>
      <c r="V33" s="228">
        <f t="shared" si="10"/>
        <v>58.375634517766493</v>
      </c>
      <c r="W33" s="223">
        <f t="shared" si="11"/>
        <v>256</v>
      </c>
      <c r="X33" s="228">
        <f t="shared" si="12"/>
        <v>62.745098039215684</v>
      </c>
      <c r="Y33" s="107"/>
      <c r="Z33" s="107"/>
    </row>
    <row r="34" spans="1:26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317">
        <f>'41'!G34</f>
        <v>159</v>
      </c>
      <c r="E34" s="317">
        <f>'41'!H34</f>
        <v>154</v>
      </c>
      <c r="F34" s="223">
        <f t="shared" si="0"/>
        <v>313</v>
      </c>
      <c r="G34" s="139">
        <v>89</v>
      </c>
      <c r="H34" s="228">
        <f t="shared" si="1"/>
        <v>55.974842767295598</v>
      </c>
      <c r="I34" s="139">
        <v>96</v>
      </c>
      <c r="J34" s="228">
        <f t="shared" si="2"/>
        <v>62.337662337662337</v>
      </c>
      <c r="K34" s="223">
        <f t="shared" si="3"/>
        <v>185</v>
      </c>
      <c r="L34" s="228">
        <f t="shared" si="4"/>
        <v>59.105431309904155</v>
      </c>
      <c r="M34" s="350">
        <v>79</v>
      </c>
      <c r="N34" s="228">
        <f t="shared" si="5"/>
        <v>49.685534591194966</v>
      </c>
      <c r="O34" s="350">
        <v>81</v>
      </c>
      <c r="P34" s="228">
        <f t="shared" si="6"/>
        <v>52.597402597402599</v>
      </c>
      <c r="Q34" s="229">
        <f t="shared" si="7"/>
        <v>160</v>
      </c>
      <c r="R34" s="228">
        <f t="shared" si="8"/>
        <v>51.118210862619804</v>
      </c>
      <c r="S34" s="350">
        <v>79</v>
      </c>
      <c r="T34" s="228">
        <f t="shared" si="9"/>
        <v>49.685534591194966</v>
      </c>
      <c r="U34" s="350">
        <v>81</v>
      </c>
      <c r="V34" s="228">
        <f t="shared" si="10"/>
        <v>52.597402597402599</v>
      </c>
      <c r="W34" s="223">
        <f t="shared" si="11"/>
        <v>160</v>
      </c>
      <c r="X34" s="228">
        <f t="shared" si="12"/>
        <v>51.118210862619804</v>
      </c>
      <c r="Y34" s="107"/>
      <c r="Z34" s="107"/>
    </row>
    <row r="35" spans="1:26" ht="19.5" customHeight="1">
      <c r="A35" s="240">
        <v>24</v>
      </c>
      <c r="B35" s="250">
        <f>'11'!B32</f>
        <v>0</v>
      </c>
      <c r="C35" s="250" t="str">
        <f>'11'!C32</f>
        <v>Kunti</v>
      </c>
      <c r="D35" s="317">
        <f>'41'!G35</f>
        <v>88</v>
      </c>
      <c r="E35" s="317">
        <f>'41'!H35</f>
        <v>82</v>
      </c>
      <c r="F35" s="223">
        <f t="shared" si="0"/>
        <v>170</v>
      </c>
      <c r="G35" s="139">
        <v>42</v>
      </c>
      <c r="H35" s="228">
        <f t="shared" si="1"/>
        <v>47.727272727272727</v>
      </c>
      <c r="I35" s="139">
        <v>55</v>
      </c>
      <c r="J35" s="228">
        <f t="shared" si="2"/>
        <v>67.073170731707322</v>
      </c>
      <c r="K35" s="223">
        <f t="shared" si="3"/>
        <v>97</v>
      </c>
      <c r="L35" s="228">
        <f t="shared" si="4"/>
        <v>57.058823529411761</v>
      </c>
      <c r="M35" s="350">
        <v>46</v>
      </c>
      <c r="N35" s="228">
        <f t="shared" si="5"/>
        <v>52.272727272727273</v>
      </c>
      <c r="O35" s="350">
        <v>58</v>
      </c>
      <c r="P35" s="228">
        <f t="shared" si="6"/>
        <v>70.731707317073173</v>
      </c>
      <c r="Q35" s="229">
        <f t="shared" si="7"/>
        <v>104</v>
      </c>
      <c r="R35" s="228">
        <f t="shared" si="8"/>
        <v>61.176470588235297</v>
      </c>
      <c r="S35" s="350">
        <v>46</v>
      </c>
      <c r="T35" s="228">
        <f t="shared" si="9"/>
        <v>52.272727272727273</v>
      </c>
      <c r="U35" s="350">
        <v>58</v>
      </c>
      <c r="V35" s="228">
        <f t="shared" si="10"/>
        <v>70.731707317073173</v>
      </c>
      <c r="W35" s="223">
        <f t="shared" si="11"/>
        <v>104</v>
      </c>
      <c r="X35" s="228">
        <f t="shared" si="12"/>
        <v>61.176470588235297</v>
      </c>
      <c r="Y35" s="107"/>
      <c r="Z35" s="107"/>
    </row>
    <row r="36" spans="1:26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317">
        <f>'41'!G36</f>
        <v>360</v>
      </c>
      <c r="E36" s="317">
        <f>'41'!H36</f>
        <v>345</v>
      </c>
      <c r="F36" s="223">
        <f t="shared" si="0"/>
        <v>705</v>
      </c>
      <c r="G36" s="139">
        <v>192</v>
      </c>
      <c r="H36" s="228">
        <f t="shared" si="1"/>
        <v>53.333333333333336</v>
      </c>
      <c r="I36" s="139">
        <v>190</v>
      </c>
      <c r="J36" s="228">
        <f t="shared" si="2"/>
        <v>55.072463768115945</v>
      </c>
      <c r="K36" s="223">
        <f t="shared" si="3"/>
        <v>382</v>
      </c>
      <c r="L36" s="228">
        <f t="shared" si="4"/>
        <v>54.184397163120565</v>
      </c>
      <c r="M36" s="350">
        <v>230</v>
      </c>
      <c r="N36" s="228">
        <f t="shared" si="5"/>
        <v>63.888888888888886</v>
      </c>
      <c r="O36" s="350">
        <v>207</v>
      </c>
      <c r="P36" s="228">
        <f t="shared" si="6"/>
        <v>60</v>
      </c>
      <c r="Q36" s="229">
        <f t="shared" si="7"/>
        <v>437</v>
      </c>
      <c r="R36" s="228">
        <f t="shared" si="8"/>
        <v>61.98581560283688</v>
      </c>
      <c r="S36" s="350">
        <v>230</v>
      </c>
      <c r="T36" s="228">
        <f t="shared" si="9"/>
        <v>63.888888888888886</v>
      </c>
      <c r="U36" s="350">
        <v>207</v>
      </c>
      <c r="V36" s="228">
        <f t="shared" si="10"/>
        <v>60</v>
      </c>
      <c r="W36" s="223">
        <f t="shared" si="11"/>
        <v>437</v>
      </c>
      <c r="X36" s="228">
        <f t="shared" si="12"/>
        <v>61.98581560283688</v>
      </c>
      <c r="Y36" s="107"/>
      <c r="Z36" s="107"/>
    </row>
    <row r="37" spans="1:26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317">
        <f>'41'!G37</f>
        <v>245</v>
      </c>
      <c r="E37" s="317">
        <f>'41'!H37</f>
        <v>235</v>
      </c>
      <c r="F37" s="223">
        <f t="shared" si="0"/>
        <v>480</v>
      </c>
      <c r="G37" s="139">
        <v>177</v>
      </c>
      <c r="H37" s="228">
        <f t="shared" si="1"/>
        <v>72.244897959183675</v>
      </c>
      <c r="I37" s="139">
        <v>145</v>
      </c>
      <c r="J37" s="228">
        <f t="shared" si="2"/>
        <v>61.702127659574465</v>
      </c>
      <c r="K37" s="223">
        <f t="shared" si="3"/>
        <v>322</v>
      </c>
      <c r="L37" s="228">
        <f t="shared" si="4"/>
        <v>67.083333333333329</v>
      </c>
      <c r="M37" s="350">
        <v>177</v>
      </c>
      <c r="N37" s="228">
        <f t="shared" si="5"/>
        <v>72.244897959183675</v>
      </c>
      <c r="O37" s="350">
        <v>158</v>
      </c>
      <c r="P37" s="228">
        <f t="shared" si="6"/>
        <v>67.234042553191486</v>
      </c>
      <c r="Q37" s="229">
        <f t="shared" si="7"/>
        <v>335</v>
      </c>
      <c r="R37" s="228">
        <f t="shared" si="8"/>
        <v>69.791666666666657</v>
      </c>
      <c r="S37" s="350">
        <v>177</v>
      </c>
      <c r="T37" s="228">
        <f t="shared" si="9"/>
        <v>72.244897959183675</v>
      </c>
      <c r="U37" s="350">
        <v>158</v>
      </c>
      <c r="V37" s="228">
        <f t="shared" si="10"/>
        <v>67.234042553191486</v>
      </c>
      <c r="W37" s="223">
        <f t="shared" si="11"/>
        <v>335</v>
      </c>
      <c r="X37" s="228">
        <f t="shared" si="12"/>
        <v>69.791666666666657</v>
      </c>
      <c r="Y37" s="107"/>
      <c r="Z37" s="107"/>
    </row>
    <row r="38" spans="1:26" ht="19.5" customHeight="1">
      <c r="A38" s="240">
        <v>27</v>
      </c>
      <c r="B38" s="250">
        <f>'11'!B35</f>
        <v>0</v>
      </c>
      <c r="C38" s="250" t="str">
        <f>'11'!C35</f>
        <v>Po. Selatan</v>
      </c>
      <c r="D38" s="317">
        <f>'41'!G38</f>
        <v>223</v>
      </c>
      <c r="E38" s="317">
        <f>'41'!H38</f>
        <v>211</v>
      </c>
      <c r="F38" s="223">
        <f t="shared" si="0"/>
        <v>434</v>
      </c>
      <c r="G38" s="139">
        <v>127</v>
      </c>
      <c r="H38" s="228">
        <f t="shared" si="1"/>
        <v>56.950672645739907</v>
      </c>
      <c r="I38" s="139">
        <v>126</v>
      </c>
      <c r="J38" s="228">
        <f t="shared" si="2"/>
        <v>59.715639810426538</v>
      </c>
      <c r="K38" s="223">
        <f t="shared" si="3"/>
        <v>253</v>
      </c>
      <c r="L38" s="228">
        <f t="shared" si="4"/>
        <v>58.294930875576036</v>
      </c>
      <c r="M38" s="350">
        <v>131</v>
      </c>
      <c r="N38" s="228">
        <f t="shared" si="5"/>
        <v>58.744394618834086</v>
      </c>
      <c r="O38" s="350">
        <v>130</v>
      </c>
      <c r="P38" s="228">
        <f t="shared" si="6"/>
        <v>61.611374407582943</v>
      </c>
      <c r="Q38" s="229">
        <f t="shared" si="7"/>
        <v>261</v>
      </c>
      <c r="R38" s="228">
        <f t="shared" si="8"/>
        <v>60.13824884792627</v>
      </c>
      <c r="S38" s="350">
        <v>131</v>
      </c>
      <c r="T38" s="228">
        <f t="shared" si="9"/>
        <v>58.744394618834086</v>
      </c>
      <c r="U38" s="350">
        <v>130</v>
      </c>
      <c r="V38" s="228">
        <f t="shared" si="10"/>
        <v>61.611374407582943</v>
      </c>
      <c r="W38" s="223">
        <f t="shared" si="11"/>
        <v>261</v>
      </c>
      <c r="X38" s="228">
        <f t="shared" si="12"/>
        <v>60.13824884792627</v>
      </c>
      <c r="Y38" s="107"/>
      <c r="Z38" s="107"/>
    </row>
    <row r="39" spans="1:26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317">
        <f>'41'!G39</f>
        <v>248</v>
      </c>
      <c r="E39" s="317">
        <f>'41'!H39</f>
        <v>236</v>
      </c>
      <c r="F39" s="223">
        <f t="shared" si="0"/>
        <v>484</v>
      </c>
      <c r="G39" s="139">
        <v>143</v>
      </c>
      <c r="H39" s="228">
        <f t="shared" si="1"/>
        <v>57.661290322580648</v>
      </c>
      <c r="I39" s="139">
        <v>127</v>
      </c>
      <c r="J39" s="228">
        <f t="shared" si="2"/>
        <v>53.813559322033896</v>
      </c>
      <c r="K39" s="223">
        <f t="shared" si="3"/>
        <v>270</v>
      </c>
      <c r="L39" s="228">
        <f t="shared" si="4"/>
        <v>55.785123966942152</v>
      </c>
      <c r="M39" s="350">
        <v>131</v>
      </c>
      <c r="N39" s="228">
        <f t="shared" si="5"/>
        <v>52.822580645161288</v>
      </c>
      <c r="O39" s="350">
        <v>120</v>
      </c>
      <c r="P39" s="228">
        <f t="shared" si="6"/>
        <v>50.847457627118644</v>
      </c>
      <c r="Q39" s="229">
        <f t="shared" si="7"/>
        <v>251</v>
      </c>
      <c r="R39" s="228">
        <f t="shared" si="8"/>
        <v>51.859504132231407</v>
      </c>
      <c r="S39" s="350">
        <v>131</v>
      </c>
      <c r="T39" s="228">
        <f t="shared" si="9"/>
        <v>52.822580645161288</v>
      </c>
      <c r="U39" s="350">
        <v>120</v>
      </c>
      <c r="V39" s="228">
        <f t="shared" si="10"/>
        <v>50.847457627118644</v>
      </c>
      <c r="W39" s="223">
        <f t="shared" si="11"/>
        <v>251</v>
      </c>
      <c r="X39" s="228">
        <f t="shared" si="12"/>
        <v>51.859504132231407</v>
      </c>
      <c r="Y39" s="107"/>
      <c r="Z39" s="107"/>
    </row>
    <row r="40" spans="1:26" ht="19.5" customHeight="1">
      <c r="A40" s="240">
        <v>29</v>
      </c>
      <c r="B40" s="250">
        <f>'11'!B37</f>
        <v>0</v>
      </c>
      <c r="C40" s="250" t="str">
        <f>'11'!C37</f>
        <v>Sukosari</v>
      </c>
      <c r="D40" s="317">
        <f>'41'!G40</f>
        <v>182</v>
      </c>
      <c r="E40" s="317">
        <f>'41'!H40</f>
        <v>173</v>
      </c>
      <c r="F40" s="223">
        <f t="shared" si="0"/>
        <v>355</v>
      </c>
      <c r="G40" s="139">
        <v>117</v>
      </c>
      <c r="H40" s="228">
        <f t="shared" si="1"/>
        <v>64.285714285714292</v>
      </c>
      <c r="I40" s="139">
        <v>117</v>
      </c>
      <c r="J40" s="228">
        <f t="shared" si="2"/>
        <v>67.630057803468219</v>
      </c>
      <c r="K40" s="223">
        <f t="shared" si="3"/>
        <v>234</v>
      </c>
      <c r="L40" s="228">
        <f t="shared" si="4"/>
        <v>65.91549295774648</v>
      </c>
      <c r="M40" s="350">
        <v>115</v>
      </c>
      <c r="N40" s="228">
        <f t="shared" si="5"/>
        <v>63.186813186813183</v>
      </c>
      <c r="O40" s="350">
        <v>123</v>
      </c>
      <c r="P40" s="228">
        <f t="shared" si="6"/>
        <v>71.098265895953759</v>
      </c>
      <c r="Q40" s="229">
        <f t="shared" si="7"/>
        <v>238</v>
      </c>
      <c r="R40" s="228">
        <f t="shared" si="8"/>
        <v>67.042253521126753</v>
      </c>
      <c r="S40" s="350">
        <v>115</v>
      </c>
      <c r="T40" s="228">
        <f t="shared" si="9"/>
        <v>63.186813186813183</v>
      </c>
      <c r="U40" s="350">
        <v>123</v>
      </c>
      <c r="V40" s="228">
        <f t="shared" si="10"/>
        <v>71.098265895953759</v>
      </c>
      <c r="W40" s="223">
        <f t="shared" si="11"/>
        <v>238</v>
      </c>
      <c r="X40" s="228">
        <f t="shared" si="12"/>
        <v>67.042253521126753</v>
      </c>
      <c r="Y40" s="107"/>
      <c r="Z40" s="107"/>
    </row>
    <row r="41" spans="1:26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317">
        <f>'41'!G41</f>
        <v>236</v>
      </c>
      <c r="E41" s="317">
        <f>'41'!H41</f>
        <v>224</v>
      </c>
      <c r="F41" s="223">
        <f t="shared" si="0"/>
        <v>460</v>
      </c>
      <c r="G41" s="139">
        <v>115</v>
      </c>
      <c r="H41" s="228">
        <f t="shared" si="1"/>
        <v>48.728813559322035</v>
      </c>
      <c r="I41" s="139">
        <v>126</v>
      </c>
      <c r="J41" s="228">
        <f t="shared" si="2"/>
        <v>56.25</v>
      </c>
      <c r="K41" s="223">
        <f t="shared" si="3"/>
        <v>241</v>
      </c>
      <c r="L41" s="228">
        <f t="shared" si="4"/>
        <v>52.391304347826086</v>
      </c>
      <c r="M41" s="350">
        <v>126</v>
      </c>
      <c r="N41" s="228">
        <f t="shared" si="5"/>
        <v>53.389830508474581</v>
      </c>
      <c r="O41" s="350">
        <v>114</v>
      </c>
      <c r="P41" s="228">
        <f t="shared" si="6"/>
        <v>50.892857142857139</v>
      </c>
      <c r="Q41" s="229">
        <f t="shared" si="7"/>
        <v>240</v>
      </c>
      <c r="R41" s="228">
        <f t="shared" si="8"/>
        <v>52.173913043478258</v>
      </c>
      <c r="S41" s="350">
        <v>126</v>
      </c>
      <c r="T41" s="228">
        <f t="shared" si="9"/>
        <v>53.389830508474581</v>
      </c>
      <c r="U41" s="350">
        <v>114</v>
      </c>
      <c r="V41" s="228">
        <f t="shared" si="10"/>
        <v>50.892857142857139</v>
      </c>
      <c r="W41" s="223">
        <f t="shared" si="11"/>
        <v>240</v>
      </c>
      <c r="X41" s="228">
        <f t="shared" si="12"/>
        <v>52.173913043478258</v>
      </c>
      <c r="Y41" s="107"/>
      <c r="Z41" s="107"/>
    </row>
    <row r="42" spans="1:26" ht="19.5" customHeight="1">
      <c r="A42" s="240">
        <v>31</v>
      </c>
      <c r="B42" s="250">
        <f>'11'!B39</f>
        <v>0</v>
      </c>
      <c r="C42" s="250" t="str">
        <f>'11'!C39</f>
        <v>Setono</v>
      </c>
      <c r="D42" s="317">
        <f>'41'!G42</f>
        <v>143</v>
      </c>
      <c r="E42" s="317">
        <f>'41'!H42</f>
        <v>137</v>
      </c>
      <c r="F42" s="223">
        <f t="shared" si="0"/>
        <v>280</v>
      </c>
      <c r="G42" s="139">
        <v>104</v>
      </c>
      <c r="H42" s="228">
        <f t="shared" si="1"/>
        <v>72.727272727272734</v>
      </c>
      <c r="I42" s="139">
        <v>95</v>
      </c>
      <c r="J42" s="228">
        <f t="shared" si="2"/>
        <v>69.34306569343066</v>
      </c>
      <c r="K42" s="223">
        <f t="shared" si="3"/>
        <v>199</v>
      </c>
      <c r="L42" s="228">
        <f t="shared" si="4"/>
        <v>71.071428571428569</v>
      </c>
      <c r="M42" s="350">
        <v>103</v>
      </c>
      <c r="N42" s="228">
        <f t="shared" si="5"/>
        <v>72.027972027972027</v>
      </c>
      <c r="O42" s="350">
        <v>77</v>
      </c>
      <c r="P42" s="228">
        <f t="shared" si="6"/>
        <v>56.20437956204379</v>
      </c>
      <c r="Q42" s="229">
        <f t="shared" si="7"/>
        <v>180</v>
      </c>
      <c r="R42" s="228">
        <f t="shared" si="8"/>
        <v>64.285714285714292</v>
      </c>
      <c r="S42" s="350">
        <v>103</v>
      </c>
      <c r="T42" s="228">
        <f t="shared" si="9"/>
        <v>72.027972027972027</v>
      </c>
      <c r="U42" s="350">
        <v>77</v>
      </c>
      <c r="V42" s="228">
        <f t="shared" si="10"/>
        <v>56.20437956204379</v>
      </c>
      <c r="W42" s="223">
        <f t="shared" si="11"/>
        <v>180</v>
      </c>
      <c r="X42" s="228">
        <f t="shared" si="12"/>
        <v>64.285714285714292</v>
      </c>
      <c r="Y42" s="107"/>
      <c r="Z42" s="107"/>
    </row>
    <row r="43" spans="1:26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317">
        <f>'41'!G43</f>
        <v>133</v>
      </c>
      <c r="E43" s="317">
        <f>'41'!H43</f>
        <v>125</v>
      </c>
      <c r="F43" s="223">
        <f t="shared" si="0"/>
        <v>258</v>
      </c>
      <c r="G43" s="139">
        <v>89</v>
      </c>
      <c r="H43" s="228">
        <f t="shared" si="1"/>
        <v>66.917293233082702</v>
      </c>
      <c r="I43" s="139">
        <v>75</v>
      </c>
      <c r="J43" s="228">
        <f t="shared" si="2"/>
        <v>60</v>
      </c>
      <c r="K43" s="223">
        <f t="shared" si="3"/>
        <v>164</v>
      </c>
      <c r="L43" s="228">
        <f t="shared" si="4"/>
        <v>63.565891472868216</v>
      </c>
      <c r="M43" s="350">
        <v>80</v>
      </c>
      <c r="N43" s="228">
        <f t="shared" si="5"/>
        <v>60.150375939849624</v>
      </c>
      <c r="O43" s="350">
        <v>82</v>
      </c>
      <c r="P43" s="228">
        <f t="shared" si="6"/>
        <v>65.600000000000009</v>
      </c>
      <c r="Q43" s="229">
        <f t="shared" si="7"/>
        <v>162</v>
      </c>
      <c r="R43" s="228">
        <f t="shared" si="8"/>
        <v>62.790697674418603</v>
      </c>
      <c r="S43" s="350">
        <v>80</v>
      </c>
      <c r="T43" s="228">
        <f t="shared" si="9"/>
        <v>60.150375939849624</v>
      </c>
      <c r="U43" s="350">
        <v>82</v>
      </c>
      <c r="V43" s="228">
        <f t="shared" si="10"/>
        <v>65.600000000000009</v>
      </c>
      <c r="W43" s="223">
        <f t="shared" si="11"/>
        <v>162</v>
      </c>
      <c r="X43" s="228">
        <f t="shared" si="12"/>
        <v>62.790697674418603</v>
      </c>
      <c r="Y43" s="107"/>
      <c r="Z43" s="107"/>
    </row>
    <row r="44" spans="1:26" ht="19.5" customHeight="1">
      <c r="A44" s="415" t="s">
        <v>1057</v>
      </c>
      <c r="B44" s="295"/>
      <c r="C44" s="295"/>
      <c r="D44" s="231">
        <f t="shared" ref="D44:G44" si="13">SUM(D12:D43)</f>
        <v>5930</v>
      </c>
      <c r="E44" s="231">
        <f t="shared" si="13"/>
        <v>5637</v>
      </c>
      <c r="F44" s="231">
        <f t="shared" si="13"/>
        <v>11567</v>
      </c>
      <c r="G44" s="231">
        <f t="shared" si="13"/>
        <v>3735</v>
      </c>
      <c r="H44" s="296">
        <f t="shared" si="1"/>
        <v>62.984822934232717</v>
      </c>
      <c r="I44" s="231">
        <f>SUM(I12:I43)</f>
        <v>3441</v>
      </c>
      <c r="J44" s="296">
        <f t="shared" si="2"/>
        <v>61.043108036189466</v>
      </c>
      <c r="K44" s="231">
        <f>SUM(K12:K43)</f>
        <v>7176</v>
      </c>
      <c r="L44" s="296">
        <f t="shared" si="4"/>
        <v>62.038557966629206</v>
      </c>
      <c r="M44" s="231">
        <f>SUM(M12:M43)</f>
        <v>3885</v>
      </c>
      <c r="N44" s="296">
        <f t="shared" si="5"/>
        <v>65.514333895446882</v>
      </c>
      <c r="O44" s="231">
        <f>SUM(O12:O43)</f>
        <v>3591</v>
      </c>
      <c r="P44" s="296">
        <f t="shared" si="6"/>
        <v>63.704097924427884</v>
      </c>
      <c r="Q44" s="231">
        <f>SUM(Q12:Q43)</f>
        <v>7476</v>
      </c>
      <c r="R44" s="296">
        <f t="shared" si="8"/>
        <v>64.632143165903003</v>
      </c>
      <c r="S44" s="231">
        <f>SUM(S12:S43)</f>
        <v>3885</v>
      </c>
      <c r="T44" s="296">
        <f t="shared" si="9"/>
        <v>65.514333895446882</v>
      </c>
      <c r="U44" s="231">
        <f>SUM(U12:U43)</f>
        <v>3591</v>
      </c>
      <c r="V44" s="393">
        <f t="shared" si="10"/>
        <v>63.704097924427884</v>
      </c>
      <c r="W44" s="231">
        <f>SUM(W12:W43)</f>
        <v>7476</v>
      </c>
      <c r="X44" s="416">
        <f t="shared" si="12"/>
        <v>64.632143165903003</v>
      </c>
      <c r="Y44" s="107"/>
      <c r="Z44" s="107"/>
    </row>
    <row r="45" spans="1:26" ht="15.75" customHeight="1">
      <c r="A45" s="172"/>
      <c r="B45" s="172"/>
      <c r="C45" s="172"/>
      <c r="D45" s="172"/>
      <c r="E45" s="172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07"/>
      <c r="Z45" s="107"/>
    </row>
    <row r="46" spans="1:26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07"/>
      <c r="Z46" s="107"/>
    </row>
    <row r="47" spans="1:26" ht="15.75" customHeight="1">
      <c r="A47" s="153" t="s">
        <v>1335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07"/>
      <c r="Z47" s="107"/>
    </row>
    <row r="48" spans="1:26" ht="15.75" customHeight="1">
      <c r="A48" s="153" t="s">
        <v>1544</v>
      </c>
      <c r="B48" s="107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07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07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07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07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07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07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07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07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07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07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07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07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07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07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07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07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07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07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07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07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07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07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07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07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07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07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07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07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07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07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07"/>
      <c r="Z246" s="107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07"/>
      <c r="Z247" s="107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07"/>
      <c r="Z248" s="107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3:X3"/>
    <mergeCell ref="A7:A10"/>
    <mergeCell ref="B7:B10"/>
    <mergeCell ref="C7:C10"/>
    <mergeCell ref="D7:F9"/>
    <mergeCell ref="G7:X7"/>
    <mergeCell ref="G8:L8"/>
    <mergeCell ref="W9:X9"/>
    <mergeCell ref="M8:R8"/>
    <mergeCell ref="S8:X8"/>
    <mergeCell ref="G9:H9"/>
    <mergeCell ref="I9:J9"/>
    <mergeCell ref="K9:L9"/>
    <mergeCell ref="M9:N9"/>
    <mergeCell ref="O9:P9"/>
    <mergeCell ref="Q9:R9"/>
    <mergeCell ref="S9:T9"/>
    <mergeCell ref="U9:V9"/>
  </mergeCells>
  <pageMargins left="0.7" right="0.7" top="0.75" bottom="0.75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8.85546875" customWidth="1"/>
    <col min="3" max="3" width="19" customWidth="1"/>
    <col min="4" max="6" width="8.28515625" customWidth="1"/>
    <col min="7" max="7" width="11" customWidth="1"/>
    <col min="8" max="8" width="9.28515625" customWidth="1"/>
    <col min="9" max="9" width="11" customWidth="1"/>
    <col min="10" max="10" width="9.28515625" customWidth="1"/>
    <col min="11" max="11" width="10.85546875" customWidth="1"/>
    <col min="12" max="12" width="9.28515625" customWidth="1"/>
    <col min="13" max="13" width="10.28515625" customWidth="1"/>
    <col min="14" max="14" width="9.28515625" customWidth="1"/>
    <col min="15" max="15" width="12.28515625" customWidth="1"/>
    <col min="16" max="16" width="9.28515625" customWidth="1"/>
    <col min="17" max="17" width="11.28515625" customWidth="1"/>
    <col min="18" max="26" width="9.28515625" customWidth="1"/>
  </cols>
  <sheetData>
    <row r="1" spans="1:26" ht="15.75">
      <c r="A1" s="168" t="s">
        <v>1545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1546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743" t="s">
        <v>1441</v>
      </c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71"/>
      <c r="F5" s="171"/>
      <c r="G5" s="171"/>
      <c r="H5" s="154" t="s">
        <v>284</v>
      </c>
      <c r="I5" s="110" t="str">
        <f>'1'!$F$5</f>
        <v>PONOROGO</v>
      </c>
      <c r="J5" s="171"/>
      <c r="K5" s="171"/>
      <c r="L5" s="171"/>
      <c r="M5" s="170"/>
      <c r="N5" s="170"/>
      <c r="O5" s="170"/>
      <c r="P5" s="170"/>
      <c r="Q5" s="170"/>
      <c r="R5" s="170"/>
      <c r="S5" s="153"/>
      <c r="T5" s="153"/>
      <c r="U5" s="153"/>
      <c r="V5" s="153"/>
      <c r="W5" s="153"/>
      <c r="X5" s="153"/>
      <c r="Y5" s="153"/>
      <c r="Z5" s="153"/>
    </row>
    <row r="6" spans="1:26" ht="15.75">
      <c r="A6" s="171"/>
      <c r="B6" s="171"/>
      <c r="C6" s="171"/>
      <c r="D6" s="171"/>
      <c r="E6" s="171"/>
      <c r="F6" s="171"/>
      <c r="G6" s="171"/>
      <c r="H6" s="154" t="s">
        <v>3</v>
      </c>
      <c r="I6" s="110">
        <f>'1'!$F$6</f>
        <v>2025</v>
      </c>
      <c r="J6" s="171"/>
      <c r="K6" s="171"/>
      <c r="L6" s="171"/>
      <c r="M6" s="170"/>
      <c r="N6" s="170"/>
      <c r="O6" s="170"/>
      <c r="P6" s="170"/>
      <c r="Q6" s="170"/>
      <c r="R6" s="170"/>
      <c r="S6" s="153"/>
      <c r="T6" s="153"/>
      <c r="U6" s="153"/>
      <c r="V6" s="153"/>
      <c r="W6" s="153"/>
      <c r="X6" s="153"/>
      <c r="Y6" s="153"/>
      <c r="Z6" s="153"/>
    </row>
    <row r="7" spans="1:26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5.75">
      <c r="A8" s="750" t="s">
        <v>4</v>
      </c>
      <c r="B8" s="750" t="s">
        <v>247</v>
      </c>
      <c r="C8" s="750" t="s">
        <v>1156</v>
      </c>
      <c r="D8" s="766" t="s">
        <v>1547</v>
      </c>
      <c r="E8" s="758"/>
      <c r="F8" s="759"/>
      <c r="G8" s="755" t="s">
        <v>1548</v>
      </c>
      <c r="H8" s="753"/>
      <c r="I8" s="753"/>
      <c r="J8" s="753"/>
      <c r="K8" s="753"/>
      <c r="L8" s="753"/>
      <c r="M8" s="753"/>
      <c r="N8" s="753"/>
      <c r="O8" s="753"/>
      <c r="P8" s="753"/>
      <c r="Q8" s="753"/>
      <c r="R8" s="754"/>
      <c r="S8" s="153"/>
      <c r="T8" s="153"/>
      <c r="U8" s="153"/>
      <c r="V8" s="153"/>
      <c r="W8" s="153"/>
      <c r="X8" s="153"/>
      <c r="Y8" s="153"/>
      <c r="Z8" s="153"/>
    </row>
    <row r="9" spans="1:26" ht="15.75">
      <c r="A9" s="730"/>
      <c r="B9" s="730"/>
      <c r="C9" s="730"/>
      <c r="D9" s="801"/>
      <c r="E9" s="718"/>
      <c r="F9" s="802"/>
      <c r="G9" s="745" t="s">
        <v>1549</v>
      </c>
      <c r="H9" s="723"/>
      <c r="I9" s="723"/>
      <c r="J9" s="723"/>
      <c r="K9" s="723"/>
      <c r="L9" s="724"/>
      <c r="M9" s="745" t="s">
        <v>1550</v>
      </c>
      <c r="N9" s="723"/>
      <c r="O9" s="723"/>
      <c r="P9" s="723"/>
      <c r="Q9" s="723"/>
      <c r="R9" s="724"/>
      <c r="S9" s="153"/>
      <c r="T9" s="153"/>
      <c r="U9" s="153"/>
      <c r="V9" s="153"/>
      <c r="W9" s="153"/>
      <c r="X9" s="153"/>
      <c r="Y9" s="153"/>
      <c r="Z9" s="153"/>
    </row>
    <row r="10" spans="1:26" ht="15.75">
      <c r="A10" s="730"/>
      <c r="B10" s="730"/>
      <c r="C10" s="730"/>
      <c r="D10" s="737"/>
      <c r="E10" s="732"/>
      <c r="F10" s="733"/>
      <c r="G10" s="745" t="s">
        <v>8</v>
      </c>
      <c r="H10" s="723"/>
      <c r="I10" s="745" t="s">
        <v>9</v>
      </c>
      <c r="J10" s="723"/>
      <c r="K10" s="745" t="s">
        <v>10</v>
      </c>
      <c r="L10" s="723"/>
      <c r="M10" s="745" t="s">
        <v>8</v>
      </c>
      <c r="N10" s="723"/>
      <c r="O10" s="745" t="s">
        <v>9</v>
      </c>
      <c r="P10" s="724"/>
      <c r="Q10" s="745" t="s">
        <v>10</v>
      </c>
      <c r="R10" s="724"/>
      <c r="S10" s="153"/>
      <c r="T10" s="153"/>
      <c r="U10" s="153"/>
      <c r="V10" s="153"/>
      <c r="W10" s="153"/>
      <c r="X10" s="153"/>
      <c r="Y10" s="153"/>
      <c r="Z10" s="153"/>
    </row>
    <row r="11" spans="1:26" ht="31.5">
      <c r="A11" s="720"/>
      <c r="B11" s="720"/>
      <c r="C11" s="720"/>
      <c r="D11" s="190" t="s">
        <v>8</v>
      </c>
      <c r="E11" s="190" t="s">
        <v>9</v>
      </c>
      <c r="F11" s="190" t="s">
        <v>388</v>
      </c>
      <c r="G11" s="190" t="s">
        <v>249</v>
      </c>
      <c r="H11" s="190" t="s">
        <v>29</v>
      </c>
      <c r="I11" s="190" t="s">
        <v>249</v>
      </c>
      <c r="J11" s="190" t="s">
        <v>29</v>
      </c>
      <c r="K11" s="190" t="s">
        <v>249</v>
      </c>
      <c r="L11" s="190" t="s">
        <v>29</v>
      </c>
      <c r="M11" s="190" t="s">
        <v>249</v>
      </c>
      <c r="N11" s="190" t="s">
        <v>29</v>
      </c>
      <c r="O11" s="190" t="s">
        <v>249</v>
      </c>
      <c r="P11" s="408" t="s">
        <v>29</v>
      </c>
      <c r="Q11" s="190" t="s">
        <v>249</v>
      </c>
      <c r="R11" s="190" t="s">
        <v>29</v>
      </c>
      <c r="S11" s="153"/>
      <c r="T11" s="153"/>
      <c r="U11" s="153"/>
      <c r="V11" s="153"/>
      <c r="W11" s="153"/>
      <c r="X11" s="153"/>
      <c r="Y11" s="153"/>
      <c r="Z11" s="153"/>
    </row>
    <row r="12" spans="1:26">
      <c r="A12" s="119">
        <v>1</v>
      </c>
      <c r="B12" s="119">
        <v>2</v>
      </c>
      <c r="C12" s="119">
        <v>3</v>
      </c>
      <c r="D12" s="119">
        <v>4</v>
      </c>
      <c r="E12" s="119">
        <v>5</v>
      </c>
      <c r="F12" s="119">
        <v>6</v>
      </c>
      <c r="G12" s="119">
        <v>7</v>
      </c>
      <c r="H12" s="119">
        <v>8</v>
      </c>
      <c r="I12" s="119">
        <v>9</v>
      </c>
      <c r="J12" s="119">
        <v>10</v>
      </c>
      <c r="K12" s="119">
        <v>11</v>
      </c>
      <c r="L12" s="119">
        <v>12</v>
      </c>
      <c r="M12" s="119">
        <v>13</v>
      </c>
      <c r="N12" s="119">
        <v>14</v>
      </c>
      <c r="O12" s="119">
        <v>15</v>
      </c>
      <c r="P12" s="119">
        <v>16</v>
      </c>
      <c r="Q12" s="119">
        <v>17</v>
      </c>
      <c r="R12" s="119">
        <v>18</v>
      </c>
      <c r="S12" s="153"/>
      <c r="T12" s="153"/>
      <c r="U12" s="153"/>
      <c r="V12" s="153"/>
      <c r="W12" s="153"/>
      <c r="X12" s="153"/>
      <c r="Y12" s="153"/>
      <c r="Z12" s="153"/>
    </row>
    <row r="13" spans="1:26" ht="19.5" customHeight="1">
      <c r="A13" s="240">
        <v>1</v>
      </c>
      <c r="B13" s="250" t="str">
        <f>'11'!B9</f>
        <v>Ngrayun</v>
      </c>
      <c r="C13" s="250" t="str">
        <f>'11'!C9</f>
        <v>Ngrayun</v>
      </c>
      <c r="D13" s="139">
        <v>174</v>
      </c>
      <c r="E13" s="139">
        <v>213</v>
      </c>
      <c r="F13" s="223">
        <f t="shared" ref="F13:F44" si="0">SUM(D13:E13)</f>
        <v>387</v>
      </c>
      <c r="G13" s="139">
        <v>167</v>
      </c>
      <c r="H13" s="228">
        <f t="shared" ref="H13:H45" si="1">G13/D13*100</f>
        <v>95.977011494252878</v>
      </c>
      <c r="I13" s="139">
        <v>184</v>
      </c>
      <c r="J13" s="228">
        <f t="shared" ref="J13:J45" si="2">I13/E13*100</f>
        <v>86.3849765258216</v>
      </c>
      <c r="K13" s="223">
        <f t="shared" ref="K13:K44" si="3">SUM(G13,I13)</f>
        <v>351</v>
      </c>
      <c r="L13" s="228">
        <f t="shared" ref="L13:L45" si="4">K13/F13*100</f>
        <v>90.697674418604649</v>
      </c>
      <c r="M13" s="139">
        <v>160</v>
      </c>
      <c r="N13" s="228">
        <f t="shared" ref="N13:N45" si="5">M13/D13*100</f>
        <v>91.954022988505741</v>
      </c>
      <c r="O13" s="139">
        <v>179</v>
      </c>
      <c r="P13" s="228">
        <f t="shared" ref="P13:P45" si="6">O13/E13*100</f>
        <v>84.037558685446015</v>
      </c>
      <c r="Q13" s="223">
        <f t="shared" ref="Q13:Q44" si="7">SUM(M13,O13)</f>
        <v>339</v>
      </c>
      <c r="R13" s="228">
        <f t="shared" ref="R13:R45" si="8">Q13/F13*100</f>
        <v>87.596899224806208</v>
      </c>
      <c r="S13" s="153"/>
      <c r="T13" s="153"/>
      <c r="U13" s="153"/>
      <c r="V13" s="153"/>
      <c r="W13" s="153"/>
      <c r="X13" s="153"/>
      <c r="Y13" s="153"/>
      <c r="Z13" s="153"/>
    </row>
    <row r="14" spans="1:26" ht="19.5" customHeight="1">
      <c r="A14" s="240">
        <v>2</v>
      </c>
      <c r="B14" s="250">
        <f>'11'!B10</f>
        <v>0</v>
      </c>
      <c r="C14" s="250" t="str">
        <f>'11'!C10</f>
        <v>Selur</v>
      </c>
      <c r="D14" s="139">
        <v>128</v>
      </c>
      <c r="E14" s="139">
        <v>157</v>
      </c>
      <c r="F14" s="223">
        <f t="shared" si="0"/>
        <v>285</v>
      </c>
      <c r="G14" s="139">
        <v>128</v>
      </c>
      <c r="H14" s="228">
        <f t="shared" si="1"/>
        <v>100</v>
      </c>
      <c r="I14" s="139">
        <v>127</v>
      </c>
      <c r="J14" s="228">
        <f t="shared" si="2"/>
        <v>80.891719745222929</v>
      </c>
      <c r="K14" s="223">
        <f t="shared" si="3"/>
        <v>255</v>
      </c>
      <c r="L14" s="228">
        <f t="shared" si="4"/>
        <v>89.473684210526315</v>
      </c>
      <c r="M14" s="139">
        <v>133</v>
      </c>
      <c r="N14" s="228">
        <f t="shared" si="5"/>
        <v>103.90625</v>
      </c>
      <c r="O14" s="139">
        <v>129</v>
      </c>
      <c r="P14" s="228">
        <f t="shared" si="6"/>
        <v>82.165605095541409</v>
      </c>
      <c r="Q14" s="223">
        <f t="shared" si="7"/>
        <v>262</v>
      </c>
      <c r="R14" s="228">
        <f t="shared" si="8"/>
        <v>91.929824561403507</v>
      </c>
      <c r="S14" s="153"/>
      <c r="T14" s="153"/>
      <c r="U14" s="153"/>
      <c r="V14" s="153"/>
      <c r="W14" s="153"/>
      <c r="X14" s="153"/>
      <c r="Y14" s="153"/>
      <c r="Z14" s="153"/>
    </row>
    <row r="15" spans="1:26" ht="19.5" customHeight="1">
      <c r="A15" s="240">
        <v>3</v>
      </c>
      <c r="B15" s="250" t="str">
        <f>'11'!B11</f>
        <v>Slahung</v>
      </c>
      <c r="C15" s="250" t="str">
        <f>'11'!C11</f>
        <v>Slahung</v>
      </c>
      <c r="D15" s="139">
        <v>178</v>
      </c>
      <c r="E15" s="139">
        <v>153</v>
      </c>
      <c r="F15" s="223">
        <f t="shared" si="0"/>
        <v>331</v>
      </c>
      <c r="G15" s="139">
        <v>151</v>
      </c>
      <c r="H15" s="228">
        <f t="shared" si="1"/>
        <v>84.831460674157299</v>
      </c>
      <c r="I15" s="139">
        <v>119</v>
      </c>
      <c r="J15" s="228">
        <f t="shared" si="2"/>
        <v>77.777777777777786</v>
      </c>
      <c r="K15" s="223">
        <f t="shared" si="3"/>
        <v>270</v>
      </c>
      <c r="L15" s="228">
        <f t="shared" si="4"/>
        <v>81.570996978851966</v>
      </c>
      <c r="M15" s="139">
        <v>151</v>
      </c>
      <c r="N15" s="228">
        <f t="shared" si="5"/>
        <v>84.831460674157299</v>
      </c>
      <c r="O15" s="139">
        <v>119</v>
      </c>
      <c r="P15" s="228">
        <f t="shared" si="6"/>
        <v>77.777777777777786</v>
      </c>
      <c r="Q15" s="223">
        <f t="shared" si="7"/>
        <v>270</v>
      </c>
      <c r="R15" s="228">
        <f t="shared" si="8"/>
        <v>81.570996978851966</v>
      </c>
      <c r="S15" s="153"/>
      <c r="T15" s="153"/>
      <c r="U15" s="153"/>
      <c r="V15" s="153"/>
      <c r="W15" s="153"/>
      <c r="X15" s="153"/>
      <c r="Y15" s="153"/>
      <c r="Z15" s="153"/>
    </row>
    <row r="16" spans="1:26" ht="19.5" customHeight="1">
      <c r="A16" s="240">
        <v>4</v>
      </c>
      <c r="B16" s="250">
        <f>'11'!B12</f>
        <v>0</v>
      </c>
      <c r="C16" s="250" t="str">
        <f>'11'!C12</f>
        <v>Nailan</v>
      </c>
      <c r="D16" s="139">
        <v>142</v>
      </c>
      <c r="E16" s="139">
        <v>147</v>
      </c>
      <c r="F16" s="223">
        <f t="shared" si="0"/>
        <v>289</v>
      </c>
      <c r="G16" s="139">
        <v>116</v>
      </c>
      <c r="H16" s="228">
        <f t="shared" si="1"/>
        <v>81.690140845070431</v>
      </c>
      <c r="I16" s="139">
        <v>113</v>
      </c>
      <c r="J16" s="228">
        <f t="shared" si="2"/>
        <v>76.870748299319729</v>
      </c>
      <c r="K16" s="223">
        <f t="shared" si="3"/>
        <v>229</v>
      </c>
      <c r="L16" s="228">
        <f t="shared" si="4"/>
        <v>79.238754325259521</v>
      </c>
      <c r="M16" s="139">
        <v>116</v>
      </c>
      <c r="N16" s="228">
        <f t="shared" si="5"/>
        <v>81.690140845070431</v>
      </c>
      <c r="O16" s="139">
        <v>113</v>
      </c>
      <c r="P16" s="228">
        <f t="shared" si="6"/>
        <v>76.870748299319729</v>
      </c>
      <c r="Q16" s="223">
        <f t="shared" si="7"/>
        <v>229</v>
      </c>
      <c r="R16" s="228">
        <f t="shared" si="8"/>
        <v>79.238754325259521</v>
      </c>
      <c r="S16" s="153"/>
      <c r="T16" s="153"/>
      <c r="U16" s="153"/>
      <c r="V16" s="153"/>
      <c r="W16" s="153"/>
      <c r="X16" s="153"/>
      <c r="Y16" s="153"/>
      <c r="Z16" s="153"/>
    </row>
    <row r="17" spans="1:26" ht="19.5" customHeight="1">
      <c r="A17" s="240">
        <v>5</v>
      </c>
      <c r="B17" s="250" t="str">
        <f>'11'!B13</f>
        <v>Bungkal</v>
      </c>
      <c r="C17" s="250" t="str">
        <f>'11'!C13</f>
        <v>Bungkal</v>
      </c>
      <c r="D17" s="139">
        <v>237</v>
      </c>
      <c r="E17" s="139">
        <v>270</v>
      </c>
      <c r="F17" s="223">
        <f t="shared" si="0"/>
        <v>507</v>
      </c>
      <c r="G17" s="139">
        <v>170</v>
      </c>
      <c r="H17" s="228">
        <f t="shared" si="1"/>
        <v>71.729957805907176</v>
      </c>
      <c r="I17" s="139">
        <v>189</v>
      </c>
      <c r="J17" s="228">
        <f t="shared" si="2"/>
        <v>70</v>
      </c>
      <c r="K17" s="223">
        <f t="shared" si="3"/>
        <v>359</v>
      </c>
      <c r="L17" s="228">
        <f t="shared" si="4"/>
        <v>70.80867850098619</v>
      </c>
      <c r="M17" s="139">
        <v>171</v>
      </c>
      <c r="N17" s="228">
        <f t="shared" si="5"/>
        <v>72.151898734177209</v>
      </c>
      <c r="O17" s="139">
        <v>199</v>
      </c>
      <c r="P17" s="228">
        <f t="shared" si="6"/>
        <v>73.703703703703709</v>
      </c>
      <c r="Q17" s="223">
        <f t="shared" si="7"/>
        <v>370</v>
      </c>
      <c r="R17" s="228">
        <f t="shared" si="8"/>
        <v>72.978303747534511</v>
      </c>
      <c r="S17" s="153"/>
      <c r="T17" s="153"/>
      <c r="U17" s="153"/>
      <c r="V17" s="153"/>
      <c r="W17" s="153"/>
      <c r="X17" s="153"/>
      <c r="Y17" s="153"/>
      <c r="Z17" s="153"/>
    </row>
    <row r="18" spans="1:26" ht="19.5" customHeight="1">
      <c r="A18" s="240">
        <v>6</v>
      </c>
      <c r="B18" s="250" t="str">
        <f>'11'!B14</f>
        <v>Sambit</v>
      </c>
      <c r="C18" s="250" t="str">
        <f>'11'!C14</f>
        <v>Sambit</v>
      </c>
      <c r="D18" s="139">
        <v>106</v>
      </c>
      <c r="E18" s="139">
        <v>109</v>
      </c>
      <c r="F18" s="223">
        <f t="shared" si="0"/>
        <v>215</v>
      </c>
      <c r="G18" s="139">
        <v>92</v>
      </c>
      <c r="H18" s="228">
        <f t="shared" si="1"/>
        <v>86.79245283018868</v>
      </c>
      <c r="I18" s="139">
        <v>77</v>
      </c>
      <c r="J18" s="228">
        <f t="shared" si="2"/>
        <v>70.642201834862391</v>
      </c>
      <c r="K18" s="223">
        <f t="shared" si="3"/>
        <v>169</v>
      </c>
      <c r="L18" s="228">
        <f t="shared" si="4"/>
        <v>78.604651162790702</v>
      </c>
      <c r="M18" s="139">
        <v>92</v>
      </c>
      <c r="N18" s="228">
        <f t="shared" si="5"/>
        <v>86.79245283018868</v>
      </c>
      <c r="O18" s="139">
        <v>77</v>
      </c>
      <c r="P18" s="228">
        <f t="shared" si="6"/>
        <v>70.642201834862391</v>
      </c>
      <c r="Q18" s="223">
        <f t="shared" si="7"/>
        <v>169</v>
      </c>
      <c r="R18" s="228">
        <f t="shared" si="8"/>
        <v>78.604651162790702</v>
      </c>
      <c r="S18" s="153"/>
      <c r="T18" s="153"/>
      <c r="U18" s="153"/>
      <c r="V18" s="153"/>
      <c r="W18" s="153"/>
      <c r="X18" s="153"/>
      <c r="Y18" s="153"/>
      <c r="Z18" s="153"/>
    </row>
    <row r="19" spans="1:26" ht="19.5" customHeight="1">
      <c r="A19" s="240">
        <v>7</v>
      </c>
      <c r="B19" s="250">
        <f>'11'!B15</f>
        <v>0</v>
      </c>
      <c r="C19" s="250" t="str">
        <f>'11'!C15</f>
        <v>Wringinanom</v>
      </c>
      <c r="D19" s="139">
        <v>166</v>
      </c>
      <c r="E19" s="139">
        <v>139</v>
      </c>
      <c r="F19" s="223">
        <f t="shared" si="0"/>
        <v>305</v>
      </c>
      <c r="G19" s="139">
        <v>114</v>
      </c>
      <c r="H19" s="228">
        <f t="shared" si="1"/>
        <v>68.674698795180717</v>
      </c>
      <c r="I19" s="139">
        <v>98</v>
      </c>
      <c r="J19" s="228">
        <f t="shared" si="2"/>
        <v>70.503597122302153</v>
      </c>
      <c r="K19" s="223">
        <f t="shared" si="3"/>
        <v>212</v>
      </c>
      <c r="L19" s="228">
        <f t="shared" si="4"/>
        <v>69.508196721311478</v>
      </c>
      <c r="M19" s="139">
        <v>106</v>
      </c>
      <c r="N19" s="228">
        <f t="shared" si="5"/>
        <v>63.855421686746979</v>
      </c>
      <c r="O19" s="139">
        <v>100</v>
      </c>
      <c r="P19" s="228">
        <f t="shared" si="6"/>
        <v>71.942446043165461</v>
      </c>
      <c r="Q19" s="223">
        <f t="shared" si="7"/>
        <v>206</v>
      </c>
      <c r="R19" s="228">
        <f t="shared" si="8"/>
        <v>67.540983606557376</v>
      </c>
      <c r="S19" s="153"/>
      <c r="T19" s="153"/>
      <c r="U19" s="153"/>
      <c r="V19" s="153"/>
      <c r="W19" s="153"/>
      <c r="X19" s="153"/>
      <c r="Y19" s="153"/>
      <c r="Z19" s="153"/>
    </row>
    <row r="20" spans="1:26" ht="19.5" customHeight="1">
      <c r="A20" s="240">
        <v>8</v>
      </c>
      <c r="B20" s="250" t="str">
        <f>'11'!B16</f>
        <v>Sawoo</v>
      </c>
      <c r="C20" s="250" t="str">
        <f>'11'!C16</f>
        <v>Sawoo</v>
      </c>
      <c r="D20" s="139">
        <v>360</v>
      </c>
      <c r="E20" s="139">
        <v>337</v>
      </c>
      <c r="F20" s="223">
        <f t="shared" si="0"/>
        <v>697</v>
      </c>
      <c r="G20" s="139">
        <v>236</v>
      </c>
      <c r="H20" s="228">
        <f t="shared" si="1"/>
        <v>65.555555555555557</v>
      </c>
      <c r="I20" s="139">
        <v>216</v>
      </c>
      <c r="J20" s="228">
        <f t="shared" si="2"/>
        <v>64.09495548961425</v>
      </c>
      <c r="K20" s="223">
        <f t="shared" si="3"/>
        <v>452</v>
      </c>
      <c r="L20" s="228">
        <f t="shared" si="4"/>
        <v>64.849354375896695</v>
      </c>
      <c r="M20" s="139">
        <v>252</v>
      </c>
      <c r="N20" s="228">
        <f t="shared" si="5"/>
        <v>70</v>
      </c>
      <c r="O20" s="139">
        <v>236</v>
      </c>
      <c r="P20" s="228">
        <f t="shared" si="6"/>
        <v>70.029673590504444</v>
      </c>
      <c r="Q20" s="223">
        <f t="shared" si="7"/>
        <v>488</v>
      </c>
      <c r="R20" s="228">
        <f t="shared" si="8"/>
        <v>70.014347202295554</v>
      </c>
      <c r="S20" s="153"/>
      <c r="T20" s="153"/>
      <c r="U20" s="153"/>
      <c r="V20" s="153"/>
      <c r="W20" s="153"/>
      <c r="X20" s="153"/>
      <c r="Y20" s="153"/>
      <c r="Z20" s="153"/>
    </row>
    <row r="21" spans="1:26" ht="19.5" customHeight="1">
      <c r="A21" s="240">
        <v>9</v>
      </c>
      <c r="B21" s="250">
        <f>'11'!B17</f>
        <v>0</v>
      </c>
      <c r="C21" s="250" t="str">
        <f>'11'!C17</f>
        <v>Bondrang</v>
      </c>
      <c r="D21" s="139">
        <v>53</v>
      </c>
      <c r="E21" s="139">
        <v>45</v>
      </c>
      <c r="F21" s="223">
        <f t="shared" si="0"/>
        <v>98</v>
      </c>
      <c r="G21" s="139">
        <v>29</v>
      </c>
      <c r="H21" s="228">
        <f t="shared" si="1"/>
        <v>54.716981132075468</v>
      </c>
      <c r="I21" s="139">
        <v>32</v>
      </c>
      <c r="J21" s="228">
        <f t="shared" si="2"/>
        <v>71.111111111111114</v>
      </c>
      <c r="K21" s="223">
        <f t="shared" si="3"/>
        <v>61</v>
      </c>
      <c r="L21" s="228">
        <f t="shared" si="4"/>
        <v>62.244897959183675</v>
      </c>
      <c r="M21" s="139">
        <v>29</v>
      </c>
      <c r="N21" s="228">
        <f t="shared" si="5"/>
        <v>54.716981132075468</v>
      </c>
      <c r="O21" s="139">
        <v>32</v>
      </c>
      <c r="P21" s="228">
        <f t="shared" si="6"/>
        <v>71.111111111111114</v>
      </c>
      <c r="Q21" s="223">
        <f t="shared" si="7"/>
        <v>61</v>
      </c>
      <c r="R21" s="228">
        <f t="shared" si="8"/>
        <v>62.244897959183675</v>
      </c>
      <c r="S21" s="153"/>
      <c r="T21" s="153"/>
      <c r="U21" s="153"/>
      <c r="V21" s="153"/>
      <c r="W21" s="153"/>
      <c r="X21" s="153"/>
      <c r="Y21" s="153"/>
      <c r="Z21" s="153"/>
    </row>
    <row r="22" spans="1:26" ht="19.5" customHeight="1">
      <c r="A22" s="240">
        <v>10</v>
      </c>
      <c r="B22" s="250" t="str">
        <f>'11'!B18</f>
        <v>Sooko</v>
      </c>
      <c r="C22" s="250" t="str">
        <f>'11'!C18</f>
        <v>Sooko</v>
      </c>
      <c r="D22" s="139">
        <v>127</v>
      </c>
      <c r="E22" s="139">
        <v>132</v>
      </c>
      <c r="F22" s="223">
        <f t="shared" si="0"/>
        <v>259</v>
      </c>
      <c r="G22" s="139">
        <v>99</v>
      </c>
      <c r="H22" s="228">
        <f t="shared" si="1"/>
        <v>77.952755905511808</v>
      </c>
      <c r="I22" s="139">
        <v>99</v>
      </c>
      <c r="J22" s="228">
        <f t="shared" si="2"/>
        <v>75</v>
      </c>
      <c r="K22" s="223">
        <f t="shared" si="3"/>
        <v>198</v>
      </c>
      <c r="L22" s="228">
        <f t="shared" si="4"/>
        <v>76.447876447876453</v>
      </c>
      <c r="M22" s="139">
        <v>98</v>
      </c>
      <c r="N22" s="228">
        <f t="shared" si="5"/>
        <v>77.165354330708652</v>
      </c>
      <c r="O22" s="139">
        <v>97</v>
      </c>
      <c r="P22" s="228">
        <f t="shared" si="6"/>
        <v>73.484848484848484</v>
      </c>
      <c r="Q22" s="223">
        <f t="shared" si="7"/>
        <v>195</v>
      </c>
      <c r="R22" s="228">
        <f t="shared" si="8"/>
        <v>75.289575289575296</v>
      </c>
      <c r="S22" s="153"/>
      <c r="T22" s="153"/>
      <c r="U22" s="153"/>
      <c r="V22" s="153"/>
      <c r="W22" s="153"/>
      <c r="X22" s="153"/>
      <c r="Y22" s="153"/>
      <c r="Z22" s="153"/>
    </row>
    <row r="23" spans="1:26" ht="19.5" customHeight="1">
      <c r="A23" s="240">
        <v>11</v>
      </c>
      <c r="B23" s="250" t="str">
        <f>'11'!B19</f>
        <v>Pudak</v>
      </c>
      <c r="C23" s="250" t="str">
        <f>'11'!C19</f>
        <v>Pudak</v>
      </c>
      <c r="D23" s="139">
        <v>66</v>
      </c>
      <c r="E23" s="139">
        <v>77</v>
      </c>
      <c r="F23" s="223">
        <f t="shared" si="0"/>
        <v>143</v>
      </c>
      <c r="G23" s="139">
        <v>55</v>
      </c>
      <c r="H23" s="228">
        <f t="shared" si="1"/>
        <v>83.333333333333343</v>
      </c>
      <c r="I23" s="139">
        <v>50</v>
      </c>
      <c r="J23" s="228">
        <f t="shared" si="2"/>
        <v>64.935064935064929</v>
      </c>
      <c r="K23" s="223">
        <f t="shared" si="3"/>
        <v>105</v>
      </c>
      <c r="L23" s="228">
        <f t="shared" si="4"/>
        <v>73.426573426573427</v>
      </c>
      <c r="M23" s="139">
        <v>55</v>
      </c>
      <c r="N23" s="228">
        <f t="shared" si="5"/>
        <v>83.333333333333343</v>
      </c>
      <c r="O23" s="139">
        <v>50</v>
      </c>
      <c r="P23" s="228">
        <f t="shared" si="6"/>
        <v>64.935064935064929</v>
      </c>
      <c r="Q23" s="223">
        <f t="shared" si="7"/>
        <v>105</v>
      </c>
      <c r="R23" s="228">
        <f t="shared" si="8"/>
        <v>73.426573426573427</v>
      </c>
      <c r="S23" s="153"/>
      <c r="T23" s="153"/>
      <c r="U23" s="153"/>
      <c r="V23" s="153"/>
      <c r="W23" s="153"/>
      <c r="X23" s="153"/>
      <c r="Y23" s="153"/>
      <c r="Z23" s="153"/>
    </row>
    <row r="24" spans="1:26" ht="19.5" customHeight="1">
      <c r="A24" s="240">
        <v>12</v>
      </c>
      <c r="B24" s="250" t="str">
        <f>'11'!B20</f>
        <v>Pulung</v>
      </c>
      <c r="C24" s="250" t="str">
        <f>'11'!C20</f>
        <v>Pulung</v>
      </c>
      <c r="D24" s="139">
        <v>198</v>
      </c>
      <c r="E24" s="139">
        <v>233</v>
      </c>
      <c r="F24" s="223">
        <f t="shared" si="0"/>
        <v>431</v>
      </c>
      <c r="G24" s="139">
        <v>128</v>
      </c>
      <c r="H24" s="228">
        <f t="shared" si="1"/>
        <v>64.646464646464651</v>
      </c>
      <c r="I24" s="139">
        <v>148</v>
      </c>
      <c r="J24" s="228">
        <f t="shared" si="2"/>
        <v>63.519313304721024</v>
      </c>
      <c r="K24" s="223">
        <f t="shared" si="3"/>
        <v>276</v>
      </c>
      <c r="L24" s="228">
        <f t="shared" si="4"/>
        <v>64.037122969837583</v>
      </c>
      <c r="M24" s="139">
        <v>129</v>
      </c>
      <c r="N24" s="228">
        <f t="shared" si="5"/>
        <v>65.151515151515156</v>
      </c>
      <c r="O24" s="139">
        <v>171</v>
      </c>
      <c r="P24" s="228">
        <f t="shared" si="6"/>
        <v>73.39055793991416</v>
      </c>
      <c r="Q24" s="223">
        <f t="shared" si="7"/>
        <v>300</v>
      </c>
      <c r="R24" s="228">
        <f t="shared" si="8"/>
        <v>69.60556844547564</v>
      </c>
      <c r="S24" s="153"/>
      <c r="T24" s="153"/>
      <c r="U24" s="153"/>
      <c r="V24" s="153"/>
      <c r="W24" s="153"/>
      <c r="X24" s="153"/>
      <c r="Y24" s="153"/>
      <c r="Z24" s="153"/>
    </row>
    <row r="25" spans="1:26" ht="19.5" customHeight="1">
      <c r="A25" s="240">
        <v>13</v>
      </c>
      <c r="B25" s="250">
        <f>'11'!B21</f>
        <v>0</v>
      </c>
      <c r="C25" s="250" t="str">
        <f>'11'!C21</f>
        <v>Kesugihan</v>
      </c>
      <c r="D25" s="394">
        <v>120</v>
      </c>
      <c r="E25" s="394">
        <v>100</v>
      </c>
      <c r="F25" s="223">
        <f t="shared" si="0"/>
        <v>220</v>
      </c>
      <c r="G25" s="394">
        <v>81</v>
      </c>
      <c r="H25" s="228">
        <f t="shared" si="1"/>
        <v>67.5</v>
      </c>
      <c r="I25" s="394">
        <v>70</v>
      </c>
      <c r="J25" s="228">
        <f t="shared" si="2"/>
        <v>70</v>
      </c>
      <c r="K25" s="223">
        <f t="shared" si="3"/>
        <v>151</v>
      </c>
      <c r="L25" s="228">
        <f t="shared" si="4"/>
        <v>68.63636363636364</v>
      </c>
      <c r="M25" s="394">
        <v>75</v>
      </c>
      <c r="N25" s="228">
        <f t="shared" si="5"/>
        <v>62.5</v>
      </c>
      <c r="O25" s="394">
        <v>72</v>
      </c>
      <c r="P25" s="228">
        <f t="shared" si="6"/>
        <v>72</v>
      </c>
      <c r="Q25" s="223">
        <f t="shared" si="7"/>
        <v>147</v>
      </c>
      <c r="R25" s="228">
        <f t="shared" si="8"/>
        <v>66.818181818181827</v>
      </c>
      <c r="S25" s="153"/>
      <c r="T25" s="153"/>
      <c r="U25" s="153"/>
      <c r="V25" s="153"/>
      <c r="W25" s="153"/>
      <c r="X25" s="153"/>
      <c r="Y25" s="153"/>
      <c r="Z25" s="153"/>
    </row>
    <row r="26" spans="1:26" ht="19.5" customHeight="1">
      <c r="A26" s="240">
        <v>14</v>
      </c>
      <c r="B26" s="250" t="str">
        <f>'11'!B22</f>
        <v>Mlarak</v>
      </c>
      <c r="C26" s="250" t="str">
        <f>'11'!C22</f>
        <v>Mlarak</v>
      </c>
      <c r="D26" s="394">
        <v>250</v>
      </c>
      <c r="E26" s="394">
        <v>227</v>
      </c>
      <c r="F26" s="223">
        <f t="shared" si="0"/>
        <v>477</v>
      </c>
      <c r="G26" s="394">
        <v>159</v>
      </c>
      <c r="H26" s="228">
        <f t="shared" si="1"/>
        <v>63.6</v>
      </c>
      <c r="I26" s="394">
        <v>148</v>
      </c>
      <c r="J26" s="228">
        <f t="shared" si="2"/>
        <v>65.198237885462547</v>
      </c>
      <c r="K26" s="223">
        <f t="shared" si="3"/>
        <v>307</v>
      </c>
      <c r="L26" s="228">
        <f t="shared" si="4"/>
        <v>64.360587002096437</v>
      </c>
      <c r="M26" s="394">
        <v>154</v>
      </c>
      <c r="N26" s="228">
        <f t="shared" si="5"/>
        <v>61.6</v>
      </c>
      <c r="O26" s="394">
        <v>146</v>
      </c>
      <c r="P26" s="228">
        <f t="shared" si="6"/>
        <v>64.317180616740089</v>
      </c>
      <c r="Q26" s="223">
        <f t="shared" si="7"/>
        <v>300</v>
      </c>
      <c r="R26" s="228">
        <f t="shared" si="8"/>
        <v>62.893081761006286</v>
      </c>
      <c r="S26" s="153"/>
      <c r="T26" s="153"/>
      <c r="U26" s="153"/>
      <c r="V26" s="153"/>
      <c r="W26" s="153"/>
      <c r="X26" s="153"/>
      <c r="Y26" s="153"/>
      <c r="Z26" s="153"/>
    </row>
    <row r="27" spans="1:26" ht="19.5" customHeight="1">
      <c r="A27" s="240">
        <v>15</v>
      </c>
      <c r="B27" s="250" t="str">
        <f>'11'!B23</f>
        <v>Siman</v>
      </c>
      <c r="C27" s="250" t="str">
        <f>'11'!C23</f>
        <v>Siman</v>
      </c>
      <c r="D27" s="139">
        <v>159</v>
      </c>
      <c r="E27" s="139">
        <v>167</v>
      </c>
      <c r="F27" s="223">
        <f t="shared" si="0"/>
        <v>326</v>
      </c>
      <c r="G27" s="139">
        <v>132</v>
      </c>
      <c r="H27" s="228">
        <f t="shared" si="1"/>
        <v>83.018867924528308</v>
      </c>
      <c r="I27" s="139">
        <v>112</v>
      </c>
      <c r="J27" s="228">
        <f t="shared" si="2"/>
        <v>67.06586826347305</v>
      </c>
      <c r="K27" s="223">
        <f t="shared" si="3"/>
        <v>244</v>
      </c>
      <c r="L27" s="228">
        <f t="shared" si="4"/>
        <v>74.846625766871171</v>
      </c>
      <c r="M27" s="139">
        <v>124</v>
      </c>
      <c r="N27" s="228">
        <f t="shared" si="5"/>
        <v>77.987421383647799</v>
      </c>
      <c r="O27" s="139">
        <v>108</v>
      </c>
      <c r="P27" s="228">
        <f t="shared" si="6"/>
        <v>64.670658682634723</v>
      </c>
      <c r="Q27" s="223">
        <f t="shared" si="7"/>
        <v>232</v>
      </c>
      <c r="R27" s="228">
        <f t="shared" si="8"/>
        <v>71.165644171779135</v>
      </c>
      <c r="S27" s="153"/>
      <c r="T27" s="153"/>
      <c r="U27" s="153"/>
      <c r="V27" s="153"/>
      <c r="W27" s="153"/>
      <c r="X27" s="153"/>
      <c r="Y27" s="153"/>
      <c r="Z27" s="153"/>
    </row>
    <row r="28" spans="1:26" ht="19.5" customHeight="1">
      <c r="A28" s="240">
        <v>16</v>
      </c>
      <c r="B28" s="250">
        <f>'11'!B24</f>
        <v>0</v>
      </c>
      <c r="C28" s="250" t="str">
        <f>'11'!C24</f>
        <v>Ronowijayan</v>
      </c>
      <c r="D28" s="139">
        <v>137</v>
      </c>
      <c r="E28" s="139">
        <v>124</v>
      </c>
      <c r="F28" s="223">
        <f t="shared" si="0"/>
        <v>261</v>
      </c>
      <c r="G28" s="139">
        <v>107</v>
      </c>
      <c r="H28" s="228">
        <f t="shared" si="1"/>
        <v>78.102189781021906</v>
      </c>
      <c r="I28" s="139">
        <v>115</v>
      </c>
      <c r="J28" s="228">
        <f t="shared" si="2"/>
        <v>92.741935483870961</v>
      </c>
      <c r="K28" s="223">
        <f t="shared" si="3"/>
        <v>222</v>
      </c>
      <c r="L28" s="228">
        <f t="shared" si="4"/>
        <v>85.057471264367805</v>
      </c>
      <c r="M28" s="139">
        <v>105</v>
      </c>
      <c r="N28" s="228">
        <f t="shared" si="5"/>
        <v>76.642335766423358</v>
      </c>
      <c r="O28" s="139">
        <v>105</v>
      </c>
      <c r="P28" s="228">
        <f t="shared" si="6"/>
        <v>84.677419354838719</v>
      </c>
      <c r="Q28" s="223">
        <f t="shared" si="7"/>
        <v>210</v>
      </c>
      <c r="R28" s="228">
        <f t="shared" si="8"/>
        <v>80.459770114942529</v>
      </c>
      <c r="S28" s="153"/>
      <c r="T28" s="153"/>
      <c r="U28" s="153"/>
      <c r="V28" s="153"/>
      <c r="W28" s="153"/>
      <c r="X28" s="153"/>
      <c r="Y28" s="153"/>
      <c r="Z28" s="153"/>
    </row>
    <row r="29" spans="1:26" ht="19.5" customHeight="1">
      <c r="A29" s="240">
        <v>17</v>
      </c>
      <c r="B29" s="250" t="str">
        <f>'11'!B25</f>
        <v>Jetis</v>
      </c>
      <c r="C29" s="250" t="str">
        <f>'11'!C25</f>
        <v>Jetis</v>
      </c>
      <c r="D29" s="139">
        <v>207</v>
      </c>
      <c r="E29" s="139">
        <v>190</v>
      </c>
      <c r="F29" s="223">
        <f t="shared" si="0"/>
        <v>397</v>
      </c>
      <c r="G29" s="139">
        <v>175</v>
      </c>
      <c r="H29" s="228">
        <f t="shared" si="1"/>
        <v>84.54106280193237</v>
      </c>
      <c r="I29" s="139">
        <v>144</v>
      </c>
      <c r="J29" s="228">
        <f t="shared" si="2"/>
        <v>75.789473684210535</v>
      </c>
      <c r="K29" s="223">
        <f t="shared" si="3"/>
        <v>319</v>
      </c>
      <c r="L29" s="228">
        <f t="shared" si="4"/>
        <v>80.352644836272034</v>
      </c>
      <c r="M29" s="139">
        <v>142</v>
      </c>
      <c r="N29" s="228">
        <f t="shared" si="5"/>
        <v>68.59903381642512</v>
      </c>
      <c r="O29" s="139">
        <v>153</v>
      </c>
      <c r="P29" s="228">
        <f t="shared" si="6"/>
        <v>80.526315789473685</v>
      </c>
      <c r="Q29" s="223">
        <f t="shared" si="7"/>
        <v>295</v>
      </c>
      <c r="R29" s="228">
        <f t="shared" si="8"/>
        <v>74.307304785894203</v>
      </c>
      <c r="S29" s="153"/>
      <c r="T29" s="153"/>
      <c r="U29" s="153"/>
      <c r="V29" s="153"/>
      <c r="W29" s="153"/>
      <c r="X29" s="153"/>
      <c r="Y29" s="153"/>
      <c r="Z29" s="153"/>
    </row>
    <row r="30" spans="1:26" ht="19.5" customHeight="1">
      <c r="A30" s="240">
        <v>18</v>
      </c>
      <c r="B30" s="250" t="str">
        <f>'11'!B26</f>
        <v>Balong</v>
      </c>
      <c r="C30" s="250" t="str">
        <f>'11'!C26</f>
        <v>Balong</v>
      </c>
      <c r="D30" s="139">
        <v>289</v>
      </c>
      <c r="E30" s="139">
        <v>267</v>
      </c>
      <c r="F30" s="223">
        <f t="shared" si="0"/>
        <v>556</v>
      </c>
      <c r="G30" s="139">
        <v>210</v>
      </c>
      <c r="H30" s="228">
        <f t="shared" si="1"/>
        <v>72.664359861591691</v>
      </c>
      <c r="I30" s="139">
        <v>195</v>
      </c>
      <c r="J30" s="228">
        <f t="shared" si="2"/>
        <v>73.033707865168537</v>
      </c>
      <c r="K30" s="223">
        <f t="shared" si="3"/>
        <v>405</v>
      </c>
      <c r="L30" s="228">
        <f t="shared" si="4"/>
        <v>72.841726618705039</v>
      </c>
      <c r="M30" s="139">
        <v>210</v>
      </c>
      <c r="N30" s="228">
        <f t="shared" si="5"/>
        <v>72.664359861591691</v>
      </c>
      <c r="O30" s="139">
        <v>198</v>
      </c>
      <c r="P30" s="228">
        <f t="shared" si="6"/>
        <v>74.157303370786522</v>
      </c>
      <c r="Q30" s="223">
        <f t="shared" si="7"/>
        <v>408</v>
      </c>
      <c r="R30" s="228">
        <f t="shared" si="8"/>
        <v>73.381294964028783</v>
      </c>
      <c r="S30" s="153"/>
      <c r="T30" s="153"/>
      <c r="U30" s="153"/>
      <c r="V30" s="153"/>
      <c r="W30" s="153"/>
      <c r="X30" s="153"/>
      <c r="Y30" s="153"/>
      <c r="Z30" s="153"/>
    </row>
    <row r="31" spans="1:26" ht="19.5" customHeight="1">
      <c r="A31" s="240">
        <v>19</v>
      </c>
      <c r="B31" s="250" t="str">
        <f>'11'!B27</f>
        <v>Kauman</v>
      </c>
      <c r="C31" s="250" t="str">
        <f>'11'!C27</f>
        <v>Kauman</v>
      </c>
      <c r="D31" s="139">
        <v>204</v>
      </c>
      <c r="E31" s="139">
        <v>216</v>
      </c>
      <c r="F31" s="223">
        <f t="shared" si="0"/>
        <v>420</v>
      </c>
      <c r="G31" s="139">
        <v>158</v>
      </c>
      <c r="H31" s="228">
        <f t="shared" si="1"/>
        <v>77.450980392156865</v>
      </c>
      <c r="I31" s="139">
        <v>144</v>
      </c>
      <c r="J31" s="228">
        <f t="shared" si="2"/>
        <v>66.666666666666657</v>
      </c>
      <c r="K31" s="223">
        <f t="shared" si="3"/>
        <v>302</v>
      </c>
      <c r="L31" s="228">
        <f t="shared" si="4"/>
        <v>71.904761904761898</v>
      </c>
      <c r="M31" s="139">
        <v>148</v>
      </c>
      <c r="N31" s="228">
        <f t="shared" si="5"/>
        <v>72.549019607843135</v>
      </c>
      <c r="O31" s="139">
        <v>134</v>
      </c>
      <c r="P31" s="228">
        <f t="shared" si="6"/>
        <v>62.037037037037038</v>
      </c>
      <c r="Q31" s="223">
        <f t="shared" si="7"/>
        <v>282</v>
      </c>
      <c r="R31" s="228">
        <f t="shared" si="8"/>
        <v>67.142857142857139</v>
      </c>
      <c r="S31" s="153"/>
      <c r="T31" s="153"/>
      <c r="U31" s="153"/>
      <c r="V31" s="153"/>
      <c r="W31" s="153"/>
      <c r="X31" s="153"/>
      <c r="Y31" s="153"/>
      <c r="Z31" s="153"/>
    </row>
    <row r="32" spans="1:26" ht="19.5" customHeight="1">
      <c r="A32" s="240">
        <v>20</v>
      </c>
      <c r="B32" s="250">
        <f>'11'!B28</f>
        <v>0</v>
      </c>
      <c r="C32" s="250" t="str">
        <f>'11'!C28</f>
        <v>Ngrandu</v>
      </c>
      <c r="D32" s="139">
        <v>86</v>
      </c>
      <c r="E32" s="139">
        <v>47</v>
      </c>
      <c r="F32" s="223">
        <f t="shared" si="0"/>
        <v>133</v>
      </c>
      <c r="G32" s="139">
        <v>58</v>
      </c>
      <c r="H32" s="228">
        <f t="shared" si="1"/>
        <v>67.441860465116278</v>
      </c>
      <c r="I32" s="139">
        <v>47</v>
      </c>
      <c r="J32" s="228">
        <f t="shared" si="2"/>
        <v>100</v>
      </c>
      <c r="K32" s="223">
        <f t="shared" si="3"/>
        <v>105</v>
      </c>
      <c r="L32" s="228">
        <f t="shared" si="4"/>
        <v>78.94736842105263</v>
      </c>
      <c r="M32" s="139">
        <v>53</v>
      </c>
      <c r="N32" s="228">
        <f t="shared" si="5"/>
        <v>61.627906976744185</v>
      </c>
      <c r="O32" s="139">
        <v>48</v>
      </c>
      <c r="P32" s="228">
        <f t="shared" si="6"/>
        <v>102.12765957446808</v>
      </c>
      <c r="Q32" s="223">
        <f t="shared" si="7"/>
        <v>101</v>
      </c>
      <c r="R32" s="228">
        <f t="shared" si="8"/>
        <v>75.939849624060145</v>
      </c>
      <c r="S32" s="153"/>
      <c r="T32" s="153"/>
      <c r="U32" s="153"/>
      <c r="V32" s="153"/>
      <c r="W32" s="153"/>
      <c r="X32" s="153"/>
      <c r="Y32" s="153"/>
      <c r="Z32" s="153"/>
    </row>
    <row r="33" spans="1:26" ht="19.5" customHeight="1">
      <c r="A33" s="240">
        <v>21</v>
      </c>
      <c r="B33" s="250" t="str">
        <f>'11'!B29</f>
        <v>Jambon</v>
      </c>
      <c r="C33" s="250" t="str">
        <f>'11'!C29</f>
        <v>Jambon</v>
      </c>
      <c r="D33" s="139">
        <v>306</v>
      </c>
      <c r="E33" s="139">
        <v>292</v>
      </c>
      <c r="F33" s="223">
        <f t="shared" si="0"/>
        <v>598</v>
      </c>
      <c r="G33" s="139">
        <v>196</v>
      </c>
      <c r="H33" s="228">
        <f t="shared" si="1"/>
        <v>64.052287581699346</v>
      </c>
      <c r="I33" s="139">
        <v>206</v>
      </c>
      <c r="J33" s="228">
        <f t="shared" si="2"/>
        <v>70.547945205479451</v>
      </c>
      <c r="K33" s="223">
        <f t="shared" si="3"/>
        <v>402</v>
      </c>
      <c r="L33" s="228">
        <f t="shared" si="4"/>
        <v>67.224080267558534</v>
      </c>
      <c r="M33" s="139">
        <v>191</v>
      </c>
      <c r="N33" s="228">
        <f t="shared" si="5"/>
        <v>62.41830065359477</v>
      </c>
      <c r="O33" s="139">
        <v>213</v>
      </c>
      <c r="P33" s="228">
        <f t="shared" si="6"/>
        <v>72.945205479452056</v>
      </c>
      <c r="Q33" s="223">
        <f t="shared" si="7"/>
        <v>404</v>
      </c>
      <c r="R33" s="228">
        <f t="shared" si="8"/>
        <v>67.558528428093638</v>
      </c>
      <c r="S33" s="153"/>
      <c r="T33" s="153"/>
      <c r="U33" s="153"/>
      <c r="V33" s="153"/>
      <c r="W33" s="153"/>
      <c r="X33" s="153"/>
      <c r="Y33" s="153"/>
      <c r="Z33" s="153"/>
    </row>
    <row r="34" spans="1:26" ht="19.5" customHeight="1">
      <c r="A34" s="240">
        <v>22</v>
      </c>
      <c r="B34" s="250" t="str">
        <f>'11'!B30</f>
        <v>Badegan</v>
      </c>
      <c r="C34" s="250" t="str">
        <f>'11'!C30</f>
        <v>Badegan</v>
      </c>
      <c r="D34" s="139">
        <v>256</v>
      </c>
      <c r="E34" s="139">
        <v>201</v>
      </c>
      <c r="F34" s="223">
        <f t="shared" si="0"/>
        <v>457</v>
      </c>
      <c r="G34" s="139">
        <v>158</v>
      </c>
      <c r="H34" s="228">
        <f t="shared" si="1"/>
        <v>61.71875</v>
      </c>
      <c r="I34" s="139">
        <v>158</v>
      </c>
      <c r="J34" s="228">
        <f t="shared" si="2"/>
        <v>78.606965174129357</v>
      </c>
      <c r="K34" s="223">
        <f t="shared" si="3"/>
        <v>316</v>
      </c>
      <c r="L34" s="228">
        <f t="shared" si="4"/>
        <v>69.146608315098462</v>
      </c>
      <c r="M34" s="139">
        <v>150</v>
      </c>
      <c r="N34" s="228">
        <f t="shared" si="5"/>
        <v>58.59375</v>
      </c>
      <c r="O34" s="139">
        <v>158</v>
      </c>
      <c r="P34" s="228">
        <f t="shared" si="6"/>
        <v>78.606965174129357</v>
      </c>
      <c r="Q34" s="223">
        <f t="shared" si="7"/>
        <v>308</v>
      </c>
      <c r="R34" s="228">
        <f t="shared" si="8"/>
        <v>67.396061269146614</v>
      </c>
      <c r="S34" s="153"/>
      <c r="T34" s="153"/>
      <c r="U34" s="153"/>
      <c r="V34" s="153"/>
      <c r="W34" s="153"/>
      <c r="X34" s="153"/>
      <c r="Y34" s="153"/>
      <c r="Z34" s="153"/>
    </row>
    <row r="35" spans="1:26" ht="19.5" customHeight="1">
      <c r="A35" s="240">
        <v>23</v>
      </c>
      <c r="B35" s="250" t="str">
        <f>'11'!B31</f>
        <v>Sampung</v>
      </c>
      <c r="C35" s="250" t="str">
        <f>'11'!C31</f>
        <v>Sampung</v>
      </c>
      <c r="D35" s="139">
        <v>167</v>
      </c>
      <c r="E35" s="139">
        <v>172</v>
      </c>
      <c r="F35" s="223">
        <f t="shared" si="0"/>
        <v>339</v>
      </c>
      <c r="G35" s="139">
        <v>130</v>
      </c>
      <c r="H35" s="228">
        <f t="shared" si="1"/>
        <v>77.844311377245518</v>
      </c>
      <c r="I35" s="139">
        <v>117</v>
      </c>
      <c r="J35" s="228">
        <f t="shared" si="2"/>
        <v>68.023255813953483</v>
      </c>
      <c r="K35" s="223">
        <f t="shared" si="3"/>
        <v>247</v>
      </c>
      <c r="L35" s="228">
        <f t="shared" si="4"/>
        <v>72.861356932153384</v>
      </c>
      <c r="M35" s="139">
        <v>133</v>
      </c>
      <c r="N35" s="228">
        <f t="shared" si="5"/>
        <v>79.640718562874241</v>
      </c>
      <c r="O35" s="139">
        <v>128</v>
      </c>
      <c r="P35" s="228">
        <f t="shared" si="6"/>
        <v>74.418604651162795</v>
      </c>
      <c r="Q35" s="223">
        <f t="shared" si="7"/>
        <v>261</v>
      </c>
      <c r="R35" s="228">
        <f t="shared" si="8"/>
        <v>76.991150442477874</v>
      </c>
      <c r="S35" s="153"/>
      <c r="T35" s="153"/>
      <c r="U35" s="153"/>
      <c r="V35" s="153"/>
      <c r="W35" s="153"/>
      <c r="X35" s="153"/>
      <c r="Y35" s="153"/>
      <c r="Z35" s="153"/>
    </row>
    <row r="36" spans="1:26" ht="19.5" customHeight="1">
      <c r="A36" s="240">
        <v>24</v>
      </c>
      <c r="B36" s="250">
        <f>'11'!B32</f>
        <v>0</v>
      </c>
      <c r="C36" s="250" t="str">
        <f>'11'!C32</f>
        <v>Kunti</v>
      </c>
      <c r="D36" s="139">
        <v>100</v>
      </c>
      <c r="E36" s="139">
        <v>65</v>
      </c>
      <c r="F36" s="223">
        <f t="shared" si="0"/>
        <v>165</v>
      </c>
      <c r="G36" s="139">
        <v>74</v>
      </c>
      <c r="H36" s="228">
        <f t="shared" si="1"/>
        <v>74</v>
      </c>
      <c r="I36" s="139">
        <v>58</v>
      </c>
      <c r="J36" s="228">
        <f t="shared" si="2"/>
        <v>89.230769230769241</v>
      </c>
      <c r="K36" s="223">
        <f t="shared" si="3"/>
        <v>132</v>
      </c>
      <c r="L36" s="228">
        <f t="shared" si="4"/>
        <v>80</v>
      </c>
      <c r="M36" s="139">
        <v>74</v>
      </c>
      <c r="N36" s="228">
        <f t="shared" si="5"/>
        <v>74</v>
      </c>
      <c r="O36" s="139">
        <v>58</v>
      </c>
      <c r="P36" s="228">
        <f t="shared" si="6"/>
        <v>89.230769230769241</v>
      </c>
      <c r="Q36" s="223">
        <f t="shared" si="7"/>
        <v>132</v>
      </c>
      <c r="R36" s="228">
        <f t="shared" si="8"/>
        <v>80</v>
      </c>
      <c r="S36" s="153"/>
      <c r="T36" s="153"/>
      <c r="U36" s="153"/>
      <c r="V36" s="153"/>
      <c r="W36" s="153"/>
      <c r="X36" s="153"/>
      <c r="Y36" s="153"/>
      <c r="Z36" s="153"/>
    </row>
    <row r="37" spans="1:26" ht="19.5" customHeight="1">
      <c r="A37" s="240">
        <v>25</v>
      </c>
      <c r="B37" s="250" t="str">
        <f>'11'!B33</f>
        <v>Sukorejo</v>
      </c>
      <c r="C37" s="250" t="str">
        <f>'11'!C33</f>
        <v>Sukorejo</v>
      </c>
      <c r="D37" s="139">
        <v>357</v>
      </c>
      <c r="E37" s="139">
        <v>336</v>
      </c>
      <c r="F37" s="223">
        <f t="shared" si="0"/>
        <v>693</v>
      </c>
      <c r="G37" s="139">
        <v>275</v>
      </c>
      <c r="H37" s="228">
        <f t="shared" si="1"/>
        <v>77.030812324929983</v>
      </c>
      <c r="I37" s="139">
        <v>253</v>
      </c>
      <c r="J37" s="228">
        <f t="shared" si="2"/>
        <v>75.297619047619051</v>
      </c>
      <c r="K37" s="223">
        <f t="shared" si="3"/>
        <v>528</v>
      </c>
      <c r="L37" s="228">
        <f t="shared" si="4"/>
        <v>76.19047619047619</v>
      </c>
      <c r="M37" s="139">
        <v>277</v>
      </c>
      <c r="N37" s="228">
        <f t="shared" si="5"/>
        <v>77.591036414565835</v>
      </c>
      <c r="O37" s="139">
        <v>258</v>
      </c>
      <c r="P37" s="228">
        <f t="shared" si="6"/>
        <v>76.785714285714292</v>
      </c>
      <c r="Q37" s="223">
        <f t="shared" si="7"/>
        <v>535</v>
      </c>
      <c r="R37" s="228">
        <f t="shared" si="8"/>
        <v>77.2005772005772</v>
      </c>
      <c r="S37" s="153"/>
      <c r="T37" s="153"/>
      <c r="U37" s="153"/>
      <c r="V37" s="153"/>
      <c r="W37" s="153"/>
      <c r="X37" s="153"/>
      <c r="Y37" s="153"/>
      <c r="Z37" s="153"/>
    </row>
    <row r="38" spans="1:26" ht="19.5" customHeight="1">
      <c r="A38" s="240">
        <v>26</v>
      </c>
      <c r="B38" s="250" t="str">
        <f>'11'!B34</f>
        <v>Ponorogo</v>
      </c>
      <c r="C38" s="250" t="str">
        <f>'11'!C34</f>
        <v>Po. Utara</v>
      </c>
      <c r="D38" s="139">
        <v>239</v>
      </c>
      <c r="E38" s="139">
        <v>250</v>
      </c>
      <c r="F38" s="223">
        <f t="shared" si="0"/>
        <v>489</v>
      </c>
      <c r="G38" s="139">
        <v>198</v>
      </c>
      <c r="H38" s="228">
        <f t="shared" si="1"/>
        <v>82.845188284518827</v>
      </c>
      <c r="I38" s="139">
        <v>170</v>
      </c>
      <c r="J38" s="228">
        <f t="shared" si="2"/>
        <v>68</v>
      </c>
      <c r="K38" s="223">
        <f t="shared" si="3"/>
        <v>368</v>
      </c>
      <c r="L38" s="228">
        <f t="shared" si="4"/>
        <v>75.255623721881392</v>
      </c>
      <c r="M38" s="139">
        <v>196</v>
      </c>
      <c r="N38" s="228">
        <f t="shared" si="5"/>
        <v>82.008368200836827</v>
      </c>
      <c r="O38" s="139">
        <v>170</v>
      </c>
      <c r="P38" s="228">
        <f t="shared" si="6"/>
        <v>68</v>
      </c>
      <c r="Q38" s="223">
        <f t="shared" si="7"/>
        <v>366</v>
      </c>
      <c r="R38" s="228">
        <f t="shared" si="8"/>
        <v>74.846625766871171</v>
      </c>
      <c r="S38" s="153"/>
      <c r="T38" s="153"/>
      <c r="U38" s="153"/>
      <c r="V38" s="153"/>
      <c r="W38" s="153"/>
      <c r="X38" s="153"/>
      <c r="Y38" s="153"/>
      <c r="Z38" s="153"/>
    </row>
    <row r="39" spans="1:26" ht="19.5" customHeight="1">
      <c r="A39" s="240">
        <v>27</v>
      </c>
      <c r="B39" s="250">
        <f>'11'!B35</f>
        <v>0</v>
      </c>
      <c r="C39" s="250" t="str">
        <f>'11'!C35</f>
        <v>Po. Selatan</v>
      </c>
      <c r="D39" s="139">
        <v>234</v>
      </c>
      <c r="E39" s="139">
        <v>206</v>
      </c>
      <c r="F39" s="223">
        <f t="shared" si="0"/>
        <v>440</v>
      </c>
      <c r="G39" s="139">
        <v>164</v>
      </c>
      <c r="H39" s="228">
        <f t="shared" si="1"/>
        <v>70.085470085470078</v>
      </c>
      <c r="I39" s="139">
        <v>127</v>
      </c>
      <c r="J39" s="228">
        <f t="shared" si="2"/>
        <v>61.650485436893199</v>
      </c>
      <c r="K39" s="223">
        <f t="shared" si="3"/>
        <v>291</v>
      </c>
      <c r="L39" s="228">
        <f t="shared" si="4"/>
        <v>66.13636363636364</v>
      </c>
      <c r="M39" s="139">
        <v>164</v>
      </c>
      <c r="N39" s="228">
        <f t="shared" si="5"/>
        <v>70.085470085470078</v>
      </c>
      <c r="O39" s="139">
        <v>126</v>
      </c>
      <c r="P39" s="228">
        <f t="shared" si="6"/>
        <v>61.165048543689316</v>
      </c>
      <c r="Q39" s="223">
        <f t="shared" si="7"/>
        <v>290</v>
      </c>
      <c r="R39" s="228">
        <f t="shared" si="8"/>
        <v>65.909090909090907</v>
      </c>
      <c r="S39" s="153"/>
      <c r="T39" s="153"/>
      <c r="U39" s="153"/>
      <c r="V39" s="153"/>
      <c r="W39" s="153"/>
      <c r="X39" s="153"/>
      <c r="Y39" s="153"/>
      <c r="Z39" s="153"/>
    </row>
    <row r="40" spans="1:26" ht="19.5" customHeight="1">
      <c r="A40" s="240">
        <v>28</v>
      </c>
      <c r="B40" s="250" t="str">
        <f>'11'!B36</f>
        <v>Babadan</v>
      </c>
      <c r="C40" s="250" t="str">
        <f>'11'!C36</f>
        <v>Babadan</v>
      </c>
      <c r="D40" s="139">
        <v>241</v>
      </c>
      <c r="E40" s="139">
        <v>238</v>
      </c>
      <c r="F40" s="223">
        <f t="shared" si="0"/>
        <v>479</v>
      </c>
      <c r="G40" s="139">
        <v>157</v>
      </c>
      <c r="H40" s="228">
        <f t="shared" si="1"/>
        <v>65.145228215767631</v>
      </c>
      <c r="I40" s="139">
        <v>175</v>
      </c>
      <c r="J40" s="228">
        <f t="shared" si="2"/>
        <v>73.529411764705884</v>
      </c>
      <c r="K40" s="223">
        <f t="shared" si="3"/>
        <v>332</v>
      </c>
      <c r="L40" s="228">
        <f t="shared" si="4"/>
        <v>69.311064718162839</v>
      </c>
      <c r="M40" s="139">
        <v>156</v>
      </c>
      <c r="N40" s="228">
        <f t="shared" si="5"/>
        <v>64.730290456431533</v>
      </c>
      <c r="O40" s="139">
        <v>174</v>
      </c>
      <c r="P40" s="228">
        <f t="shared" si="6"/>
        <v>73.109243697478988</v>
      </c>
      <c r="Q40" s="223">
        <f t="shared" si="7"/>
        <v>330</v>
      </c>
      <c r="R40" s="228">
        <f t="shared" si="8"/>
        <v>68.893528183716086</v>
      </c>
      <c r="S40" s="153"/>
      <c r="T40" s="153"/>
      <c r="U40" s="153"/>
      <c r="V40" s="153"/>
      <c r="W40" s="153"/>
      <c r="X40" s="153"/>
      <c r="Y40" s="153"/>
      <c r="Z40" s="153"/>
    </row>
    <row r="41" spans="1:26" ht="19.5" customHeight="1">
      <c r="A41" s="240">
        <v>29</v>
      </c>
      <c r="B41" s="250">
        <f>'11'!B37</f>
        <v>0</v>
      </c>
      <c r="C41" s="250" t="str">
        <f>'11'!C37</f>
        <v>Sukosari</v>
      </c>
      <c r="D41" s="139">
        <v>194</v>
      </c>
      <c r="E41" s="139">
        <v>165</v>
      </c>
      <c r="F41" s="223">
        <f t="shared" si="0"/>
        <v>359</v>
      </c>
      <c r="G41" s="139">
        <v>146</v>
      </c>
      <c r="H41" s="228">
        <f t="shared" si="1"/>
        <v>75.257731958762889</v>
      </c>
      <c r="I41" s="139">
        <v>153</v>
      </c>
      <c r="J41" s="228">
        <f t="shared" si="2"/>
        <v>92.72727272727272</v>
      </c>
      <c r="K41" s="223">
        <f t="shared" si="3"/>
        <v>299</v>
      </c>
      <c r="L41" s="228">
        <f t="shared" si="4"/>
        <v>83.286908077994426</v>
      </c>
      <c r="M41" s="139">
        <v>137</v>
      </c>
      <c r="N41" s="228">
        <f t="shared" si="5"/>
        <v>70.618556701030926</v>
      </c>
      <c r="O41" s="139">
        <v>151</v>
      </c>
      <c r="P41" s="228">
        <f t="shared" si="6"/>
        <v>91.515151515151516</v>
      </c>
      <c r="Q41" s="223">
        <f t="shared" si="7"/>
        <v>288</v>
      </c>
      <c r="R41" s="228">
        <f t="shared" si="8"/>
        <v>80.222841225626738</v>
      </c>
      <c r="S41" s="153"/>
      <c r="T41" s="153"/>
      <c r="U41" s="153"/>
      <c r="V41" s="153"/>
      <c r="W41" s="153"/>
      <c r="X41" s="153"/>
      <c r="Y41" s="153"/>
      <c r="Z41" s="153"/>
    </row>
    <row r="42" spans="1:26" ht="19.5" customHeight="1">
      <c r="A42" s="240">
        <v>30</v>
      </c>
      <c r="B42" s="250" t="str">
        <f>'11'!B38</f>
        <v>Jenangan</v>
      </c>
      <c r="C42" s="250" t="str">
        <f>'11'!C38</f>
        <v>Jenangan</v>
      </c>
      <c r="D42" s="417">
        <v>223</v>
      </c>
      <c r="E42" s="417">
        <v>227</v>
      </c>
      <c r="F42" s="223">
        <f t="shared" si="0"/>
        <v>450</v>
      </c>
      <c r="G42" s="417">
        <v>178</v>
      </c>
      <c r="H42" s="228">
        <f t="shared" si="1"/>
        <v>79.820627802690581</v>
      </c>
      <c r="I42" s="417">
        <v>170</v>
      </c>
      <c r="J42" s="228">
        <f t="shared" si="2"/>
        <v>74.889867841409696</v>
      </c>
      <c r="K42" s="223">
        <f t="shared" si="3"/>
        <v>348</v>
      </c>
      <c r="L42" s="228">
        <f t="shared" si="4"/>
        <v>77.333333333333329</v>
      </c>
      <c r="M42" s="417">
        <v>179</v>
      </c>
      <c r="N42" s="228">
        <f t="shared" si="5"/>
        <v>80.269058295964129</v>
      </c>
      <c r="O42" s="417">
        <v>161</v>
      </c>
      <c r="P42" s="228">
        <f t="shared" si="6"/>
        <v>70.925110132158579</v>
      </c>
      <c r="Q42" s="223">
        <f t="shared" si="7"/>
        <v>340</v>
      </c>
      <c r="R42" s="228">
        <f t="shared" si="8"/>
        <v>75.555555555555557</v>
      </c>
      <c r="S42" s="153"/>
      <c r="T42" s="153"/>
      <c r="U42" s="153"/>
      <c r="V42" s="153"/>
      <c r="W42" s="153"/>
      <c r="X42" s="153"/>
      <c r="Y42" s="153"/>
      <c r="Z42" s="153"/>
    </row>
    <row r="43" spans="1:26" ht="19.5" customHeight="1">
      <c r="A43" s="240">
        <v>31</v>
      </c>
      <c r="B43" s="250">
        <f>'11'!B39</f>
        <v>0</v>
      </c>
      <c r="C43" s="250" t="str">
        <f>'11'!C39</f>
        <v>Setono</v>
      </c>
      <c r="D43" s="139">
        <v>174</v>
      </c>
      <c r="E43" s="139">
        <v>143</v>
      </c>
      <c r="F43" s="223">
        <f t="shared" si="0"/>
        <v>317</v>
      </c>
      <c r="G43" s="139">
        <v>116</v>
      </c>
      <c r="H43" s="228">
        <f t="shared" si="1"/>
        <v>66.666666666666657</v>
      </c>
      <c r="I43" s="139">
        <v>101</v>
      </c>
      <c r="J43" s="228">
        <f t="shared" si="2"/>
        <v>70.629370629370626</v>
      </c>
      <c r="K43" s="223">
        <f t="shared" si="3"/>
        <v>217</v>
      </c>
      <c r="L43" s="228">
        <f t="shared" si="4"/>
        <v>68.454258675078862</v>
      </c>
      <c r="M43" s="139">
        <v>119</v>
      </c>
      <c r="N43" s="228">
        <f t="shared" si="5"/>
        <v>68.390804597701148</v>
      </c>
      <c r="O43" s="139">
        <v>102</v>
      </c>
      <c r="P43" s="228">
        <f t="shared" si="6"/>
        <v>71.328671328671334</v>
      </c>
      <c r="Q43" s="223">
        <f t="shared" si="7"/>
        <v>221</v>
      </c>
      <c r="R43" s="228">
        <f t="shared" si="8"/>
        <v>69.716088328075713</v>
      </c>
      <c r="S43" s="153"/>
      <c r="T43" s="153"/>
      <c r="U43" s="153"/>
      <c r="V43" s="153"/>
      <c r="W43" s="153"/>
      <c r="X43" s="153"/>
      <c r="Y43" s="153"/>
      <c r="Z43" s="153"/>
    </row>
    <row r="44" spans="1:26" ht="19.5" customHeight="1">
      <c r="A44" s="240">
        <v>32</v>
      </c>
      <c r="B44" s="250" t="str">
        <f>'11'!B40</f>
        <v>Ngebel</v>
      </c>
      <c r="C44" s="250" t="str">
        <f>'11'!C40</f>
        <v>Ngebel</v>
      </c>
      <c r="D44" s="139">
        <v>130</v>
      </c>
      <c r="E44" s="139">
        <v>87</v>
      </c>
      <c r="F44" s="223">
        <f t="shared" si="0"/>
        <v>217</v>
      </c>
      <c r="G44" s="139">
        <v>92</v>
      </c>
      <c r="H44" s="228">
        <f t="shared" si="1"/>
        <v>70.769230769230774</v>
      </c>
      <c r="I44" s="139">
        <v>71</v>
      </c>
      <c r="J44" s="228">
        <f t="shared" si="2"/>
        <v>81.609195402298852</v>
      </c>
      <c r="K44" s="223">
        <f t="shared" si="3"/>
        <v>163</v>
      </c>
      <c r="L44" s="228">
        <f t="shared" si="4"/>
        <v>75.115207373271886</v>
      </c>
      <c r="M44" s="139">
        <v>92</v>
      </c>
      <c r="N44" s="228">
        <f t="shared" si="5"/>
        <v>70.769230769230774</v>
      </c>
      <c r="O44" s="139">
        <v>78</v>
      </c>
      <c r="P44" s="228">
        <f t="shared" si="6"/>
        <v>89.65517241379311</v>
      </c>
      <c r="Q44" s="223">
        <f t="shared" si="7"/>
        <v>170</v>
      </c>
      <c r="R44" s="228">
        <f t="shared" si="8"/>
        <v>78.341013824884797</v>
      </c>
      <c r="S44" s="153"/>
      <c r="T44" s="153"/>
      <c r="U44" s="153"/>
      <c r="V44" s="153"/>
      <c r="W44" s="153"/>
      <c r="X44" s="153"/>
      <c r="Y44" s="153"/>
      <c r="Z44" s="153"/>
    </row>
    <row r="45" spans="1:26" ht="19.5" customHeight="1">
      <c r="A45" s="192" t="s">
        <v>1057</v>
      </c>
      <c r="B45" s="192"/>
      <c r="C45" s="192"/>
      <c r="D45" s="193">
        <f t="shared" ref="D45:G45" si="9">SUM(D13:D44)</f>
        <v>6008</v>
      </c>
      <c r="E45" s="193">
        <f t="shared" si="9"/>
        <v>5732</v>
      </c>
      <c r="F45" s="193">
        <f t="shared" si="9"/>
        <v>11740</v>
      </c>
      <c r="G45" s="193">
        <f t="shared" si="9"/>
        <v>4449</v>
      </c>
      <c r="H45" s="273">
        <f t="shared" si="1"/>
        <v>74.05126498002663</v>
      </c>
      <c r="I45" s="193">
        <f>SUM(I13:I44)</f>
        <v>4186</v>
      </c>
      <c r="J45" s="273">
        <f t="shared" si="2"/>
        <v>73.028611304954637</v>
      </c>
      <c r="K45" s="193">
        <f>SUM(K13:K44)</f>
        <v>8635</v>
      </c>
      <c r="L45" s="273">
        <f t="shared" si="4"/>
        <v>73.551959114139692</v>
      </c>
      <c r="M45" s="193">
        <f>SUM(M13:M44)</f>
        <v>4371</v>
      </c>
      <c r="N45" s="273">
        <f t="shared" si="5"/>
        <v>72.752996005326224</v>
      </c>
      <c r="O45" s="193">
        <f>SUM(O13:O44)</f>
        <v>4243</v>
      </c>
      <c r="P45" s="273">
        <f t="shared" si="6"/>
        <v>74.023028611304952</v>
      </c>
      <c r="Q45" s="193">
        <f>SUM(Q13:Q44)</f>
        <v>8614</v>
      </c>
      <c r="R45" s="273">
        <f t="shared" si="8"/>
        <v>73.373083475298131</v>
      </c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72"/>
      <c r="B46" s="172"/>
      <c r="C46" s="172"/>
      <c r="D46" s="172"/>
      <c r="E46" s="172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1518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07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3:R3"/>
    <mergeCell ref="A4:R4"/>
    <mergeCell ref="A8:A11"/>
    <mergeCell ref="B8:B11"/>
    <mergeCell ref="C8:C11"/>
    <mergeCell ref="D8:F10"/>
    <mergeCell ref="G8:R8"/>
    <mergeCell ref="G9:L9"/>
    <mergeCell ref="M9:R9"/>
    <mergeCell ref="G10:H10"/>
    <mergeCell ref="I10:J10"/>
    <mergeCell ref="K10:L10"/>
    <mergeCell ref="M10:N10"/>
    <mergeCell ref="O10:P10"/>
    <mergeCell ref="Q10:R10"/>
  </mergeCells>
  <pageMargins left="0.7" right="0.7" top="0.75" bottom="0.75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A1:AD1000"/>
  <sheetViews>
    <sheetView workbookViewId="0"/>
  </sheetViews>
  <sheetFormatPr defaultColWidth="14.42578125" defaultRowHeight="15" customHeight="1"/>
  <cols>
    <col min="1" max="1" width="5.85546875" customWidth="1"/>
    <col min="2" max="2" width="19" customWidth="1"/>
    <col min="3" max="3" width="18" customWidth="1"/>
    <col min="4" max="5" width="16.85546875" customWidth="1"/>
    <col min="6" max="6" width="13.140625" customWidth="1"/>
    <col min="7" max="7" width="18.140625" customWidth="1"/>
    <col min="8" max="8" width="16.140625" customWidth="1"/>
    <col min="9" max="9" width="14" customWidth="1"/>
    <col min="10" max="10" width="15.140625" customWidth="1"/>
    <col min="11" max="11" width="16.42578125" customWidth="1"/>
    <col min="12" max="12" width="15" customWidth="1"/>
    <col min="13" max="13" width="15.85546875" customWidth="1"/>
    <col min="14" max="14" width="13.85546875" customWidth="1"/>
    <col min="15" max="15" width="13" customWidth="1"/>
    <col min="16" max="16" width="13.42578125" customWidth="1"/>
    <col min="17" max="18" width="11.85546875" customWidth="1"/>
    <col min="19" max="21" width="8.140625" customWidth="1"/>
    <col min="22" max="22" width="14" customWidth="1"/>
    <col min="23" max="23" width="12.85546875" customWidth="1"/>
    <col min="24" max="24" width="14.140625" customWidth="1"/>
    <col min="25" max="25" width="16" customWidth="1"/>
    <col min="26" max="26" width="16.42578125" customWidth="1"/>
    <col min="27" max="30" width="8.140625" customWidth="1"/>
  </cols>
  <sheetData>
    <row r="1" spans="1:30" ht="15.75">
      <c r="A1" s="168" t="s">
        <v>1551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</row>
    <row r="2" spans="1:30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</row>
    <row r="3" spans="1:30" ht="15.75">
      <c r="A3" s="805" t="s">
        <v>1552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</row>
    <row r="4" spans="1:30" ht="15.75">
      <c r="A4" s="171"/>
      <c r="B4" s="171"/>
      <c r="C4" s="171"/>
      <c r="D4" s="171"/>
      <c r="E4" s="171"/>
      <c r="F4" s="154" t="s">
        <v>284</v>
      </c>
      <c r="G4" s="110" t="str">
        <f>'1'!$F$5</f>
        <v>PONOROGO</v>
      </c>
      <c r="H4" s="171"/>
      <c r="I4" s="171"/>
      <c r="J4" s="171"/>
      <c r="K4" s="171"/>
      <c r="L4" s="171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69"/>
      <c r="Y4" s="153"/>
      <c r="Z4" s="153"/>
      <c r="AA4" s="153"/>
      <c r="AB4" s="153"/>
      <c r="AC4" s="153"/>
      <c r="AD4" s="153"/>
    </row>
    <row r="5" spans="1:30" ht="15.75">
      <c r="A5" s="171"/>
      <c r="B5" s="171"/>
      <c r="C5" s="171"/>
      <c r="D5" s="171"/>
      <c r="E5" s="171"/>
      <c r="F5" s="154" t="s">
        <v>3</v>
      </c>
      <c r="G5" s="110">
        <f>'1'!$F$6</f>
        <v>2025</v>
      </c>
      <c r="H5" s="171"/>
      <c r="I5" s="171"/>
      <c r="J5" s="171"/>
      <c r="K5" s="171"/>
      <c r="L5" s="171"/>
      <c r="M5" s="153"/>
      <c r="N5" s="153"/>
      <c r="O5" s="153"/>
      <c r="P5" s="172"/>
      <c r="Q5" s="172"/>
      <c r="R5" s="172"/>
      <c r="S5" s="172"/>
      <c r="T5" s="172"/>
      <c r="U5" s="172"/>
      <c r="V5" s="153"/>
      <c r="W5" s="153"/>
      <c r="X5" s="169"/>
      <c r="Y5" s="172"/>
      <c r="Z5" s="172"/>
      <c r="AA5" s="172"/>
      <c r="AB5" s="172"/>
      <c r="AC5" s="172"/>
      <c r="AD5" s="172"/>
    </row>
    <row r="6" spans="1:30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</row>
    <row r="7" spans="1:30" ht="17.25" customHeight="1">
      <c r="A7" s="750" t="s">
        <v>4</v>
      </c>
      <c r="B7" s="750" t="s">
        <v>247</v>
      </c>
      <c r="C7" s="750" t="s">
        <v>1156</v>
      </c>
      <c r="D7" s="756" t="s">
        <v>1553</v>
      </c>
      <c r="E7" s="753"/>
      <c r="F7" s="754"/>
      <c r="G7" s="756" t="s">
        <v>1554</v>
      </c>
      <c r="H7" s="753"/>
      <c r="I7" s="754"/>
      <c r="J7" s="756" t="s">
        <v>1555</v>
      </c>
      <c r="K7" s="753"/>
      <c r="L7" s="754"/>
      <c r="M7" s="418"/>
      <c r="N7" s="418"/>
      <c r="O7" s="172"/>
      <c r="P7" s="153"/>
      <c r="Q7" s="153"/>
      <c r="R7" s="153"/>
      <c r="S7" s="418"/>
      <c r="T7" s="418"/>
      <c r="U7" s="418"/>
      <c r="V7" s="418"/>
      <c r="W7" s="418"/>
      <c r="X7" s="172"/>
      <c r="Y7" s="153"/>
      <c r="Z7" s="153"/>
      <c r="AA7" s="153"/>
      <c r="AB7" s="153"/>
      <c r="AC7" s="153"/>
      <c r="AD7" s="153"/>
    </row>
    <row r="8" spans="1:30" ht="18.75" customHeight="1">
      <c r="A8" s="730"/>
      <c r="B8" s="730"/>
      <c r="C8" s="730"/>
      <c r="D8" s="726" t="s">
        <v>249</v>
      </c>
      <c r="E8" s="779" t="s">
        <v>1556</v>
      </c>
      <c r="F8" s="723"/>
      <c r="G8" s="726" t="s">
        <v>1446</v>
      </c>
      <c r="H8" s="823" t="s">
        <v>1556</v>
      </c>
      <c r="I8" s="724"/>
      <c r="J8" s="726" t="s">
        <v>1446</v>
      </c>
      <c r="K8" s="779" t="s">
        <v>1556</v>
      </c>
      <c r="L8" s="724"/>
      <c r="M8" s="167"/>
      <c r="N8" s="167"/>
      <c r="O8" s="167"/>
      <c r="P8" s="167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</row>
    <row r="9" spans="1:30" ht="16.5" customHeight="1">
      <c r="A9" s="720"/>
      <c r="B9" s="720"/>
      <c r="C9" s="720"/>
      <c r="D9" s="720"/>
      <c r="E9" s="175" t="s">
        <v>1557</v>
      </c>
      <c r="F9" s="175" t="s">
        <v>29</v>
      </c>
      <c r="G9" s="720"/>
      <c r="H9" s="222" t="s">
        <v>1557</v>
      </c>
      <c r="I9" s="175" t="s">
        <v>29</v>
      </c>
      <c r="J9" s="720"/>
      <c r="K9" s="175" t="s">
        <v>1557</v>
      </c>
      <c r="L9" s="175" t="s">
        <v>29</v>
      </c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</row>
    <row r="10" spans="1:30" ht="15.75" customHeight="1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</row>
    <row r="11" spans="1:30">
      <c r="A11" s="240">
        <v>1</v>
      </c>
      <c r="B11" s="250" t="str">
        <f>'11'!B9</f>
        <v>Ngrayun</v>
      </c>
      <c r="C11" s="250" t="str">
        <f>'11'!C9</f>
        <v>Ngrayun</v>
      </c>
      <c r="D11" s="139">
        <v>318</v>
      </c>
      <c r="E11" s="139">
        <v>303</v>
      </c>
      <c r="F11" s="228">
        <f t="shared" ref="F11:F43" si="0">E11/D11*100</f>
        <v>95.283018867924525</v>
      </c>
      <c r="G11" s="139">
        <v>1583</v>
      </c>
      <c r="H11" s="139">
        <v>1576</v>
      </c>
      <c r="I11" s="228">
        <f t="shared" ref="I11:I43" si="1">H11/G11*100</f>
        <v>99.557801642451039</v>
      </c>
      <c r="J11" s="223">
        <f t="shared" ref="J11:K11" si="2">SUM(D11,G11)</f>
        <v>1901</v>
      </c>
      <c r="K11" s="223">
        <f t="shared" si="2"/>
        <v>1879</v>
      </c>
      <c r="L11" s="228">
        <f t="shared" ref="L11:L43" si="3">K11/J11*100</f>
        <v>98.842714360862701</v>
      </c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</row>
    <row r="12" spans="1:30">
      <c r="A12" s="240">
        <v>2</v>
      </c>
      <c r="B12" s="250">
        <f>'11'!B10</f>
        <v>0</v>
      </c>
      <c r="C12" s="250" t="str">
        <f>'11'!C10</f>
        <v>Selur</v>
      </c>
      <c r="D12" s="139">
        <v>195</v>
      </c>
      <c r="E12" s="139">
        <v>194</v>
      </c>
      <c r="F12" s="228">
        <f t="shared" si="0"/>
        <v>99.487179487179489</v>
      </c>
      <c r="G12" s="139">
        <v>969</v>
      </c>
      <c r="H12" s="139">
        <v>962</v>
      </c>
      <c r="I12" s="228">
        <f t="shared" si="1"/>
        <v>99.27760577915376</v>
      </c>
      <c r="J12" s="223">
        <f t="shared" ref="J12:K12" si="4">SUM(D12,G12)</f>
        <v>1164</v>
      </c>
      <c r="K12" s="223">
        <f t="shared" si="4"/>
        <v>1156</v>
      </c>
      <c r="L12" s="228">
        <f t="shared" si="3"/>
        <v>99.312714776632305</v>
      </c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</row>
    <row r="13" spans="1:30">
      <c r="A13" s="240">
        <v>3</v>
      </c>
      <c r="B13" s="250" t="str">
        <f>'11'!B11</f>
        <v>Slahung</v>
      </c>
      <c r="C13" s="250" t="str">
        <f>'11'!C11</f>
        <v>Slahung</v>
      </c>
      <c r="D13" s="139">
        <v>241</v>
      </c>
      <c r="E13" s="139">
        <v>221</v>
      </c>
      <c r="F13" s="228">
        <f t="shared" si="0"/>
        <v>91.701244813278009</v>
      </c>
      <c r="G13" s="139">
        <v>1096</v>
      </c>
      <c r="H13" s="139">
        <v>1057</v>
      </c>
      <c r="I13" s="228">
        <f t="shared" si="1"/>
        <v>96.441605839416056</v>
      </c>
      <c r="J13" s="223">
        <f t="shared" ref="J13:K13" si="5">SUM(D13,G13)</f>
        <v>1337</v>
      </c>
      <c r="K13" s="223">
        <f t="shared" si="5"/>
        <v>1278</v>
      </c>
      <c r="L13" s="228">
        <f t="shared" si="3"/>
        <v>95.587135377711292</v>
      </c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</row>
    <row r="14" spans="1:30">
      <c r="A14" s="240">
        <v>4</v>
      </c>
      <c r="B14" s="250">
        <f>'11'!B12</f>
        <v>0</v>
      </c>
      <c r="C14" s="250" t="str">
        <f>'11'!C12</f>
        <v>Nailan</v>
      </c>
      <c r="D14" s="139">
        <v>149</v>
      </c>
      <c r="E14" s="139">
        <v>144</v>
      </c>
      <c r="F14" s="228">
        <f t="shared" si="0"/>
        <v>96.644295302013433</v>
      </c>
      <c r="G14" s="139">
        <v>851</v>
      </c>
      <c r="H14" s="139">
        <v>846</v>
      </c>
      <c r="I14" s="228">
        <f t="shared" si="1"/>
        <v>99.412455934195066</v>
      </c>
      <c r="J14" s="223">
        <f t="shared" ref="J14:K14" si="6">SUM(D14,G14)</f>
        <v>1000</v>
      </c>
      <c r="K14" s="223">
        <f t="shared" si="6"/>
        <v>990</v>
      </c>
      <c r="L14" s="228">
        <f t="shared" si="3"/>
        <v>99</v>
      </c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</row>
    <row r="15" spans="1:30">
      <c r="A15" s="240">
        <v>5</v>
      </c>
      <c r="B15" s="250" t="str">
        <f>'11'!B13</f>
        <v>Bungkal</v>
      </c>
      <c r="C15" s="250" t="str">
        <f>'11'!C13</f>
        <v>Bungkal</v>
      </c>
      <c r="D15" s="139">
        <v>227</v>
      </c>
      <c r="E15" s="139">
        <v>202</v>
      </c>
      <c r="F15" s="228">
        <f t="shared" si="0"/>
        <v>88.986784140969164</v>
      </c>
      <c r="G15" s="139">
        <v>1357</v>
      </c>
      <c r="H15" s="139">
        <v>1206</v>
      </c>
      <c r="I15" s="228">
        <f t="shared" si="1"/>
        <v>88.872512896094321</v>
      </c>
      <c r="J15" s="223">
        <f t="shared" ref="J15:K15" si="7">SUM(D15,G15)</f>
        <v>1584</v>
      </c>
      <c r="K15" s="223">
        <f t="shared" si="7"/>
        <v>1408</v>
      </c>
      <c r="L15" s="228">
        <f t="shared" si="3"/>
        <v>88.888888888888886</v>
      </c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</row>
    <row r="16" spans="1:30" ht="15" customHeight="1">
      <c r="A16" s="240">
        <v>6</v>
      </c>
      <c r="B16" s="250" t="str">
        <f>'11'!B14</f>
        <v>Sambit</v>
      </c>
      <c r="C16" s="250" t="str">
        <f>'11'!C14</f>
        <v>Sambit</v>
      </c>
      <c r="D16" s="139">
        <v>131</v>
      </c>
      <c r="E16" s="139">
        <v>124</v>
      </c>
      <c r="F16" s="228">
        <f t="shared" si="0"/>
        <v>94.656488549618317</v>
      </c>
      <c r="G16" s="139">
        <v>735</v>
      </c>
      <c r="H16" s="139">
        <v>728</v>
      </c>
      <c r="I16" s="228">
        <f t="shared" si="1"/>
        <v>99.047619047619051</v>
      </c>
      <c r="J16" s="223">
        <f t="shared" ref="J16:K16" si="8">SUM(D16,G16)</f>
        <v>866</v>
      </c>
      <c r="K16" s="223">
        <f t="shared" si="8"/>
        <v>852</v>
      </c>
      <c r="L16" s="228">
        <f t="shared" si="3"/>
        <v>98.383371824480363</v>
      </c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</row>
    <row r="17" spans="1:30">
      <c r="A17" s="240">
        <v>7</v>
      </c>
      <c r="B17" s="250">
        <f>'11'!B15</f>
        <v>0</v>
      </c>
      <c r="C17" s="250" t="str">
        <f>'11'!C15</f>
        <v>Wringinanom</v>
      </c>
      <c r="D17" s="139">
        <v>179</v>
      </c>
      <c r="E17" s="139">
        <v>178</v>
      </c>
      <c r="F17" s="228">
        <f t="shared" si="0"/>
        <v>99.441340782122893</v>
      </c>
      <c r="G17" s="139">
        <v>834</v>
      </c>
      <c r="H17" s="139">
        <v>834</v>
      </c>
      <c r="I17" s="228">
        <f t="shared" si="1"/>
        <v>100</v>
      </c>
      <c r="J17" s="223">
        <f t="shared" ref="J17:K17" si="9">SUM(D17,G17)</f>
        <v>1013</v>
      </c>
      <c r="K17" s="223">
        <f t="shared" si="9"/>
        <v>1012</v>
      </c>
      <c r="L17" s="228">
        <f t="shared" si="3"/>
        <v>99.901283316880551</v>
      </c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</row>
    <row r="18" spans="1:30">
      <c r="A18" s="240">
        <v>8</v>
      </c>
      <c r="B18" s="250" t="str">
        <f>'11'!B16</f>
        <v>Sawoo</v>
      </c>
      <c r="C18" s="250" t="str">
        <f>'11'!C16</f>
        <v>Sawoo</v>
      </c>
      <c r="D18" s="139">
        <v>417</v>
      </c>
      <c r="E18" s="139">
        <v>365</v>
      </c>
      <c r="F18" s="228">
        <f t="shared" si="0"/>
        <v>87.529976019184659</v>
      </c>
      <c r="G18" s="139">
        <v>2005</v>
      </c>
      <c r="H18" s="139">
        <v>2003</v>
      </c>
      <c r="I18" s="228">
        <f t="shared" si="1"/>
        <v>99.900249376558605</v>
      </c>
      <c r="J18" s="223">
        <f t="shared" ref="J18:K18" si="10">SUM(D18,G18)</f>
        <v>2422</v>
      </c>
      <c r="K18" s="223">
        <f t="shared" si="10"/>
        <v>2368</v>
      </c>
      <c r="L18" s="228">
        <f t="shared" si="3"/>
        <v>97.770437654830715</v>
      </c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</row>
    <row r="19" spans="1:30">
      <c r="A19" s="240">
        <v>9</v>
      </c>
      <c r="B19" s="250">
        <f>'11'!B17</f>
        <v>0</v>
      </c>
      <c r="C19" s="250" t="str">
        <f>'11'!C17</f>
        <v>Bondrang</v>
      </c>
      <c r="D19" s="139">
        <v>62</v>
      </c>
      <c r="E19" s="139">
        <v>61</v>
      </c>
      <c r="F19" s="228">
        <f t="shared" si="0"/>
        <v>98.387096774193552</v>
      </c>
      <c r="G19" s="139">
        <v>286</v>
      </c>
      <c r="H19" s="139">
        <v>286</v>
      </c>
      <c r="I19" s="228">
        <f t="shared" si="1"/>
        <v>100</v>
      </c>
      <c r="J19" s="223">
        <f t="shared" ref="J19:K19" si="11">SUM(D19,G19)</f>
        <v>348</v>
      </c>
      <c r="K19" s="223">
        <f t="shared" si="11"/>
        <v>347</v>
      </c>
      <c r="L19" s="228">
        <f t="shared" si="3"/>
        <v>99.712643678160916</v>
      </c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</row>
    <row r="20" spans="1:30">
      <c r="A20" s="240">
        <v>10</v>
      </c>
      <c r="B20" s="250" t="str">
        <f>'11'!B18</f>
        <v>Sooko</v>
      </c>
      <c r="C20" s="250" t="str">
        <f>'11'!C18</f>
        <v>Sooko</v>
      </c>
      <c r="D20" s="139">
        <v>176</v>
      </c>
      <c r="E20" s="139">
        <v>174</v>
      </c>
      <c r="F20" s="228">
        <f t="shared" si="0"/>
        <v>98.86363636363636</v>
      </c>
      <c r="G20" s="139">
        <v>868</v>
      </c>
      <c r="H20" s="139">
        <v>864</v>
      </c>
      <c r="I20" s="228">
        <f t="shared" si="1"/>
        <v>99.539170506912441</v>
      </c>
      <c r="J20" s="223">
        <f t="shared" ref="J20:K20" si="12">SUM(D20,G20)</f>
        <v>1044</v>
      </c>
      <c r="K20" s="223">
        <f t="shared" si="12"/>
        <v>1038</v>
      </c>
      <c r="L20" s="228">
        <f t="shared" si="3"/>
        <v>99.425287356321832</v>
      </c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</row>
    <row r="21" spans="1:30" ht="15.75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87</v>
      </c>
      <c r="E21" s="139">
        <v>80</v>
      </c>
      <c r="F21" s="228">
        <f t="shared" si="0"/>
        <v>91.954022988505741</v>
      </c>
      <c r="G21" s="139">
        <v>427</v>
      </c>
      <c r="H21" s="139">
        <v>418</v>
      </c>
      <c r="I21" s="228">
        <f t="shared" si="1"/>
        <v>97.892271662763463</v>
      </c>
      <c r="J21" s="223">
        <f t="shared" ref="J21:K21" si="13">SUM(D21,G21)</f>
        <v>514</v>
      </c>
      <c r="K21" s="223">
        <f t="shared" si="13"/>
        <v>498</v>
      </c>
      <c r="L21" s="228">
        <f t="shared" si="3"/>
        <v>96.887159533073927</v>
      </c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</row>
    <row r="22" spans="1:30" ht="15.75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128</v>
      </c>
      <c r="E22" s="139">
        <v>128</v>
      </c>
      <c r="F22" s="228">
        <f t="shared" si="0"/>
        <v>100</v>
      </c>
      <c r="G22" s="139">
        <v>1168</v>
      </c>
      <c r="H22" s="139">
        <v>1168</v>
      </c>
      <c r="I22" s="228">
        <f t="shared" si="1"/>
        <v>100</v>
      </c>
      <c r="J22" s="223">
        <f t="shared" ref="J22:K22" si="14">SUM(D22,G22)</f>
        <v>1296</v>
      </c>
      <c r="K22" s="223">
        <f t="shared" si="14"/>
        <v>1296</v>
      </c>
      <c r="L22" s="228">
        <f t="shared" si="3"/>
        <v>100</v>
      </c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</row>
    <row r="23" spans="1:30" ht="15.75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119</v>
      </c>
      <c r="E23" s="139">
        <v>118</v>
      </c>
      <c r="F23" s="228">
        <f t="shared" si="0"/>
        <v>99.159663865546221</v>
      </c>
      <c r="G23" s="139">
        <v>709</v>
      </c>
      <c r="H23" s="139">
        <v>703</v>
      </c>
      <c r="I23" s="228">
        <f t="shared" si="1"/>
        <v>99.153737658674189</v>
      </c>
      <c r="J23" s="223">
        <f t="shared" ref="J23:K23" si="15">SUM(D23,G23)</f>
        <v>828</v>
      </c>
      <c r="K23" s="223">
        <f t="shared" si="15"/>
        <v>821</v>
      </c>
      <c r="L23" s="228">
        <f t="shared" si="3"/>
        <v>99.154589371980677</v>
      </c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</row>
    <row r="24" spans="1:30" ht="15.75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272</v>
      </c>
      <c r="E24" s="139">
        <v>272</v>
      </c>
      <c r="F24" s="228">
        <f t="shared" si="0"/>
        <v>100</v>
      </c>
      <c r="G24" s="139">
        <v>1484</v>
      </c>
      <c r="H24" s="139">
        <v>1484</v>
      </c>
      <c r="I24" s="228">
        <f t="shared" si="1"/>
        <v>100</v>
      </c>
      <c r="J24" s="223">
        <f t="shared" ref="J24:K24" si="16">SUM(D24,G24)</f>
        <v>1756</v>
      </c>
      <c r="K24" s="223">
        <f t="shared" si="16"/>
        <v>1756</v>
      </c>
      <c r="L24" s="228">
        <f t="shared" si="3"/>
        <v>100</v>
      </c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</row>
    <row r="25" spans="1:30" ht="15.75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225</v>
      </c>
      <c r="E25" s="139">
        <v>220</v>
      </c>
      <c r="F25" s="228">
        <f t="shared" si="0"/>
        <v>97.777777777777771</v>
      </c>
      <c r="G25" s="139">
        <v>940</v>
      </c>
      <c r="H25" s="139">
        <v>924</v>
      </c>
      <c r="I25" s="228">
        <f t="shared" si="1"/>
        <v>98.297872340425528</v>
      </c>
      <c r="J25" s="223">
        <f t="shared" ref="J25:K25" si="17">SUM(D25,G25)</f>
        <v>1165</v>
      </c>
      <c r="K25" s="223">
        <f t="shared" si="17"/>
        <v>1144</v>
      </c>
      <c r="L25" s="228">
        <f t="shared" si="3"/>
        <v>98.197424892703864</v>
      </c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</row>
    <row r="26" spans="1:30" ht="15.75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198</v>
      </c>
      <c r="E26" s="139">
        <v>190</v>
      </c>
      <c r="F26" s="228">
        <f t="shared" si="0"/>
        <v>95.959595959595958</v>
      </c>
      <c r="G26" s="139">
        <v>950</v>
      </c>
      <c r="H26" s="139">
        <v>939</v>
      </c>
      <c r="I26" s="228">
        <f t="shared" si="1"/>
        <v>98.842105263157904</v>
      </c>
      <c r="J26" s="223">
        <f t="shared" ref="J26:K26" si="18">SUM(D26,G26)</f>
        <v>1148</v>
      </c>
      <c r="K26" s="223">
        <f t="shared" si="18"/>
        <v>1129</v>
      </c>
      <c r="L26" s="228">
        <f t="shared" si="3"/>
        <v>98.344947735191639</v>
      </c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</row>
    <row r="27" spans="1:30" ht="15.75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177</v>
      </c>
      <c r="E27" s="139">
        <v>163</v>
      </c>
      <c r="F27" s="228">
        <f t="shared" si="0"/>
        <v>92.090395480225979</v>
      </c>
      <c r="G27" s="139">
        <v>1191</v>
      </c>
      <c r="H27" s="139">
        <v>1148</v>
      </c>
      <c r="I27" s="228">
        <f t="shared" si="1"/>
        <v>96.389588581024356</v>
      </c>
      <c r="J27" s="223">
        <f t="shared" ref="J27:K27" si="19">SUM(D27,G27)</f>
        <v>1368</v>
      </c>
      <c r="K27" s="223">
        <f t="shared" si="19"/>
        <v>1311</v>
      </c>
      <c r="L27" s="228">
        <f t="shared" si="3"/>
        <v>95.833333333333343</v>
      </c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</row>
    <row r="28" spans="1:30" ht="15.75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392</v>
      </c>
      <c r="E28" s="139">
        <v>360</v>
      </c>
      <c r="F28" s="228">
        <f t="shared" si="0"/>
        <v>91.83673469387756</v>
      </c>
      <c r="G28" s="139">
        <v>1716</v>
      </c>
      <c r="H28" s="139">
        <v>1698</v>
      </c>
      <c r="I28" s="228">
        <f t="shared" si="1"/>
        <v>98.951048951048946</v>
      </c>
      <c r="J28" s="223">
        <f t="shared" ref="J28:K28" si="20">SUM(D28,G28)</f>
        <v>2108</v>
      </c>
      <c r="K28" s="223">
        <f t="shared" si="20"/>
        <v>2058</v>
      </c>
      <c r="L28" s="228">
        <f t="shared" si="3"/>
        <v>97.628083491461098</v>
      </c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</row>
    <row r="29" spans="1:30" ht="15.75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251</v>
      </c>
      <c r="E29" s="139">
        <v>235</v>
      </c>
      <c r="F29" s="228">
        <f t="shared" si="0"/>
        <v>93.625498007968119</v>
      </c>
      <c r="G29" s="139">
        <v>1304</v>
      </c>
      <c r="H29" s="139">
        <v>1256</v>
      </c>
      <c r="I29" s="228">
        <f t="shared" si="1"/>
        <v>96.319018404907979</v>
      </c>
      <c r="J29" s="223">
        <f t="shared" ref="J29:K29" si="21">SUM(D29,G29)</f>
        <v>1555</v>
      </c>
      <c r="K29" s="223">
        <f t="shared" si="21"/>
        <v>1491</v>
      </c>
      <c r="L29" s="228">
        <f t="shared" si="3"/>
        <v>95.884244372990352</v>
      </c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</row>
    <row r="30" spans="1:30" ht="15.75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101</v>
      </c>
      <c r="E30" s="139">
        <v>100</v>
      </c>
      <c r="F30" s="228">
        <f t="shared" si="0"/>
        <v>99.009900990099013</v>
      </c>
      <c r="G30" s="139">
        <v>463</v>
      </c>
      <c r="H30" s="139">
        <v>463</v>
      </c>
      <c r="I30" s="228">
        <f t="shared" si="1"/>
        <v>100</v>
      </c>
      <c r="J30" s="223">
        <f t="shared" ref="J30:K30" si="22">SUM(D30,G30)</f>
        <v>564</v>
      </c>
      <c r="K30" s="223">
        <f t="shared" si="22"/>
        <v>563</v>
      </c>
      <c r="L30" s="228">
        <f t="shared" si="3"/>
        <v>99.822695035460995</v>
      </c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</row>
    <row r="31" spans="1:30" ht="15.75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235</v>
      </c>
      <c r="E31" s="139">
        <v>189</v>
      </c>
      <c r="F31" s="228">
        <f t="shared" si="0"/>
        <v>80.425531914893625</v>
      </c>
      <c r="G31" s="139">
        <v>1723</v>
      </c>
      <c r="H31" s="139">
        <v>1684</v>
      </c>
      <c r="I31" s="228">
        <f t="shared" si="1"/>
        <v>97.736506094022062</v>
      </c>
      <c r="J31" s="223">
        <f t="shared" ref="J31:K31" si="23">SUM(D31,G31)</f>
        <v>1958</v>
      </c>
      <c r="K31" s="223">
        <f t="shared" si="23"/>
        <v>1873</v>
      </c>
      <c r="L31" s="228">
        <f t="shared" si="3"/>
        <v>95.658835546475999</v>
      </c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</row>
    <row r="32" spans="1:30" ht="15.7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8</v>
      </c>
      <c r="E32" s="139">
        <v>8</v>
      </c>
      <c r="F32" s="228">
        <f t="shared" si="0"/>
        <v>100</v>
      </c>
      <c r="G32" s="139">
        <v>783</v>
      </c>
      <c r="H32" s="139">
        <v>722</v>
      </c>
      <c r="I32" s="228">
        <f t="shared" si="1"/>
        <v>92.209450830140483</v>
      </c>
      <c r="J32" s="223">
        <f t="shared" ref="J32:K32" si="24">SUM(D32,G32)</f>
        <v>791</v>
      </c>
      <c r="K32" s="223">
        <f t="shared" si="24"/>
        <v>730</v>
      </c>
      <c r="L32" s="228">
        <f t="shared" si="3"/>
        <v>92.288242730720611</v>
      </c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</row>
    <row r="33" spans="1:30" ht="15.7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101</v>
      </c>
      <c r="E33" s="139">
        <v>91</v>
      </c>
      <c r="F33" s="228">
        <f t="shared" si="0"/>
        <v>90.099009900990097</v>
      </c>
      <c r="G33" s="139">
        <v>988</v>
      </c>
      <c r="H33" s="139">
        <v>905</v>
      </c>
      <c r="I33" s="228">
        <f t="shared" si="1"/>
        <v>91.599190283400816</v>
      </c>
      <c r="J33" s="223">
        <f t="shared" ref="J33:K33" si="25">SUM(D33,G33)</f>
        <v>1089</v>
      </c>
      <c r="K33" s="223">
        <f t="shared" si="25"/>
        <v>996</v>
      </c>
      <c r="L33" s="228">
        <f t="shared" si="3"/>
        <v>91.460055096418742</v>
      </c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</row>
    <row r="34" spans="1:30" ht="15.75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108</v>
      </c>
      <c r="E34" s="139">
        <v>100</v>
      </c>
      <c r="F34" s="228">
        <f t="shared" si="0"/>
        <v>92.592592592592595</v>
      </c>
      <c r="G34" s="139">
        <v>516</v>
      </c>
      <c r="H34" s="139">
        <v>482</v>
      </c>
      <c r="I34" s="228">
        <f t="shared" si="1"/>
        <v>93.410852713178301</v>
      </c>
      <c r="J34" s="223">
        <f t="shared" ref="J34:K34" si="26">SUM(D34,G34)</f>
        <v>624</v>
      </c>
      <c r="K34" s="223">
        <f t="shared" si="26"/>
        <v>582</v>
      </c>
      <c r="L34" s="228">
        <f t="shared" si="3"/>
        <v>93.269230769230774</v>
      </c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</row>
    <row r="35" spans="1:30" ht="15.7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391</v>
      </c>
      <c r="E35" s="139">
        <v>359</v>
      </c>
      <c r="F35" s="228">
        <f t="shared" si="0"/>
        <v>91.815856777493607</v>
      </c>
      <c r="G35" s="139">
        <v>2277</v>
      </c>
      <c r="H35" s="139">
        <v>2092</v>
      </c>
      <c r="I35" s="228">
        <f t="shared" si="1"/>
        <v>91.875274483970131</v>
      </c>
      <c r="J35" s="223">
        <f t="shared" ref="J35:K35" si="27">SUM(D35,G35)</f>
        <v>2668</v>
      </c>
      <c r="K35" s="223">
        <f t="shared" si="27"/>
        <v>2451</v>
      </c>
      <c r="L35" s="228">
        <f t="shared" si="3"/>
        <v>91.866566716641685</v>
      </c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</row>
    <row r="36" spans="1:30" ht="15.7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297</v>
      </c>
      <c r="E36" s="139">
        <v>296</v>
      </c>
      <c r="F36" s="228">
        <f t="shared" si="0"/>
        <v>99.663299663299668</v>
      </c>
      <c r="G36" s="139">
        <v>1278</v>
      </c>
      <c r="H36" s="139">
        <v>1278</v>
      </c>
      <c r="I36" s="228">
        <f t="shared" si="1"/>
        <v>100</v>
      </c>
      <c r="J36" s="223">
        <f t="shared" ref="J36:K36" si="28">SUM(D36,G36)</f>
        <v>1575</v>
      </c>
      <c r="K36" s="223">
        <f t="shared" si="28"/>
        <v>1574</v>
      </c>
      <c r="L36" s="228">
        <f t="shared" si="3"/>
        <v>99.936507936507937</v>
      </c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</row>
    <row r="37" spans="1:30" ht="15.75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263</v>
      </c>
      <c r="E37" s="139">
        <v>240</v>
      </c>
      <c r="F37" s="228">
        <f t="shared" si="0"/>
        <v>91.254752851711032</v>
      </c>
      <c r="G37" s="139">
        <v>1327</v>
      </c>
      <c r="H37" s="139">
        <v>1241</v>
      </c>
      <c r="I37" s="228">
        <f t="shared" si="1"/>
        <v>93.519216277317256</v>
      </c>
      <c r="J37" s="223">
        <f t="shared" ref="J37:K37" si="29">SUM(D37,G37)</f>
        <v>1590</v>
      </c>
      <c r="K37" s="223">
        <f t="shared" si="29"/>
        <v>1481</v>
      </c>
      <c r="L37" s="228">
        <f t="shared" si="3"/>
        <v>93.144654088050316</v>
      </c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</row>
    <row r="38" spans="1:30" ht="15.7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307</v>
      </c>
      <c r="E38" s="139">
        <v>291</v>
      </c>
      <c r="F38" s="228">
        <f t="shared" si="0"/>
        <v>94.788273615635177</v>
      </c>
      <c r="G38" s="139">
        <v>1710</v>
      </c>
      <c r="H38" s="139">
        <v>1710</v>
      </c>
      <c r="I38" s="228">
        <f t="shared" si="1"/>
        <v>100</v>
      </c>
      <c r="J38" s="223">
        <f t="shared" ref="J38:K38" si="30">SUM(D38,G38)</f>
        <v>2017</v>
      </c>
      <c r="K38" s="223">
        <f t="shared" si="30"/>
        <v>2001</v>
      </c>
      <c r="L38" s="228">
        <f t="shared" si="3"/>
        <v>99.206742687159149</v>
      </c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</row>
    <row r="39" spans="1:30" ht="15.75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206</v>
      </c>
      <c r="E39" s="139">
        <v>206</v>
      </c>
      <c r="F39" s="228">
        <f t="shared" si="0"/>
        <v>100</v>
      </c>
      <c r="G39" s="139">
        <v>1198</v>
      </c>
      <c r="H39" s="139">
        <v>1159</v>
      </c>
      <c r="I39" s="228">
        <f t="shared" si="1"/>
        <v>96.744574290484138</v>
      </c>
      <c r="J39" s="223">
        <f t="shared" ref="J39:K39" si="31">SUM(D39,G39)</f>
        <v>1404</v>
      </c>
      <c r="K39" s="223">
        <f t="shared" si="31"/>
        <v>1365</v>
      </c>
      <c r="L39" s="228">
        <f t="shared" si="3"/>
        <v>97.222222222222214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</row>
    <row r="40" spans="1:30" ht="15.7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292</v>
      </c>
      <c r="E40" s="139">
        <v>270</v>
      </c>
      <c r="F40" s="228">
        <f t="shared" si="0"/>
        <v>92.465753424657535</v>
      </c>
      <c r="G40" s="139">
        <v>1351</v>
      </c>
      <c r="H40" s="139">
        <v>1348</v>
      </c>
      <c r="I40" s="228">
        <f t="shared" si="1"/>
        <v>99.777942264988894</v>
      </c>
      <c r="J40" s="223">
        <f t="shared" ref="J40:K40" si="32">SUM(D40,G40)</f>
        <v>1643</v>
      </c>
      <c r="K40" s="223">
        <f t="shared" si="32"/>
        <v>1618</v>
      </c>
      <c r="L40" s="228">
        <f t="shared" si="3"/>
        <v>98.478393183201462</v>
      </c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</row>
    <row r="41" spans="1:30" ht="15.75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103</v>
      </c>
      <c r="E41" s="139">
        <v>80</v>
      </c>
      <c r="F41" s="228">
        <f t="shared" si="0"/>
        <v>77.669902912621353</v>
      </c>
      <c r="G41" s="139">
        <v>828</v>
      </c>
      <c r="H41" s="139">
        <v>615</v>
      </c>
      <c r="I41" s="228">
        <f t="shared" si="1"/>
        <v>74.275362318840578</v>
      </c>
      <c r="J41" s="223">
        <f t="shared" ref="J41:K41" si="33">SUM(D41,G41)</f>
        <v>931</v>
      </c>
      <c r="K41" s="223">
        <f t="shared" si="33"/>
        <v>695</v>
      </c>
      <c r="L41" s="228">
        <f t="shared" si="3"/>
        <v>74.650912996777663</v>
      </c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</row>
    <row r="42" spans="1:30" ht="15.75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160</v>
      </c>
      <c r="E42" s="139">
        <v>150</v>
      </c>
      <c r="F42" s="228">
        <f t="shared" si="0"/>
        <v>93.75</v>
      </c>
      <c r="G42" s="139">
        <v>741</v>
      </c>
      <c r="H42" s="139">
        <v>734</v>
      </c>
      <c r="I42" s="228">
        <f t="shared" si="1"/>
        <v>99.055330634278008</v>
      </c>
      <c r="J42" s="223">
        <f t="shared" ref="J42:K42" si="34">SUM(D42,G42)</f>
        <v>901</v>
      </c>
      <c r="K42" s="223">
        <f t="shared" si="34"/>
        <v>884</v>
      </c>
      <c r="L42" s="228">
        <f t="shared" si="3"/>
        <v>98.113207547169807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</row>
    <row r="43" spans="1:30" ht="15.75" customHeight="1">
      <c r="A43" s="295" t="s">
        <v>1057</v>
      </c>
      <c r="B43" s="351"/>
      <c r="C43" s="352"/>
      <c r="D43" s="231">
        <f t="shared" ref="D43:E43" si="35">SUM(D11:D42)</f>
        <v>6516</v>
      </c>
      <c r="E43" s="231">
        <f t="shared" si="35"/>
        <v>6112</v>
      </c>
      <c r="F43" s="296">
        <f t="shared" si="0"/>
        <v>93.799877225291596</v>
      </c>
      <c r="G43" s="231">
        <f t="shared" ref="G43:H43" si="36">SUM(G11:G42)</f>
        <v>35656</v>
      </c>
      <c r="H43" s="231">
        <f t="shared" si="36"/>
        <v>34533</v>
      </c>
      <c r="I43" s="296">
        <f t="shared" si="1"/>
        <v>96.850459950639447</v>
      </c>
      <c r="J43" s="231">
        <f t="shared" ref="J43:K43" si="37">SUM(J11:J42)</f>
        <v>42172</v>
      </c>
      <c r="K43" s="231">
        <f t="shared" si="37"/>
        <v>40645</v>
      </c>
      <c r="L43" s="296">
        <f t="shared" si="3"/>
        <v>96.379114104144918</v>
      </c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</row>
    <row r="44" spans="1:30" ht="19.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</row>
    <row r="45" spans="1:30" ht="15.75" customHeight="1">
      <c r="A45" s="153" t="s">
        <v>1320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</row>
    <row r="46" spans="1:30" ht="15.75" customHeight="1">
      <c r="A46" s="107" t="s">
        <v>1558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</row>
    <row r="47" spans="1:30" ht="15.75" customHeight="1">
      <c r="A47" s="153"/>
      <c r="B47" s="153" t="s">
        <v>1559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</row>
    <row r="48" spans="1:30" ht="15.75" customHeight="1">
      <c r="A48" s="153"/>
      <c r="B48" s="153" t="s">
        <v>1560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</row>
    <row r="49" spans="1:30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</row>
    <row r="50" spans="1:30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</row>
    <row r="51" spans="1:30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</row>
    <row r="52" spans="1:30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</row>
    <row r="53" spans="1:30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</row>
    <row r="54" spans="1:30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</row>
    <row r="55" spans="1:30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</row>
    <row r="56" spans="1:30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</row>
    <row r="57" spans="1:30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</row>
    <row r="58" spans="1:30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</row>
    <row r="59" spans="1:30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</row>
    <row r="60" spans="1:30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</row>
    <row r="61" spans="1:30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</row>
    <row r="62" spans="1:30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</row>
    <row r="63" spans="1:30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</row>
    <row r="64" spans="1:30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</row>
    <row r="65" spans="1:30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</row>
    <row r="66" spans="1:30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</row>
    <row r="67" spans="1:30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</row>
    <row r="68" spans="1:30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</row>
    <row r="69" spans="1:30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</row>
    <row r="70" spans="1:30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</row>
    <row r="71" spans="1:30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</row>
    <row r="72" spans="1:30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</row>
    <row r="73" spans="1:30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</row>
    <row r="74" spans="1:30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</row>
    <row r="75" spans="1:30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</row>
    <row r="76" spans="1:30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</row>
    <row r="77" spans="1:30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</row>
    <row r="78" spans="1:30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</row>
    <row r="79" spans="1:30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</row>
    <row r="80" spans="1:30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</row>
    <row r="81" spans="1:30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</row>
    <row r="82" spans="1:30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</row>
    <row r="83" spans="1:30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</row>
    <row r="84" spans="1:30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</row>
    <row r="85" spans="1:30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</row>
    <row r="86" spans="1:30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</row>
    <row r="87" spans="1:30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</row>
    <row r="88" spans="1:30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</row>
    <row r="89" spans="1:30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</row>
    <row r="90" spans="1:30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</row>
    <row r="91" spans="1:30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</row>
    <row r="92" spans="1:30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</row>
    <row r="93" spans="1:30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</row>
    <row r="94" spans="1:30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</row>
    <row r="95" spans="1:30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</row>
    <row r="96" spans="1:30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</row>
    <row r="97" spans="1:30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</row>
    <row r="98" spans="1:30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</row>
    <row r="99" spans="1:30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</row>
    <row r="100" spans="1:30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</row>
    <row r="101" spans="1:30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</row>
    <row r="102" spans="1:30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</row>
    <row r="103" spans="1:30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</row>
    <row r="104" spans="1:30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</row>
    <row r="105" spans="1:30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</row>
    <row r="106" spans="1:30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</row>
    <row r="107" spans="1:30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</row>
    <row r="108" spans="1:30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</row>
    <row r="109" spans="1:30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</row>
    <row r="110" spans="1:30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</row>
    <row r="111" spans="1:30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</row>
    <row r="112" spans="1:30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</row>
    <row r="113" spans="1:30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</row>
    <row r="114" spans="1:30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</row>
    <row r="115" spans="1:30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</row>
    <row r="116" spans="1:30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</row>
    <row r="117" spans="1:30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</row>
    <row r="118" spans="1:30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</row>
    <row r="119" spans="1:30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</row>
    <row r="120" spans="1:30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</row>
    <row r="121" spans="1:30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</row>
    <row r="122" spans="1:30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</row>
    <row r="123" spans="1:30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</row>
    <row r="124" spans="1:30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</row>
    <row r="125" spans="1:30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</row>
    <row r="126" spans="1:30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</row>
    <row r="127" spans="1:30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</row>
    <row r="128" spans="1:30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</row>
    <row r="129" spans="1:30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</row>
    <row r="130" spans="1:30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</row>
    <row r="131" spans="1:30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</row>
    <row r="132" spans="1:30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</row>
    <row r="133" spans="1:30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</row>
    <row r="134" spans="1:30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</row>
    <row r="135" spans="1:30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</row>
    <row r="136" spans="1:30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</row>
    <row r="137" spans="1:30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</row>
    <row r="138" spans="1:30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</row>
    <row r="139" spans="1:30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</row>
    <row r="140" spans="1:30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</row>
    <row r="141" spans="1:30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</row>
    <row r="142" spans="1:30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</row>
    <row r="143" spans="1:30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</row>
    <row r="144" spans="1:30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</row>
    <row r="145" spans="1:30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</row>
    <row r="146" spans="1:30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</row>
    <row r="147" spans="1:30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</row>
    <row r="148" spans="1:30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</row>
    <row r="149" spans="1:30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</row>
    <row r="150" spans="1:30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</row>
    <row r="151" spans="1:30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</row>
    <row r="152" spans="1:30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</row>
    <row r="153" spans="1:30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</row>
    <row r="154" spans="1:30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</row>
    <row r="155" spans="1:30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</row>
    <row r="156" spans="1:30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</row>
    <row r="157" spans="1:30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</row>
    <row r="158" spans="1:30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</row>
    <row r="159" spans="1:30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</row>
    <row r="160" spans="1:30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</row>
    <row r="161" spans="1:30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</row>
    <row r="162" spans="1:30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</row>
    <row r="163" spans="1:30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</row>
    <row r="164" spans="1:30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</row>
    <row r="165" spans="1:30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</row>
    <row r="166" spans="1:30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</row>
    <row r="167" spans="1:30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</row>
    <row r="168" spans="1:30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</row>
    <row r="169" spans="1:30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</row>
    <row r="170" spans="1:30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</row>
    <row r="171" spans="1:30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</row>
    <row r="172" spans="1:30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</row>
    <row r="173" spans="1:30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</row>
    <row r="174" spans="1:30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</row>
    <row r="175" spans="1:30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</row>
    <row r="176" spans="1:30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</row>
    <row r="177" spans="1:30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</row>
    <row r="178" spans="1:30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</row>
    <row r="179" spans="1:30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</row>
    <row r="180" spans="1:30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</row>
    <row r="181" spans="1:30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</row>
    <row r="182" spans="1:30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</row>
    <row r="183" spans="1:30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</row>
    <row r="184" spans="1:30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</row>
    <row r="185" spans="1:30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</row>
    <row r="186" spans="1:30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</row>
    <row r="187" spans="1:30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</row>
    <row r="188" spans="1:30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</row>
    <row r="189" spans="1:30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</row>
    <row r="190" spans="1:30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</row>
    <row r="191" spans="1:30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</row>
    <row r="192" spans="1:30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</row>
    <row r="193" spans="1:30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</row>
    <row r="194" spans="1:30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</row>
    <row r="195" spans="1:30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</row>
    <row r="196" spans="1:30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</row>
    <row r="197" spans="1:30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</row>
    <row r="198" spans="1:30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</row>
    <row r="199" spans="1:30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</row>
    <row r="200" spans="1:30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</row>
    <row r="201" spans="1:30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</row>
    <row r="202" spans="1:30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</row>
    <row r="203" spans="1:30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</row>
    <row r="204" spans="1:30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</row>
    <row r="205" spans="1:30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</row>
    <row r="206" spans="1:30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</row>
    <row r="207" spans="1:30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</row>
    <row r="208" spans="1:30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</row>
    <row r="209" spans="1:30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</row>
    <row r="210" spans="1:30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</row>
    <row r="211" spans="1:30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</row>
    <row r="212" spans="1:30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</row>
    <row r="213" spans="1:30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</row>
    <row r="214" spans="1:30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</row>
    <row r="215" spans="1:30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</row>
    <row r="216" spans="1:30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</row>
    <row r="217" spans="1:30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</row>
    <row r="218" spans="1:30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</row>
    <row r="219" spans="1:30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</row>
    <row r="220" spans="1:30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</row>
    <row r="221" spans="1:30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</row>
    <row r="222" spans="1:30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</row>
    <row r="223" spans="1:30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</row>
    <row r="224" spans="1:30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</row>
    <row r="225" spans="1:30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</row>
    <row r="226" spans="1:30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</row>
    <row r="227" spans="1:30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</row>
    <row r="228" spans="1:30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</row>
    <row r="229" spans="1:30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</row>
    <row r="230" spans="1:30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</row>
    <row r="231" spans="1:30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</row>
    <row r="232" spans="1:30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</row>
    <row r="233" spans="1:30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</row>
    <row r="234" spans="1:30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</row>
    <row r="235" spans="1:30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</row>
    <row r="236" spans="1:30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</row>
    <row r="237" spans="1:30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</row>
    <row r="238" spans="1:30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</row>
    <row r="239" spans="1:30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</row>
    <row r="240" spans="1:30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</row>
    <row r="241" spans="1:30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</row>
    <row r="242" spans="1:30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</row>
    <row r="243" spans="1:30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</row>
    <row r="244" spans="1:30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</row>
    <row r="245" spans="1:30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</row>
    <row r="246" spans="1:30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</row>
    <row r="247" spans="1:30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</row>
    <row r="248" spans="1:30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</row>
    <row r="249" spans="1:30" ht="15.75" customHeight="1"/>
    <row r="250" spans="1:30" ht="15.75" customHeight="1"/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3:L3"/>
    <mergeCell ref="A7:A9"/>
    <mergeCell ref="B7:B9"/>
    <mergeCell ref="C7:C9"/>
    <mergeCell ref="D8:D9"/>
    <mergeCell ref="G8:G9"/>
    <mergeCell ref="J8:J9"/>
    <mergeCell ref="D7:F7"/>
    <mergeCell ref="E8:F8"/>
    <mergeCell ref="G7:I7"/>
    <mergeCell ref="H8:I8"/>
    <mergeCell ref="J7:L7"/>
    <mergeCell ref="K8:L8"/>
  </mergeCells>
  <printOptions horizontalCentered="1"/>
  <pageMargins left="0.55000000000000004" right="0.48" top="1.14173228346457" bottom="0.90551181102362199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A1:AD1000"/>
  <sheetViews>
    <sheetView workbookViewId="0">
      <selection sqref="A1:B1"/>
    </sheetView>
  </sheetViews>
  <sheetFormatPr defaultColWidth="14.42578125" defaultRowHeight="15" customHeight="1"/>
  <cols>
    <col min="1" max="1" width="5.85546875" customWidth="1"/>
    <col min="2" max="2" width="17.5703125" customWidth="1"/>
    <col min="3" max="3" width="17.28515625" customWidth="1"/>
    <col min="4" max="4" width="17" customWidth="1"/>
    <col min="5" max="5" width="16.5703125" customWidth="1"/>
    <col min="6" max="6" width="12.5703125" customWidth="1"/>
    <col min="7" max="7" width="9.42578125" customWidth="1"/>
    <col min="8" max="8" width="12" customWidth="1"/>
    <col min="9" max="9" width="9.42578125" customWidth="1"/>
    <col min="10" max="10" width="11.28515625" customWidth="1"/>
    <col min="11" max="11" width="9.5703125" customWidth="1"/>
    <col min="12" max="12" width="17" customWidth="1"/>
    <col min="13" max="13" width="17.85546875" customWidth="1"/>
    <col min="14" max="14" width="15.85546875" customWidth="1"/>
    <col min="15" max="15" width="15.42578125" customWidth="1"/>
    <col min="16" max="16" width="9.42578125" customWidth="1"/>
    <col min="17" max="17" width="20.140625" customWidth="1"/>
    <col min="18" max="18" width="9.140625" customWidth="1"/>
    <col min="19" max="22" width="8.140625" customWidth="1"/>
    <col min="23" max="23" width="9.140625" customWidth="1"/>
    <col min="24" max="24" width="8.140625" customWidth="1"/>
    <col min="25" max="25" width="9.140625" customWidth="1"/>
    <col min="26" max="26" width="8.140625" customWidth="1"/>
    <col min="27" max="27" width="9.140625" customWidth="1"/>
    <col min="28" max="28" width="8.140625" customWidth="1"/>
    <col min="29" max="30" width="21.85546875" customWidth="1"/>
  </cols>
  <sheetData>
    <row r="1" spans="1:30" ht="15.75">
      <c r="A1" s="828" t="s">
        <v>1561</v>
      </c>
      <c r="B1" s="718"/>
      <c r="C1" s="107"/>
      <c r="D1" s="107"/>
      <c r="E1" s="107"/>
      <c r="F1" s="107"/>
      <c r="G1" s="107"/>
      <c r="H1" s="209"/>
      <c r="I1" s="209"/>
      <c r="J1" s="209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53"/>
    </row>
    <row r="2" spans="1:30">
      <c r="A2" s="107"/>
      <c r="B2" s="107"/>
      <c r="C2" s="107"/>
      <c r="D2" s="107"/>
      <c r="E2" s="107"/>
      <c r="F2" s="107"/>
      <c r="G2" s="107"/>
      <c r="H2" s="209"/>
      <c r="I2" s="209"/>
      <c r="J2" s="209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53"/>
    </row>
    <row r="3" spans="1:30" ht="14.25" customHeight="1">
      <c r="A3" s="728" t="s">
        <v>1562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53"/>
    </row>
    <row r="4" spans="1:30" ht="15.75">
      <c r="A4" s="109"/>
      <c r="B4" s="109"/>
      <c r="C4" s="109"/>
      <c r="D4" s="109"/>
      <c r="E4" s="109"/>
      <c r="H4" s="419" t="s">
        <v>284</v>
      </c>
      <c r="I4" s="420" t="str">
        <f>'1'!$F$5</f>
        <v>PONOROGO</v>
      </c>
      <c r="J4" s="421"/>
      <c r="K4" s="109"/>
      <c r="L4" s="109"/>
      <c r="M4" s="109"/>
      <c r="N4" s="109"/>
      <c r="O4" s="109"/>
      <c r="P4" s="109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107"/>
      <c r="AC4" s="107"/>
      <c r="AD4" s="153"/>
    </row>
    <row r="5" spans="1:30" ht="15.75">
      <c r="A5" s="109"/>
      <c r="B5" s="109"/>
      <c r="C5" s="109"/>
      <c r="D5" s="109"/>
      <c r="E5" s="109"/>
      <c r="H5" s="419" t="s">
        <v>3</v>
      </c>
      <c r="I5" s="420">
        <f>'1'!$F$6</f>
        <v>2025</v>
      </c>
      <c r="J5" s="421"/>
      <c r="K5" s="109"/>
      <c r="L5" s="109"/>
      <c r="M5" s="109"/>
      <c r="N5" s="109"/>
      <c r="O5" s="109"/>
      <c r="P5" s="109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107"/>
      <c r="AC5" s="107"/>
      <c r="AD5" s="153"/>
    </row>
    <row r="6" spans="1:30">
      <c r="A6" s="107"/>
      <c r="B6" s="107"/>
      <c r="C6" s="107"/>
      <c r="D6" s="107"/>
      <c r="E6" s="107"/>
      <c r="F6" s="107"/>
      <c r="G6" s="107"/>
      <c r="H6" s="209"/>
      <c r="I6" s="209"/>
      <c r="J6" s="209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53"/>
    </row>
    <row r="7" spans="1:30" ht="44.25" customHeight="1">
      <c r="A7" s="726" t="s">
        <v>4</v>
      </c>
      <c r="B7" s="726" t="s">
        <v>247</v>
      </c>
      <c r="C7" s="726" t="s">
        <v>1156</v>
      </c>
      <c r="D7" s="727" t="s">
        <v>1563</v>
      </c>
      <c r="E7" s="727" t="s">
        <v>1564</v>
      </c>
      <c r="F7" s="790" t="s">
        <v>1565</v>
      </c>
      <c r="G7" s="748"/>
      <c r="H7" s="790" t="s">
        <v>1566</v>
      </c>
      <c r="I7" s="748"/>
      <c r="J7" s="790" t="s">
        <v>1567</v>
      </c>
      <c r="K7" s="826"/>
      <c r="L7" s="790" t="s">
        <v>1568</v>
      </c>
      <c r="M7" s="747"/>
      <c r="N7" s="747"/>
      <c r="O7" s="747"/>
      <c r="P7" s="748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53"/>
    </row>
    <row r="8" spans="1:30" ht="10.5" customHeight="1">
      <c r="A8" s="730"/>
      <c r="B8" s="730"/>
      <c r="C8" s="730"/>
      <c r="D8" s="730"/>
      <c r="E8" s="730"/>
      <c r="F8" s="737"/>
      <c r="G8" s="733"/>
      <c r="H8" s="737"/>
      <c r="I8" s="733"/>
      <c r="J8" s="737"/>
      <c r="K8" s="827"/>
      <c r="L8" s="737"/>
      <c r="M8" s="732"/>
      <c r="N8" s="732"/>
      <c r="O8" s="732"/>
      <c r="P8" s="733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53"/>
    </row>
    <row r="9" spans="1:30" ht="87.75" customHeight="1">
      <c r="A9" s="720"/>
      <c r="B9" s="720"/>
      <c r="C9" s="720"/>
      <c r="D9" s="720"/>
      <c r="E9" s="720"/>
      <c r="F9" s="174" t="s">
        <v>249</v>
      </c>
      <c r="G9" s="174" t="s">
        <v>29</v>
      </c>
      <c r="H9" s="174" t="s">
        <v>249</v>
      </c>
      <c r="I9" s="174" t="s">
        <v>29</v>
      </c>
      <c r="J9" s="422" t="s">
        <v>249</v>
      </c>
      <c r="K9" s="189" t="s">
        <v>29</v>
      </c>
      <c r="L9" s="302" t="s">
        <v>1569</v>
      </c>
      <c r="M9" s="302" t="s">
        <v>1570</v>
      </c>
      <c r="N9" s="302" t="s">
        <v>1571</v>
      </c>
      <c r="O9" s="302" t="s">
        <v>1572</v>
      </c>
      <c r="P9" s="174" t="s">
        <v>29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53"/>
    </row>
    <row r="10" spans="1:30" ht="19.5" customHeight="1">
      <c r="A10" s="136">
        <v>1</v>
      </c>
      <c r="B10" s="136">
        <v>2</v>
      </c>
      <c r="C10" s="136">
        <v>3</v>
      </c>
      <c r="D10" s="136">
        <v>4</v>
      </c>
      <c r="E10" s="136">
        <v>5</v>
      </c>
      <c r="F10" s="136">
        <v>6</v>
      </c>
      <c r="G10" s="136">
        <v>7</v>
      </c>
      <c r="H10" s="136">
        <v>8</v>
      </c>
      <c r="I10" s="136">
        <v>9</v>
      </c>
      <c r="J10" s="136">
        <v>10</v>
      </c>
      <c r="K10" s="423">
        <v>11</v>
      </c>
      <c r="L10" s="423">
        <v>12</v>
      </c>
      <c r="M10" s="423">
        <v>13</v>
      </c>
      <c r="N10" s="423"/>
      <c r="O10" s="423">
        <v>14</v>
      </c>
      <c r="P10" s="423">
        <v>16</v>
      </c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71"/>
    </row>
    <row r="11" spans="1:30" ht="19.5" customHeight="1">
      <c r="A11" s="121">
        <v>1</v>
      </c>
      <c r="B11" s="250" t="str">
        <f>'11'!B9</f>
        <v>Ngrayun</v>
      </c>
      <c r="C11" s="250" t="str">
        <f>'11'!C9</f>
        <v>Ngrayun</v>
      </c>
      <c r="D11" s="124">
        <v>2345</v>
      </c>
      <c r="E11" s="124">
        <v>1861</v>
      </c>
      <c r="F11" s="124">
        <v>1726</v>
      </c>
      <c r="G11" s="424">
        <f t="shared" ref="G11:G43" si="0">F11/D11*100</f>
        <v>73.603411513859271</v>
      </c>
      <c r="H11" s="125">
        <v>1784</v>
      </c>
      <c r="I11" s="424">
        <f t="shared" ref="I11:I43" si="1">H11/E11*100</f>
        <v>95.86243954862978</v>
      </c>
      <c r="J11" s="125">
        <v>1784</v>
      </c>
      <c r="K11" s="251">
        <f t="shared" ref="K11:K43" si="2">J11/D11*100</f>
        <v>76.076759061833684</v>
      </c>
      <c r="L11" s="124">
        <v>146</v>
      </c>
      <c r="M11" s="124">
        <v>529</v>
      </c>
      <c r="N11" s="124">
        <v>146</v>
      </c>
      <c r="O11" s="124">
        <v>545</v>
      </c>
      <c r="P11" s="251">
        <f t="shared" ref="P11:P43" si="3">(N11+O11)/(L11+M11)</f>
        <v>1.0237037037037038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53"/>
    </row>
    <row r="12" spans="1:30" ht="19.5" customHeight="1">
      <c r="A12" s="121">
        <v>2</v>
      </c>
      <c r="B12" s="250">
        <f>'11'!B10</f>
        <v>0</v>
      </c>
      <c r="C12" s="250" t="str">
        <f>'11'!C10</f>
        <v>Selur</v>
      </c>
      <c r="D12" s="124">
        <v>1579</v>
      </c>
      <c r="E12" s="124">
        <v>1252</v>
      </c>
      <c r="F12" s="124">
        <v>935</v>
      </c>
      <c r="G12" s="424">
        <f t="shared" si="0"/>
        <v>59.214692843571882</v>
      </c>
      <c r="H12" s="125">
        <v>1186</v>
      </c>
      <c r="I12" s="424">
        <f t="shared" si="1"/>
        <v>94.728434504792332</v>
      </c>
      <c r="J12" s="125">
        <v>1186</v>
      </c>
      <c r="K12" s="251">
        <f t="shared" si="2"/>
        <v>75.110829639012039</v>
      </c>
      <c r="L12" s="124">
        <v>101</v>
      </c>
      <c r="M12" s="124">
        <v>4559</v>
      </c>
      <c r="N12" s="124">
        <v>101</v>
      </c>
      <c r="O12" s="124">
        <v>2194</v>
      </c>
      <c r="P12" s="251">
        <f t="shared" si="3"/>
        <v>0.49248927038626611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53"/>
    </row>
    <row r="13" spans="1:30" ht="19.5" customHeight="1">
      <c r="A13" s="121">
        <v>3</v>
      </c>
      <c r="B13" s="250" t="str">
        <f>'11'!B11</f>
        <v>Slahung</v>
      </c>
      <c r="C13" s="250" t="str">
        <f>'11'!C11</f>
        <v>Slahung</v>
      </c>
      <c r="D13" s="124">
        <v>1900</v>
      </c>
      <c r="E13" s="124">
        <v>1508</v>
      </c>
      <c r="F13" s="124">
        <v>1784</v>
      </c>
      <c r="G13" s="424">
        <f t="shared" si="0"/>
        <v>93.89473684210526</v>
      </c>
      <c r="H13" s="125">
        <v>1270</v>
      </c>
      <c r="I13" s="424">
        <f t="shared" si="1"/>
        <v>84.217506631299727</v>
      </c>
      <c r="J13" s="125">
        <v>1270</v>
      </c>
      <c r="K13" s="251">
        <f t="shared" si="2"/>
        <v>66.84210526315789</v>
      </c>
      <c r="L13" s="124">
        <v>94</v>
      </c>
      <c r="M13" s="124">
        <v>373</v>
      </c>
      <c r="N13" s="124">
        <v>94</v>
      </c>
      <c r="O13" s="124">
        <v>180</v>
      </c>
      <c r="P13" s="251">
        <f t="shared" si="3"/>
        <v>0.58672376873661669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53"/>
    </row>
    <row r="14" spans="1:30" ht="19.5" customHeight="1">
      <c r="A14" s="121">
        <v>4</v>
      </c>
      <c r="B14" s="250">
        <f>'11'!B12</f>
        <v>0</v>
      </c>
      <c r="C14" s="250" t="str">
        <f>'11'!C12</f>
        <v>Nailan</v>
      </c>
      <c r="D14" s="124">
        <v>1548</v>
      </c>
      <c r="E14" s="124">
        <v>1228</v>
      </c>
      <c r="F14" s="124">
        <v>1038</v>
      </c>
      <c r="G14" s="424">
        <f t="shared" si="0"/>
        <v>67.054263565891475</v>
      </c>
      <c r="H14" s="125">
        <v>1109</v>
      </c>
      <c r="I14" s="424">
        <f t="shared" si="1"/>
        <v>90.309446254071659</v>
      </c>
      <c r="J14" s="125">
        <v>1109</v>
      </c>
      <c r="K14" s="251">
        <f t="shared" si="2"/>
        <v>71.640826873385009</v>
      </c>
      <c r="L14" s="124">
        <v>94</v>
      </c>
      <c r="M14" s="124">
        <v>998</v>
      </c>
      <c r="N14" s="124">
        <v>94</v>
      </c>
      <c r="O14" s="124">
        <v>402</v>
      </c>
      <c r="P14" s="251">
        <f t="shared" si="3"/>
        <v>0.45421245421245421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53"/>
    </row>
    <row r="15" spans="1:30" ht="19.5" customHeight="1">
      <c r="A15" s="121">
        <v>5</v>
      </c>
      <c r="B15" s="250" t="str">
        <f>'11'!B13</f>
        <v>Bungkal</v>
      </c>
      <c r="C15" s="250" t="str">
        <f>'11'!C13</f>
        <v>Bungkal</v>
      </c>
      <c r="D15" s="124">
        <v>2486</v>
      </c>
      <c r="E15" s="124">
        <v>1973</v>
      </c>
      <c r="F15" s="124">
        <v>894</v>
      </c>
      <c r="G15" s="424">
        <f t="shared" si="0"/>
        <v>35.961383748994372</v>
      </c>
      <c r="H15" s="125">
        <v>1733</v>
      </c>
      <c r="I15" s="424">
        <f t="shared" si="1"/>
        <v>87.835783071464775</v>
      </c>
      <c r="J15" s="125">
        <v>1733</v>
      </c>
      <c r="K15" s="251">
        <f t="shared" si="2"/>
        <v>69.710378117457765</v>
      </c>
      <c r="L15" s="124">
        <v>159</v>
      </c>
      <c r="M15" s="124">
        <v>654</v>
      </c>
      <c r="N15" s="124">
        <v>159</v>
      </c>
      <c r="O15" s="124">
        <v>354</v>
      </c>
      <c r="P15" s="251">
        <f t="shared" si="3"/>
        <v>0.63099630996309963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53"/>
    </row>
    <row r="16" spans="1:30" ht="19.5" customHeight="1">
      <c r="A16" s="121">
        <v>6</v>
      </c>
      <c r="B16" s="250" t="str">
        <f>'11'!B14</f>
        <v>Sambit</v>
      </c>
      <c r="C16" s="250" t="str">
        <f>'11'!C14</f>
        <v>Sambit</v>
      </c>
      <c r="D16" s="124">
        <v>1156</v>
      </c>
      <c r="E16" s="124">
        <v>917</v>
      </c>
      <c r="F16" s="124">
        <v>1404</v>
      </c>
      <c r="G16" s="424">
        <f t="shared" si="0"/>
        <v>121.45328719723183</v>
      </c>
      <c r="H16" s="124">
        <v>763</v>
      </c>
      <c r="I16" s="424">
        <f t="shared" si="1"/>
        <v>83.206106870229007</v>
      </c>
      <c r="J16" s="124">
        <v>763</v>
      </c>
      <c r="K16" s="251">
        <f t="shared" si="2"/>
        <v>66.003460207612449</v>
      </c>
      <c r="L16" s="124">
        <v>73</v>
      </c>
      <c r="M16" s="124">
        <v>639</v>
      </c>
      <c r="N16" s="124">
        <v>73</v>
      </c>
      <c r="O16" s="124">
        <v>146</v>
      </c>
      <c r="P16" s="251">
        <f t="shared" si="3"/>
        <v>0.30758426966292135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53"/>
    </row>
    <row r="17" spans="1:30" ht="19.5" customHeight="1">
      <c r="A17" s="121">
        <v>7</v>
      </c>
      <c r="B17" s="250">
        <f>'11'!B15</f>
        <v>0</v>
      </c>
      <c r="C17" s="250" t="str">
        <f>'11'!C15</f>
        <v>Wringinanom</v>
      </c>
      <c r="D17" s="124">
        <v>1434</v>
      </c>
      <c r="E17" s="124">
        <v>1138</v>
      </c>
      <c r="F17" s="124">
        <v>723</v>
      </c>
      <c r="G17" s="424">
        <f t="shared" si="0"/>
        <v>50.418410041841</v>
      </c>
      <c r="H17" s="125">
        <v>1037</v>
      </c>
      <c r="I17" s="424">
        <f t="shared" si="1"/>
        <v>91.12478031634447</v>
      </c>
      <c r="J17" s="125">
        <v>1037</v>
      </c>
      <c r="K17" s="251">
        <f t="shared" si="2"/>
        <v>72.315202231520232</v>
      </c>
      <c r="L17" s="124">
        <v>112</v>
      </c>
      <c r="M17" s="124">
        <v>468</v>
      </c>
      <c r="N17" s="124">
        <v>112</v>
      </c>
      <c r="O17" s="124">
        <v>190</v>
      </c>
      <c r="P17" s="251">
        <f t="shared" si="3"/>
        <v>0.52068965517241383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53"/>
    </row>
    <row r="18" spans="1:30" ht="19.5" customHeight="1">
      <c r="A18" s="121">
        <v>8</v>
      </c>
      <c r="B18" s="250" t="str">
        <f>'11'!B16</f>
        <v>Sawoo</v>
      </c>
      <c r="C18" s="250" t="str">
        <f>'11'!C16</f>
        <v>Sawoo</v>
      </c>
      <c r="D18" s="124">
        <v>3420</v>
      </c>
      <c r="E18" s="124">
        <v>2713</v>
      </c>
      <c r="F18" s="124">
        <v>852</v>
      </c>
      <c r="G18" s="424">
        <f t="shared" si="0"/>
        <v>24.912280701754387</v>
      </c>
      <c r="H18" s="125">
        <v>1969</v>
      </c>
      <c r="I18" s="424">
        <f t="shared" si="1"/>
        <v>72.576483597493549</v>
      </c>
      <c r="J18" s="125">
        <v>1969</v>
      </c>
      <c r="K18" s="251">
        <f t="shared" si="2"/>
        <v>57.573099415204673</v>
      </c>
      <c r="L18" s="124">
        <v>214</v>
      </c>
      <c r="M18" s="124">
        <v>169</v>
      </c>
      <c r="N18" s="124">
        <v>214</v>
      </c>
      <c r="O18" s="124">
        <v>87</v>
      </c>
      <c r="P18" s="251">
        <f t="shared" si="3"/>
        <v>0.78590078328981727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53"/>
    </row>
    <row r="19" spans="1:30" ht="19.5" customHeight="1">
      <c r="A19" s="121">
        <v>9</v>
      </c>
      <c r="B19" s="250">
        <f>'11'!B17</f>
        <v>0</v>
      </c>
      <c r="C19" s="250" t="str">
        <f>'11'!C17</f>
        <v>Bondrang</v>
      </c>
      <c r="D19" s="124">
        <v>549</v>
      </c>
      <c r="E19" s="124">
        <v>435</v>
      </c>
      <c r="F19" s="124">
        <v>1969</v>
      </c>
      <c r="G19" s="424">
        <f t="shared" si="0"/>
        <v>358.65209471766849</v>
      </c>
      <c r="H19" s="124">
        <v>383</v>
      </c>
      <c r="I19" s="424">
        <f t="shared" si="1"/>
        <v>88.045977011494244</v>
      </c>
      <c r="J19" s="124">
        <v>383</v>
      </c>
      <c r="K19" s="251">
        <f t="shared" si="2"/>
        <v>69.76320582877959</v>
      </c>
      <c r="L19" s="124">
        <v>33</v>
      </c>
      <c r="M19" s="124">
        <v>58</v>
      </c>
      <c r="N19" s="124">
        <v>33</v>
      </c>
      <c r="O19" s="124">
        <v>14</v>
      </c>
      <c r="P19" s="251">
        <f t="shared" si="3"/>
        <v>0.51648351648351654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53"/>
    </row>
    <row r="20" spans="1:30" ht="19.5" customHeight="1">
      <c r="A20" s="121">
        <v>10</v>
      </c>
      <c r="B20" s="250" t="str">
        <f>'11'!B18</f>
        <v>Sooko</v>
      </c>
      <c r="C20" s="250" t="str">
        <f>'11'!C18</f>
        <v>Sooko</v>
      </c>
      <c r="D20" s="124">
        <v>1552</v>
      </c>
      <c r="E20" s="124">
        <v>1231</v>
      </c>
      <c r="F20" s="124">
        <v>103</v>
      </c>
      <c r="G20" s="424">
        <f t="shared" si="0"/>
        <v>6.6365979381443303</v>
      </c>
      <c r="H20" s="125">
        <v>1100</v>
      </c>
      <c r="I20" s="424">
        <f t="shared" si="1"/>
        <v>89.358245329000809</v>
      </c>
      <c r="J20" s="125">
        <v>1100</v>
      </c>
      <c r="K20" s="251">
        <f t="shared" si="2"/>
        <v>70.876288659793815</v>
      </c>
      <c r="L20" s="124">
        <v>110</v>
      </c>
      <c r="M20" s="124">
        <v>254</v>
      </c>
      <c r="N20" s="124">
        <v>110</v>
      </c>
      <c r="O20" s="124">
        <v>153</v>
      </c>
      <c r="P20" s="251">
        <f t="shared" si="3"/>
        <v>0.72252747252747251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53"/>
    </row>
    <row r="21" spans="1:30" ht="19.5" customHeight="1">
      <c r="A21" s="121">
        <v>11</v>
      </c>
      <c r="B21" s="250" t="str">
        <f>'11'!B19</f>
        <v>Pudak</v>
      </c>
      <c r="C21" s="250" t="str">
        <f>'11'!C19</f>
        <v>Pudak</v>
      </c>
      <c r="D21" s="124">
        <v>603</v>
      </c>
      <c r="E21" s="124">
        <v>479</v>
      </c>
      <c r="F21" s="124">
        <v>905</v>
      </c>
      <c r="G21" s="424">
        <f t="shared" si="0"/>
        <v>150.08291873963515</v>
      </c>
      <c r="H21" s="124">
        <v>543</v>
      </c>
      <c r="I21" s="424">
        <f t="shared" si="1"/>
        <v>113.36116910229646</v>
      </c>
      <c r="J21" s="124">
        <v>543</v>
      </c>
      <c r="K21" s="251">
        <f t="shared" si="2"/>
        <v>90.049751243781088</v>
      </c>
      <c r="L21" s="124">
        <v>63</v>
      </c>
      <c r="M21" s="124">
        <v>499</v>
      </c>
      <c r="N21" s="124">
        <v>63</v>
      </c>
      <c r="O21" s="124">
        <v>258</v>
      </c>
      <c r="P21" s="251">
        <f t="shared" si="3"/>
        <v>0.57117437722419928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53"/>
    </row>
    <row r="22" spans="1:30" ht="19.5" customHeight="1">
      <c r="A22" s="121">
        <v>12</v>
      </c>
      <c r="B22" s="250" t="str">
        <f>'11'!B20</f>
        <v>Pulung</v>
      </c>
      <c r="C22" s="250" t="str">
        <f>'11'!C20</f>
        <v>Pulung</v>
      </c>
      <c r="D22" s="124">
        <v>2023</v>
      </c>
      <c r="E22" s="124">
        <v>1605</v>
      </c>
      <c r="F22" s="124">
        <v>449</v>
      </c>
      <c r="G22" s="424">
        <f t="shared" si="0"/>
        <v>22.194760257043995</v>
      </c>
      <c r="H22" s="125">
        <v>1614</v>
      </c>
      <c r="I22" s="424">
        <f t="shared" si="1"/>
        <v>100.56074766355141</v>
      </c>
      <c r="J22" s="125">
        <v>1614</v>
      </c>
      <c r="K22" s="251">
        <f t="shared" si="2"/>
        <v>79.78250123578843</v>
      </c>
      <c r="L22" s="124">
        <v>122</v>
      </c>
      <c r="M22" s="124">
        <v>125</v>
      </c>
      <c r="N22" s="124">
        <v>122</v>
      </c>
      <c r="O22" s="124">
        <v>114</v>
      </c>
      <c r="P22" s="251">
        <f t="shared" si="3"/>
        <v>0.95546558704453444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53"/>
    </row>
    <row r="23" spans="1:30" ht="19.5" customHeight="1">
      <c r="A23" s="121">
        <v>13</v>
      </c>
      <c r="B23" s="250">
        <f>'11'!B21</f>
        <v>0</v>
      </c>
      <c r="C23" s="250" t="str">
        <f>'11'!C21</f>
        <v>Kesugihan</v>
      </c>
      <c r="D23" s="124">
        <v>1335</v>
      </c>
      <c r="E23" s="124">
        <v>1059</v>
      </c>
      <c r="F23" s="124">
        <v>1364</v>
      </c>
      <c r="G23" s="424">
        <f t="shared" si="0"/>
        <v>102.17228464419476</v>
      </c>
      <c r="H23" s="124">
        <v>873</v>
      </c>
      <c r="I23" s="424">
        <f t="shared" si="1"/>
        <v>82.436260623229458</v>
      </c>
      <c r="J23" s="124">
        <v>873</v>
      </c>
      <c r="K23" s="251">
        <f t="shared" si="2"/>
        <v>65.393258426966298</v>
      </c>
      <c r="L23" s="124">
        <v>68</v>
      </c>
      <c r="M23" s="124">
        <v>116</v>
      </c>
      <c r="N23" s="124">
        <v>68</v>
      </c>
      <c r="O23" s="124">
        <v>108</v>
      </c>
      <c r="P23" s="251">
        <f t="shared" si="3"/>
        <v>0.95652173913043481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53"/>
    </row>
    <row r="24" spans="1:30" ht="19.5" customHeight="1">
      <c r="A24" s="121">
        <v>14</v>
      </c>
      <c r="B24" s="250" t="str">
        <f>'11'!B22</f>
        <v>Mlarak</v>
      </c>
      <c r="C24" s="250" t="str">
        <f>'11'!C22</f>
        <v>Mlarak</v>
      </c>
      <c r="D24" s="124">
        <v>2269</v>
      </c>
      <c r="E24" s="124">
        <v>1800</v>
      </c>
      <c r="F24" s="124">
        <v>589</v>
      </c>
      <c r="G24" s="424">
        <f t="shared" si="0"/>
        <v>25.958572058175406</v>
      </c>
      <c r="H24" s="125">
        <v>1577</v>
      </c>
      <c r="I24" s="424">
        <f t="shared" si="1"/>
        <v>87.6111111111111</v>
      </c>
      <c r="J24" s="125">
        <v>1577</v>
      </c>
      <c r="K24" s="251">
        <f t="shared" si="2"/>
        <v>69.50198325253416</v>
      </c>
      <c r="L24" s="124">
        <v>156</v>
      </c>
      <c r="M24" s="124">
        <v>392</v>
      </c>
      <c r="N24" s="124">
        <v>156</v>
      </c>
      <c r="O24" s="124">
        <v>257</v>
      </c>
      <c r="P24" s="251">
        <f t="shared" si="3"/>
        <v>0.7536496350364964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53"/>
    </row>
    <row r="25" spans="1:30" ht="19.5" customHeight="1">
      <c r="A25" s="121">
        <v>15</v>
      </c>
      <c r="B25" s="250" t="str">
        <f>'11'!B23</f>
        <v>Siman</v>
      </c>
      <c r="C25" s="250" t="str">
        <f>'11'!C23</f>
        <v>Siman</v>
      </c>
      <c r="D25" s="124">
        <v>1526</v>
      </c>
      <c r="E25" s="124">
        <v>1211</v>
      </c>
      <c r="F25" s="124">
        <v>1577</v>
      </c>
      <c r="G25" s="424">
        <f t="shared" si="0"/>
        <v>103.34207077326343</v>
      </c>
      <c r="H25" s="125">
        <v>1125</v>
      </c>
      <c r="I25" s="424">
        <f t="shared" si="1"/>
        <v>92.89843104872007</v>
      </c>
      <c r="J25" s="125">
        <v>1125</v>
      </c>
      <c r="K25" s="251">
        <f t="shared" si="2"/>
        <v>73.722149410222798</v>
      </c>
      <c r="L25" s="124">
        <v>91</v>
      </c>
      <c r="M25" s="124">
        <v>678</v>
      </c>
      <c r="N25" s="124">
        <v>91</v>
      </c>
      <c r="O25" s="124">
        <v>204</v>
      </c>
      <c r="P25" s="251">
        <f t="shared" si="3"/>
        <v>0.38361508452535759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53"/>
    </row>
    <row r="26" spans="1:30" ht="19.5" customHeight="1">
      <c r="A26" s="121">
        <v>16</v>
      </c>
      <c r="B26" s="250">
        <f>'11'!B24</f>
        <v>0</v>
      </c>
      <c r="C26" s="250" t="str">
        <f>'11'!C24</f>
        <v>Ronowijayan</v>
      </c>
      <c r="D26" s="124">
        <v>1522</v>
      </c>
      <c r="E26" s="124">
        <v>1208</v>
      </c>
      <c r="F26" s="124">
        <v>907</v>
      </c>
      <c r="G26" s="424">
        <f t="shared" si="0"/>
        <v>59.592641261498024</v>
      </c>
      <c r="H26" s="125">
        <v>1145</v>
      </c>
      <c r="I26" s="424">
        <f t="shared" si="1"/>
        <v>94.784768211920536</v>
      </c>
      <c r="J26" s="125">
        <v>1145</v>
      </c>
      <c r="K26" s="251">
        <f t="shared" si="2"/>
        <v>75.229960578186592</v>
      </c>
      <c r="L26" s="124">
        <v>97</v>
      </c>
      <c r="M26" s="124">
        <v>953</v>
      </c>
      <c r="N26" s="124">
        <v>97</v>
      </c>
      <c r="O26" s="124">
        <v>140</v>
      </c>
      <c r="P26" s="251">
        <f t="shared" si="3"/>
        <v>0.2257142857142857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53"/>
    </row>
    <row r="27" spans="1:30" ht="19.5" customHeight="1">
      <c r="A27" s="121">
        <v>17</v>
      </c>
      <c r="B27" s="250" t="str">
        <f>'11'!B25</f>
        <v>Jetis</v>
      </c>
      <c r="C27" s="250" t="str">
        <f>'11'!C25</f>
        <v>Jetis</v>
      </c>
      <c r="D27" s="124">
        <v>2023</v>
      </c>
      <c r="E27" s="124">
        <v>1605</v>
      </c>
      <c r="F27" s="124">
        <v>1106</v>
      </c>
      <c r="G27" s="424">
        <f t="shared" si="0"/>
        <v>54.671280276816617</v>
      </c>
      <c r="H27" s="125">
        <v>1560</v>
      </c>
      <c r="I27" s="424">
        <f t="shared" si="1"/>
        <v>97.196261682242991</v>
      </c>
      <c r="J27" s="125">
        <v>1560</v>
      </c>
      <c r="K27" s="251">
        <f t="shared" si="2"/>
        <v>77.113198220464653</v>
      </c>
      <c r="L27" s="124">
        <v>121</v>
      </c>
      <c r="M27" s="124">
        <v>573</v>
      </c>
      <c r="N27" s="124">
        <v>121</v>
      </c>
      <c r="O27" s="124">
        <v>343</v>
      </c>
      <c r="P27" s="251">
        <f t="shared" si="3"/>
        <v>0.66858789625360227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53"/>
    </row>
    <row r="28" spans="1:30" ht="19.5" customHeight="1">
      <c r="A28" s="121">
        <v>18</v>
      </c>
      <c r="B28" s="250" t="str">
        <f>'11'!B26</f>
        <v>Balong</v>
      </c>
      <c r="C28" s="250" t="str">
        <f>'11'!C26</f>
        <v>Balong</v>
      </c>
      <c r="D28" s="124">
        <v>3056</v>
      </c>
      <c r="E28" s="124">
        <v>2424</v>
      </c>
      <c r="F28" s="124">
        <v>1161</v>
      </c>
      <c r="G28" s="424">
        <f t="shared" si="0"/>
        <v>37.990837696335078</v>
      </c>
      <c r="H28" s="125">
        <v>2065</v>
      </c>
      <c r="I28" s="424">
        <f t="shared" si="1"/>
        <v>85.189768976897696</v>
      </c>
      <c r="J28" s="125">
        <v>2065</v>
      </c>
      <c r="K28" s="251">
        <f t="shared" si="2"/>
        <v>67.571989528795811</v>
      </c>
      <c r="L28" s="124">
        <v>169</v>
      </c>
      <c r="M28" s="124">
        <v>485</v>
      </c>
      <c r="N28" s="124">
        <v>169</v>
      </c>
      <c r="O28" s="124">
        <v>485</v>
      </c>
      <c r="P28" s="251">
        <f t="shared" si="3"/>
        <v>1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53"/>
    </row>
    <row r="29" spans="1:30" ht="19.5" customHeight="1">
      <c r="A29" s="121">
        <v>19</v>
      </c>
      <c r="B29" s="250" t="str">
        <f>'11'!B27</f>
        <v>Kauman</v>
      </c>
      <c r="C29" s="250" t="str">
        <f>'11'!C27</f>
        <v>Kauman</v>
      </c>
      <c r="D29" s="124">
        <v>2244</v>
      </c>
      <c r="E29" s="124">
        <v>1781</v>
      </c>
      <c r="F29" s="124">
        <v>1679</v>
      </c>
      <c r="G29" s="424">
        <f t="shared" si="0"/>
        <v>74.821746880570402</v>
      </c>
      <c r="H29" s="125">
        <v>1229</v>
      </c>
      <c r="I29" s="424">
        <f t="shared" si="1"/>
        <v>69.006176305446374</v>
      </c>
      <c r="J29" s="125">
        <v>1229</v>
      </c>
      <c r="K29" s="251">
        <f t="shared" si="2"/>
        <v>54.768270944741538</v>
      </c>
      <c r="L29" s="124">
        <v>131</v>
      </c>
      <c r="M29" s="124">
        <v>851</v>
      </c>
      <c r="N29" s="124">
        <v>131</v>
      </c>
      <c r="O29" s="124">
        <v>832</v>
      </c>
      <c r="P29" s="251">
        <f t="shared" si="3"/>
        <v>0.9806517311608961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53"/>
    </row>
    <row r="30" spans="1:30" ht="19.5" customHeight="1">
      <c r="A30" s="121">
        <v>20</v>
      </c>
      <c r="B30" s="250">
        <f>'11'!B28</f>
        <v>0</v>
      </c>
      <c r="C30" s="250" t="str">
        <f>'11'!C28</f>
        <v>Ngrandu</v>
      </c>
      <c r="D30" s="124">
        <v>751</v>
      </c>
      <c r="E30" s="124">
        <v>596</v>
      </c>
      <c r="F30" s="124">
        <v>933</v>
      </c>
      <c r="G30" s="424">
        <f t="shared" si="0"/>
        <v>124.23435419440744</v>
      </c>
      <c r="H30" s="124">
        <v>462</v>
      </c>
      <c r="I30" s="424">
        <f t="shared" si="1"/>
        <v>77.516778523489933</v>
      </c>
      <c r="J30" s="124">
        <v>462</v>
      </c>
      <c r="K30" s="251">
        <f t="shared" si="2"/>
        <v>61.517976031957389</v>
      </c>
      <c r="L30" s="124">
        <v>41</v>
      </c>
      <c r="M30" s="124">
        <v>669</v>
      </c>
      <c r="N30" s="124">
        <v>41</v>
      </c>
      <c r="O30" s="124">
        <v>39</v>
      </c>
      <c r="P30" s="251">
        <f t="shared" si="3"/>
        <v>0.11267605633802817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53"/>
    </row>
    <row r="31" spans="1:30" ht="19.5" customHeight="1">
      <c r="A31" s="121">
        <v>21</v>
      </c>
      <c r="B31" s="250" t="str">
        <f>'11'!B29</f>
        <v>Jambon</v>
      </c>
      <c r="C31" s="250" t="str">
        <f>'11'!C29</f>
        <v>Jambon</v>
      </c>
      <c r="D31" s="124">
        <v>3033</v>
      </c>
      <c r="E31" s="124">
        <v>2406</v>
      </c>
      <c r="F31" s="124">
        <v>360</v>
      </c>
      <c r="G31" s="424">
        <f t="shared" si="0"/>
        <v>11.869436201780417</v>
      </c>
      <c r="H31" s="125">
        <v>2015</v>
      </c>
      <c r="I31" s="424">
        <f t="shared" si="1"/>
        <v>83.748960931005826</v>
      </c>
      <c r="J31" s="125">
        <v>2015</v>
      </c>
      <c r="K31" s="251">
        <f t="shared" si="2"/>
        <v>66.43587207385427</v>
      </c>
      <c r="L31" s="124">
        <v>188</v>
      </c>
      <c r="M31" s="124">
        <v>626</v>
      </c>
      <c r="N31" s="124">
        <v>188</v>
      </c>
      <c r="O31" s="124">
        <v>183</v>
      </c>
      <c r="P31" s="251">
        <f t="shared" si="3"/>
        <v>0.4557739557739558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53"/>
    </row>
    <row r="32" spans="1:30" ht="19.5" customHeight="1">
      <c r="A32" s="121">
        <v>22</v>
      </c>
      <c r="B32" s="250" t="str">
        <f>'11'!B30</f>
        <v>Badegan</v>
      </c>
      <c r="C32" s="250" t="str">
        <f>'11'!C30</f>
        <v>Badegan</v>
      </c>
      <c r="D32" s="124">
        <v>2169</v>
      </c>
      <c r="E32" s="124">
        <v>1721</v>
      </c>
      <c r="F32" s="124">
        <v>1663</v>
      </c>
      <c r="G32" s="424">
        <f t="shared" si="0"/>
        <v>76.671277086214857</v>
      </c>
      <c r="H32" s="125">
        <v>1657</v>
      </c>
      <c r="I32" s="424">
        <f t="shared" si="1"/>
        <v>96.281231841952348</v>
      </c>
      <c r="J32" s="125">
        <v>1657</v>
      </c>
      <c r="K32" s="251">
        <f t="shared" si="2"/>
        <v>76.394651913324111</v>
      </c>
      <c r="L32" s="124">
        <v>160</v>
      </c>
      <c r="M32" s="124">
        <v>124</v>
      </c>
      <c r="N32" s="124">
        <v>160</v>
      </c>
      <c r="O32" s="124">
        <v>80</v>
      </c>
      <c r="P32" s="251">
        <f t="shared" si="3"/>
        <v>0.84507042253521125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53"/>
    </row>
    <row r="33" spans="1:30" ht="19.5" customHeight="1">
      <c r="A33" s="121">
        <v>23</v>
      </c>
      <c r="B33" s="250" t="str">
        <f>'11'!B31</f>
        <v>Sampung</v>
      </c>
      <c r="C33" s="250" t="str">
        <f>'11'!C31</f>
        <v>Sampung</v>
      </c>
      <c r="D33" s="124">
        <v>1661</v>
      </c>
      <c r="E33" s="124">
        <v>1318</v>
      </c>
      <c r="F33" s="124">
        <v>1360</v>
      </c>
      <c r="G33" s="424">
        <f t="shared" si="0"/>
        <v>81.878386514148104</v>
      </c>
      <c r="H33" s="125">
        <v>1249</v>
      </c>
      <c r="I33" s="424">
        <f t="shared" si="1"/>
        <v>94.764795144157816</v>
      </c>
      <c r="J33" s="125">
        <v>1249</v>
      </c>
      <c r="K33" s="251">
        <f t="shared" si="2"/>
        <v>75.195665261890426</v>
      </c>
      <c r="L33" s="124">
        <v>98</v>
      </c>
      <c r="M33" s="124">
        <v>612</v>
      </c>
      <c r="N33" s="124">
        <v>98</v>
      </c>
      <c r="O33" s="124">
        <v>338</v>
      </c>
      <c r="P33" s="251">
        <f t="shared" si="3"/>
        <v>0.61408450704225348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53"/>
    </row>
    <row r="34" spans="1:30" ht="19.5" customHeight="1">
      <c r="A34" s="121">
        <v>24</v>
      </c>
      <c r="B34" s="250">
        <f>'11'!B32</f>
        <v>0</v>
      </c>
      <c r="C34" s="250" t="str">
        <f>'11'!C32</f>
        <v>Kunti</v>
      </c>
      <c r="D34" s="124">
        <v>903</v>
      </c>
      <c r="E34" s="124">
        <v>717</v>
      </c>
      <c r="F34" s="124">
        <v>1249</v>
      </c>
      <c r="G34" s="424">
        <f t="shared" si="0"/>
        <v>138.31672203765226</v>
      </c>
      <c r="H34" s="124">
        <v>678</v>
      </c>
      <c r="I34" s="424">
        <f t="shared" si="1"/>
        <v>94.560669456066947</v>
      </c>
      <c r="J34" s="124">
        <v>678</v>
      </c>
      <c r="K34" s="251">
        <f t="shared" si="2"/>
        <v>75.083056478405325</v>
      </c>
      <c r="L34" s="124">
        <v>47</v>
      </c>
      <c r="M34" s="124">
        <v>366</v>
      </c>
      <c r="N34" s="124">
        <v>47</v>
      </c>
      <c r="O34" s="124">
        <v>119</v>
      </c>
      <c r="P34" s="251">
        <f t="shared" si="3"/>
        <v>0.40193704600484259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53"/>
    </row>
    <row r="35" spans="1:30" ht="19.5" customHeight="1">
      <c r="A35" s="121">
        <v>25</v>
      </c>
      <c r="B35" s="250" t="str">
        <f>'11'!B33</f>
        <v>Sukorejo</v>
      </c>
      <c r="C35" s="250" t="str">
        <f>'11'!C33</f>
        <v>Sukorejo</v>
      </c>
      <c r="D35" s="124">
        <v>3745</v>
      </c>
      <c r="E35" s="124">
        <v>2971</v>
      </c>
      <c r="F35" s="124">
        <v>552</v>
      </c>
      <c r="G35" s="424">
        <f t="shared" si="0"/>
        <v>14.739652870493991</v>
      </c>
      <c r="H35" s="125">
        <v>2486</v>
      </c>
      <c r="I35" s="424">
        <f t="shared" si="1"/>
        <v>83.67553012453719</v>
      </c>
      <c r="J35" s="125">
        <v>2486</v>
      </c>
      <c r="K35" s="251">
        <f t="shared" si="2"/>
        <v>66.381842456608808</v>
      </c>
      <c r="L35" s="124">
        <v>244</v>
      </c>
      <c r="M35" s="124">
        <v>1037</v>
      </c>
      <c r="N35" s="124">
        <v>244</v>
      </c>
      <c r="O35" s="124">
        <v>309</v>
      </c>
      <c r="P35" s="251">
        <f t="shared" si="3"/>
        <v>0.43169398907103823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53"/>
    </row>
    <row r="36" spans="1:30" ht="19.5" customHeight="1">
      <c r="A36" s="121">
        <v>26</v>
      </c>
      <c r="B36" s="250" t="str">
        <f>'11'!B34</f>
        <v>Ponorogo</v>
      </c>
      <c r="C36" s="250" t="str">
        <f>'11'!C34</f>
        <v>Po. Utara</v>
      </c>
      <c r="D36" s="124">
        <v>2547</v>
      </c>
      <c r="E36" s="124">
        <v>2021</v>
      </c>
      <c r="F36" s="124">
        <v>2067</v>
      </c>
      <c r="G36" s="424">
        <f t="shared" si="0"/>
        <v>81.154299175500583</v>
      </c>
      <c r="H36" s="125">
        <v>1730</v>
      </c>
      <c r="I36" s="424">
        <f t="shared" si="1"/>
        <v>85.601187530925287</v>
      </c>
      <c r="J36" s="125">
        <v>1730</v>
      </c>
      <c r="K36" s="251">
        <f t="shared" si="2"/>
        <v>67.923046721633298</v>
      </c>
      <c r="L36" s="124">
        <v>156</v>
      </c>
      <c r="M36" s="124">
        <v>264</v>
      </c>
      <c r="N36" s="124">
        <v>156</v>
      </c>
      <c r="O36" s="124">
        <v>173</v>
      </c>
      <c r="P36" s="251">
        <f t="shared" si="3"/>
        <v>0.78333333333333333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53"/>
    </row>
    <row r="37" spans="1:30" ht="19.5" customHeight="1">
      <c r="A37" s="121">
        <v>27</v>
      </c>
      <c r="B37" s="250">
        <f>'11'!B35</f>
        <v>0</v>
      </c>
      <c r="C37" s="250" t="str">
        <f>'11'!C35</f>
        <v>Po. Selatan</v>
      </c>
      <c r="D37" s="124">
        <v>2303</v>
      </c>
      <c r="E37" s="124">
        <v>1828</v>
      </c>
      <c r="F37" s="124">
        <v>1377</v>
      </c>
      <c r="G37" s="424">
        <f t="shared" si="0"/>
        <v>59.791576204950069</v>
      </c>
      <c r="H37" s="125">
        <v>1398</v>
      </c>
      <c r="I37" s="424">
        <f t="shared" si="1"/>
        <v>76.477024070021884</v>
      </c>
      <c r="J37" s="125">
        <v>1398</v>
      </c>
      <c r="K37" s="251">
        <f t="shared" si="2"/>
        <v>60.703430308293527</v>
      </c>
      <c r="L37" s="124">
        <v>150</v>
      </c>
      <c r="M37" s="124">
        <v>728</v>
      </c>
      <c r="N37" s="124">
        <v>150</v>
      </c>
      <c r="O37" s="124">
        <v>524</v>
      </c>
      <c r="P37" s="251">
        <f t="shared" si="3"/>
        <v>0.76765375854214124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53"/>
    </row>
    <row r="38" spans="1:30" ht="19.5" customHeight="1">
      <c r="A38" s="121">
        <v>28</v>
      </c>
      <c r="B38" s="250" t="str">
        <f>'11'!B36</f>
        <v>Babadan</v>
      </c>
      <c r="C38" s="250" t="str">
        <f>'11'!C36</f>
        <v>Babadan</v>
      </c>
      <c r="D38" s="124">
        <v>2570</v>
      </c>
      <c r="E38" s="124">
        <v>2039</v>
      </c>
      <c r="F38" s="124">
        <v>1105</v>
      </c>
      <c r="G38" s="424">
        <f t="shared" si="0"/>
        <v>42.996108949416346</v>
      </c>
      <c r="H38" s="125">
        <v>1713</v>
      </c>
      <c r="I38" s="424">
        <f t="shared" si="1"/>
        <v>84.011770475723395</v>
      </c>
      <c r="J38" s="125">
        <v>1713</v>
      </c>
      <c r="K38" s="251">
        <f t="shared" si="2"/>
        <v>66.653696498054472</v>
      </c>
      <c r="L38" s="124">
        <v>134</v>
      </c>
      <c r="M38" s="124">
        <v>426</v>
      </c>
      <c r="N38" s="124">
        <v>134</v>
      </c>
      <c r="O38" s="124">
        <v>412</v>
      </c>
      <c r="P38" s="251">
        <f t="shared" si="3"/>
        <v>0.97499999999999998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53"/>
    </row>
    <row r="39" spans="1:30" ht="19.5" customHeight="1">
      <c r="A39" s="121">
        <v>29</v>
      </c>
      <c r="B39" s="250">
        <f>'11'!B37</f>
        <v>0</v>
      </c>
      <c r="C39" s="250" t="str">
        <f>'11'!C37</f>
        <v>Sukosari</v>
      </c>
      <c r="D39" s="124">
        <v>1885</v>
      </c>
      <c r="E39" s="124">
        <v>1495</v>
      </c>
      <c r="F39" s="124">
        <v>1713</v>
      </c>
      <c r="G39" s="424">
        <f t="shared" si="0"/>
        <v>90.875331564986737</v>
      </c>
      <c r="H39" s="125">
        <v>1283</v>
      </c>
      <c r="I39" s="424">
        <f t="shared" si="1"/>
        <v>85.819397993311043</v>
      </c>
      <c r="J39" s="125">
        <v>1283</v>
      </c>
      <c r="K39" s="251">
        <f t="shared" si="2"/>
        <v>68.063660477453581</v>
      </c>
      <c r="L39" s="124">
        <v>103</v>
      </c>
      <c r="M39" s="124">
        <v>726</v>
      </c>
      <c r="N39" s="124">
        <v>103</v>
      </c>
      <c r="O39" s="124">
        <v>291</v>
      </c>
      <c r="P39" s="251">
        <f t="shared" si="3"/>
        <v>0.47527141133896261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53"/>
    </row>
    <row r="40" spans="1:30" ht="19.5" customHeight="1">
      <c r="A40" s="121">
        <v>30</v>
      </c>
      <c r="B40" s="250" t="str">
        <f>'11'!B38</f>
        <v>Jenangan</v>
      </c>
      <c r="C40" s="250" t="str">
        <f>'11'!C38</f>
        <v>Jenangan</v>
      </c>
      <c r="D40" s="124">
        <v>2442</v>
      </c>
      <c r="E40" s="124">
        <v>1938</v>
      </c>
      <c r="F40" s="124">
        <v>1496</v>
      </c>
      <c r="G40" s="424">
        <f t="shared" si="0"/>
        <v>61.261261261261254</v>
      </c>
      <c r="H40" s="125">
        <v>1522</v>
      </c>
      <c r="I40" s="424">
        <f t="shared" si="1"/>
        <v>78.534571723426211</v>
      </c>
      <c r="J40" s="125">
        <v>1522</v>
      </c>
      <c r="K40" s="251">
        <f t="shared" si="2"/>
        <v>62.325962325962323</v>
      </c>
      <c r="L40" s="124">
        <v>131</v>
      </c>
      <c r="M40" s="124">
        <v>1645</v>
      </c>
      <c r="N40" s="124">
        <v>131</v>
      </c>
      <c r="O40" s="124">
        <v>493</v>
      </c>
      <c r="P40" s="251">
        <f t="shared" si="3"/>
        <v>0.35135135135135137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53"/>
    </row>
    <row r="41" spans="1:30" ht="19.5" customHeight="1">
      <c r="A41" s="121">
        <v>31</v>
      </c>
      <c r="B41" s="250">
        <f>'11'!B39</f>
        <v>0</v>
      </c>
      <c r="C41" s="250" t="str">
        <f>'11'!C39</f>
        <v>Setono</v>
      </c>
      <c r="D41" s="124">
        <v>1489</v>
      </c>
      <c r="E41" s="124">
        <v>1182</v>
      </c>
      <c r="F41" s="124">
        <v>1216</v>
      </c>
      <c r="G41" s="424">
        <f t="shared" si="0"/>
        <v>81.665547347212893</v>
      </c>
      <c r="H41" s="124">
        <v>927</v>
      </c>
      <c r="I41" s="424">
        <f t="shared" si="1"/>
        <v>78.426395939086291</v>
      </c>
      <c r="J41" s="124">
        <v>927</v>
      </c>
      <c r="K41" s="251">
        <f t="shared" si="2"/>
        <v>62.256548018804573</v>
      </c>
      <c r="L41" s="124">
        <v>93</v>
      </c>
      <c r="M41" s="124">
        <v>693</v>
      </c>
      <c r="N41" s="124">
        <v>93</v>
      </c>
      <c r="O41" s="124">
        <v>162</v>
      </c>
      <c r="P41" s="251">
        <f t="shared" si="3"/>
        <v>0.32442748091603052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53"/>
    </row>
    <row r="42" spans="1:30" ht="19.5" customHeight="1">
      <c r="A42" s="121">
        <v>32</v>
      </c>
      <c r="B42" s="250" t="str">
        <f>'11'!B40</f>
        <v>Ngebel</v>
      </c>
      <c r="C42" s="250" t="str">
        <f>'11'!C40</f>
        <v>Ngebel</v>
      </c>
      <c r="D42" s="124">
        <v>1370</v>
      </c>
      <c r="E42" s="124">
        <v>1087</v>
      </c>
      <c r="F42" s="124">
        <v>732</v>
      </c>
      <c r="G42" s="424">
        <f t="shared" si="0"/>
        <v>53.430656934306562</v>
      </c>
      <c r="H42" s="124">
        <v>942</v>
      </c>
      <c r="I42" s="424">
        <f t="shared" si="1"/>
        <v>86.660533578656853</v>
      </c>
      <c r="J42" s="124">
        <v>942</v>
      </c>
      <c r="K42" s="251">
        <f t="shared" si="2"/>
        <v>68.759124087591232</v>
      </c>
      <c r="L42" s="124">
        <v>72</v>
      </c>
      <c r="M42" s="124">
        <v>939</v>
      </c>
      <c r="N42" s="124">
        <v>72</v>
      </c>
      <c r="O42" s="124">
        <v>150</v>
      </c>
      <c r="P42" s="251">
        <f t="shared" si="3"/>
        <v>0.21958456973293769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53"/>
    </row>
    <row r="43" spans="1:30" ht="19.5" customHeight="1">
      <c r="A43" s="824" t="s">
        <v>1057</v>
      </c>
      <c r="B43" s="724"/>
      <c r="C43" s="215"/>
      <c r="D43" s="425">
        <f t="shared" ref="D43:F43" si="4">SUM(D11:D42)</f>
        <v>61438</v>
      </c>
      <c r="E43" s="425">
        <f t="shared" si="4"/>
        <v>48747</v>
      </c>
      <c r="F43" s="425">
        <f t="shared" si="4"/>
        <v>36988</v>
      </c>
      <c r="G43" s="426">
        <f t="shared" si="0"/>
        <v>60.20378267521729</v>
      </c>
      <c r="H43" s="294">
        <f>SUM(H11:H42)</f>
        <v>42127</v>
      </c>
      <c r="I43" s="426">
        <f t="shared" si="1"/>
        <v>86.419677108334866</v>
      </c>
      <c r="J43" s="294">
        <f>SUM(J11:J42)</f>
        <v>42127</v>
      </c>
      <c r="K43" s="252">
        <f t="shared" si="2"/>
        <v>68.568312770597998</v>
      </c>
      <c r="L43" s="425">
        <f t="shared" ref="L43:O43" si="5">SUM(L11:L42)</f>
        <v>3771</v>
      </c>
      <c r="M43" s="425">
        <f t="shared" si="5"/>
        <v>22228</v>
      </c>
      <c r="N43" s="425">
        <f t="shared" si="5"/>
        <v>3771</v>
      </c>
      <c r="O43" s="425">
        <f t="shared" si="5"/>
        <v>10279</v>
      </c>
      <c r="P43" s="251">
        <f t="shared" si="3"/>
        <v>0.54040540020770034</v>
      </c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107"/>
      <c r="AC43" s="107"/>
      <c r="AD43" s="153"/>
    </row>
    <row r="44" spans="1:30" ht="15.75" customHeight="1">
      <c r="A44" s="221"/>
      <c r="B44" s="221"/>
      <c r="C44" s="221"/>
      <c r="D44" s="221"/>
      <c r="E44" s="221"/>
      <c r="F44" s="221"/>
      <c r="G44" s="221"/>
      <c r="H44" s="427"/>
      <c r="I44" s="427"/>
      <c r="J44" s="427"/>
      <c r="K44" s="221"/>
      <c r="L44" s="221"/>
      <c r="M44" s="221"/>
      <c r="N44" s="221"/>
      <c r="O44" s="221"/>
      <c r="P44" s="221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53"/>
    </row>
    <row r="45" spans="1:30" ht="15.75" customHeight="1">
      <c r="A45" s="825" t="s">
        <v>1320</v>
      </c>
      <c r="B45" s="718"/>
      <c r="C45" s="718"/>
      <c r="D45" s="718"/>
      <c r="E45" s="107"/>
      <c r="F45" s="107"/>
      <c r="G45" s="107"/>
      <c r="H45" s="209"/>
      <c r="I45" s="209"/>
      <c r="J45" s="209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53"/>
    </row>
    <row r="46" spans="1:30" ht="15.75" customHeight="1">
      <c r="A46" s="107"/>
      <c r="B46" s="107"/>
      <c r="C46" s="107"/>
      <c r="D46" s="107"/>
      <c r="E46" s="107"/>
      <c r="F46" s="107"/>
      <c r="G46" s="107"/>
      <c r="H46" s="209"/>
      <c r="I46" s="209"/>
      <c r="J46" s="209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53"/>
    </row>
    <row r="47" spans="1:30" ht="15.75" customHeight="1">
      <c r="A47" s="107"/>
      <c r="B47" s="107"/>
      <c r="C47" s="107"/>
      <c r="D47" s="107"/>
      <c r="E47" s="107"/>
      <c r="F47" s="107"/>
      <c r="G47" s="107"/>
      <c r="H47" s="209"/>
      <c r="I47" s="209"/>
      <c r="J47" s="209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53"/>
    </row>
    <row r="48" spans="1:30" ht="15.75" customHeight="1">
      <c r="A48" s="107"/>
      <c r="B48" s="107"/>
      <c r="C48" s="107"/>
      <c r="D48" s="107"/>
      <c r="E48" s="107"/>
      <c r="F48" s="107"/>
      <c r="G48" s="107"/>
      <c r="H48" s="209"/>
      <c r="I48" s="209"/>
      <c r="J48" s="209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53"/>
    </row>
    <row r="49" spans="1:30" ht="15.75" customHeight="1">
      <c r="A49" s="107"/>
      <c r="B49" s="107"/>
      <c r="C49" s="107"/>
      <c r="D49" s="107"/>
      <c r="E49" s="107"/>
      <c r="F49" s="107"/>
      <c r="G49" s="107"/>
      <c r="H49" s="209"/>
      <c r="I49" s="209"/>
      <c r="J49" s="209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53"/>
    </row>
    <row r="50" spans="1:30" ht="15.75" customHeight="1">
      <c r="A50" s="107"/>
      <c r="B50" s="107"/>
      <c r="C50" s="107"/>
      <c r="D50" s="107"/>
      <c r="E50" s="107"/>
      <c r="F50" s="107"/>
      <c r="G50" s="107"/>
      <c r="H50" s="209"/>
      <c r="I50" s="209"/>
      <c r="J50" s="209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53"/>
    </row>
    <row r="51" spans="1:30" ht="15.75" customHeight="1">
      <c r="A51" s="107"/>
      <c r="B51" s="107"/>
      <c r="C51" s="107"/>
      <c r="D51" s="107"/>
      <c r="E51" s="107"/>
      <c r="F51" s="107"/>
      <c r="G51" s="107"/>
      <c r="H51" s="209"/>
      <c r="I51" s="209"/>
      <c r="J51" s="209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53"/>
    </row>
    <row r="52" spans="1:30" ht="15.75" customHeight="1">
      <c r="A52" s="107"/>
      <c r="B52" s="107"/>
      <c r="C52" s="107"/>
      <c r="D52" s="107"/>
      <c r="E52" s="107"/>
      <c r="F52" s="107"/>
      <c r="G52" s="107"/>
      <c r="H52" s="209"/>
      <c r="I52" s="209"/>
      <c r="J52" s="209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53"/>
    </row>
    <row r="53" spans="1:30" ht="15.75" customHeight="1">
      <c r="A53" s="107"/>
      <c r="B53" s="107"/>
      <c r="C53" s="107"/>
      <c r="D53" s="107"/>
      <c r="E53" s="107"/>
      <c r="F53" s="107"/>
      <c r="G53" s="107"/>
      <c r="H53" s="209"/>
      <c r="I53" s="209"/>
      <c r="J53" s="209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53"/>
    </row>
    <row r="54" spans="1:30" ht="15.75" customHeight="1">
      <c r="A54" s="107"/>
      <c r="B54" s="107"/>
      <c r="C54" s="107"/>
      <c r="D54" s="107"/>
      <c r="E54" s="107"/>
      <c r="F54" s="107"/>
      <c r="G54" s="107"/>
      <c r="H54" s="209"/>
      <c r="I54" s="209"/>
      <c r="J54" s="209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53"/>
    </row>
    <row r="55" spans="1:30" ht="15.75" customHeight="1">
      <c r="A55" s="107"/>
      <c r="B55" s="107"/>
      <c r="C55" s="107"/>
      <c r="D55" s="107"/>
      <c r="E55" s="107"/>
      <c r="F55" s="107"/>
      <c r="G55" s="107"/>
      <c r="H55" s="209"/>
      <c r="I55" s="209"/>
      <c r="J55" s="209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53"/>
    </row>
    <row r="56" spans="1:30" ht="15.75" customHeight="1">
      <c r="A56" s="107"/>
      <c r="B56" s="107"/>
      <c r="C56" s="107"/>
      <c r="D56" s="107"/>
      <c r="E56" s="107"/>
      <c r="F56" s="107"/>
      <c r="G56" s="107"/>
      <c r="H56" s="209"/>
      <c r="I56" s="209"/>
      <c r="J56" s="209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53"/>
    </row>
    <row r="57" spans="1:30" ht="15.75" customHeight="1">
      <c r="A57" s="107"/>
      <c r="B57" s="107"/>
      <c r="C57" s="107"/>
      <c r="D57" s="107"/>
      <c r="E57" s="107"/>
      <c r="F57" s="107"/>
      <c r="G57" s="107"/>
      <c r="H57" s="209"/>
      <c r="I57" s="209"/>
      <c r="J57" s="209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53"/>
    </row>
    <row r="58" spans="1:30" ht="15.75" customHeight="1">
      <c r="A58" s="107"/>
      <c r="B58" s="107"/>
      <c r="C58" s="107"/>
      <c r="D58" s="107"/>
      <c r="E58" s="107"/>
      <c r="F58" s="107"/>
      <c r="G58" s="107"/>
      <c r="H58" s="209"/>
      <c r="I58" s="209"/>
      <c r="J58" s="209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53"/>
    </row>
    <row r="59" spans="1:30" ht="15.75" customHeight="1">
      <c r="A59" s="107"/>
      <c r="B59" s="107"/>
      <c r="C59" s="107"/>
      <c r="D59" s="107"/>
      <c r="E59" s="107"/>
      <c r="F59" s="107"/>
      <c r="G59" s="107"/>
      <c r="H59" s="209"/>
      <c r="I59" s="209"/>
      <c r="J59" s="209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53"/>
    </row>
    <row r="60" spans="1:30" ht="15.75" customHeight="1">
      <c r="A60" s="107"/>
      <c r="B60" s="107"/>
      <c r="C60" s="107"/>
      <c r="D60" s="107"/>
      <c r="E60" s="107"/>
      <c r="F60" s="107"/>
      <c r="G60" s="107"/>
      <c r="H60" s="209"/>
      <c r="I60" s="209"/>
      <c r="J60" s="209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53"/>
    </row>
    <row r="61" spans="1:30" ht="15.75" customHeight="1">
      <c r="A61" s="107"/>
      <c r="B61" s="107"/>
      <c r="C61" s="107"/>
      <c r="D61" s="107"/>
      <c r="E61" s="107"/>
      <c r="F61" s="107"/>
      <c r="G61" s="107"/>
      <c r="H61" s="209"/>
      <c r="I61" s="209"/>
      <c r="J61" s="209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53"/>
    </row>
    <row r="62" spans="1:30" ht="15.75" customHeight="1">
      <c r="A62" s="107"/>
      <c r="B62" s="107"/>
      <c r="C62" s="107"/>
      <c r="D62" s="107"/>
      <c r="E62" s="107"/>
      <c r="F62" s="107"/>
      <c r="G62" s="107"/>
      <c r="H62" s="209"/>
      <c r="I62" s="209"/>
      <c r="J62" s="209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53"/>
    </row>
    <row r="63" spans="1:30" ht="15.75" customHeight="1">
      <c r="A63" s="107"/>
      <c r="B63" s="107"/>
      <c r="C63" s="107"/>
      <c r="D63" s="107"/>
      <c r="E63" s="107"/>
      <c r="F63" s="107"/>
      <c r="G63" s="107"/>
      <c r="H63" s="209"/>
      <c r="I63" s="209"/>
      <c r="J63" s="209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53"/>
    </row>
    <row r="64" spans="1:30" ht="15.75" customHeight="1">
      <c r="A64" s="107"/>
      <c r="B64" s="107"/>
      <c r="C64" s="107"/>
      <c r="D64" s="107"/>
      <c r="E64" s="107"/>
      <c r="F64" s="107"/>
      <c r="G64" s="107"/>
      <c r="H64" s="209"/>
      <c r="I64" s="209"/>
      <c r="J64" s="209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53"/>
    </row>
    <row r="65" spans="1:30" ht="15.75" customHeight="1">
      <c r="A65" s="107"/>
      <c r="B65" s="107"/>
      <c r="C65" s="107"/>
      <c r="D65" s="107"/>
      <c r="E65" s="107"/>
      <c r="F65" s="107"/>
      <c r="G65" s="107"/>
      <c r="H65" s="209"/>
      <c r="I65" s="209"/>
      <c r="J65" s="209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53"/>
    </row>
    <row r="66" spans="1:30" ht="15.75" customHeight="1">
      <c r="A66" s="107"/>
      <c r="B66" s="107"/>
      <c r="C66" s="107"/>
      <c r="D66" s="107"/>
      <c r="E66" s="107"/>
      <c r="F66" s="107"/>
      <c r="G66" s="107"/>
      <c r="H66" s="209"/>
      <c r="I66" s="209"/>
      <c r="J66" s="209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53"/>
    </row>
    <row r="67" spans="1:30" ht="15.75" customHeight="1">
      <c r="A67" s="107"/>
      <c r="B67" s="107"/>
      <c r="C67" s="107"/>
      <c r="D67" s="107"/>
      <c r="E67" s="107"/>
      <c r="F67" s="107"/>
      <c r="G67" s="107"/>
      <c r="H67" s="209"/>
      <c r="I67" s="209"/>
      <c r="J67" s="209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53"/>
    </row>
    <row r="68" spans="1:30" ht="15.75" customHeight="1">
      <c r="A68" s="107"/>
      <c r="B68" s="107"/>
      <c r="C68" s="107"/>
      <c r="D68" s="107"/>
      <c r="E68" s="107"/>
      <c r="F68" s="107"/>
      <c r="G68" s="107"/>
      <c r="H68" s="209"/>
      <c r="I68" s="209"/>
      <c r="J68" s="209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53"/>
    </row>
    <row r="69" spans="1:30" ht="15.75" customHeight="1">
      <c r="A69" s="107"/>
      <c r="B69" s="107"/>
      <c r="C69" s="107"/>
      <c r="D69" s="107"/>
      <c r="E69" s="107"/>
      <c r="F69" s="107"/>
      <c r="G69" s="107"/>
      <c r="H69" s="209"/>
      <c r="I69" s="209"/>
      <c r="J69" s="209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53"/>
    </row>
    <row r="70" spans="1:30" ht="15.75" customHeight="1">
      <c r="A70" s="107"/>
      <c r="B70" s="107"/>
      <c r="C70" s="107"/>
      <c r="D70" s="107"/>
      <c r="E70" s="107"/>
      <c r="F70" s="107"/>
      <c r="G70" s="107"/>
      <c r="H70" s="209"/>
      <c r="I70" s="209"/>
      <c r="J70" s="209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53"/>
    </row>
    <row r="71" spans="1:30" ht="15.75" customHeight="1">
      <c r="A71" s="107"/>
      <c r="B71" s="107"/>
      <c r="C71" s="107"/>
      <c r="D71" s="107"/>
      <c r="E71" s="107"/>
      <c r="F71" s="107"/>
      <c r="G71" s="107"/>
      <c r="H71" s="209"/>
      <c r="I71" s="209"/>
      <c r="J71" s="209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53"/>
    </row>
    <row r="72" spans="1:30" ht="15.75" customHeight="1">
      <c r="A72" s="107"/>
      <c r="B72" s="107"/>
      <c r="C72" s="107"/>
      <c r="D72" s="107"/>
      <c r="E72" s="107"/>
      <c r="F72" s="107"/>
      <c r="G72" s="107"/>
      <c r="H72" s="209"/>
      <c r="I72" s="209"/>
      <c r="J72" s="209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53"/>
    </row>
    <row r="73" spans="1:30" ht="15.75" customHeight="1">
      <c r="A73" s="107"/>
      <c r="B73" s="107"/>
      <c r="C73" s="107"/>
      <c r="D73" s="107"/>
      <c r="E73" s="107"/>
      <c r="F73" s="107"/>
      <c r="G73" s="107"/>
      <c r="H73" s="209"/>
      <c r="I73" s="209"/>
      <c r="J73" s="209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53"/>
    </row>
    <row r="74" spans="1:30" ht="15.75" customHeight="1">
      <c r="A74" s="107"/>
      <c r="B74" s="107"/>
      <c r="C74" s="107"/>
      <c r="D74" s="107"/>
      <c r="E74" s="107"/>
      <c r="F74" s="107"/>
      <c r="G74" s="107"/>
      <c r="H74" s="209"/>
      <c r="I74" s="209"/>
      <c r="J74" s="209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53"/>
    </row>
    <row r="75" spans="1:30" ht="15.75" customHeight="1">
      <c r="A75" s="107"/>
      <c r="B75" s="107"/>
      <c r="C75" s="107"/>
      <c r="D75" s="107"/>
      <c r="E75" s="107"/>
      <c r="F75" s="107"/>
      <c r="G75" s="107"/>
      <c r="H75" s="209"/>
      <c r="I75" s="209"/>
      <c r="J75" s="209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53"/>
    </row>
    <row r="76" spans="1:30" ht="15.75" customHeight="1">
      <c r="A76" s="107"/>
      <c r="B76" s="107"/>
      <c r="C76" s="107"/>
      <c r="D76" s="107"/>
      <c r="E76" s="107"/>
      <c r="F76" s="107"/>
      <c r="G76" s="107"/>
      <c r="H76" s="209"/>
      <c r="I76" s="209"/>
      <c r="J76" s="209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53"/>
    </row>
    <row r="77" spans="1:30" ht="15.75" customHeight="1">
      <c r="A77" s="107"/>
      <c r="B77" s="107"/>
      <c r="C77" s="107"/>
      <c r="D77" s="107"/>
      <c r="E77" s="107"/>
      <c r="F77" s="107"/>
      <c r="G77" s="107"/>
      <c r="H77" s="209"/>
      <c r="I77" s="209"/>
      <c r="J77" s="209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53"/>
    </row>
    <row r="78" spans="1:30" ht="15.75" customHeight="1">
      <c r="A78" s="107"/>
      <c r="B78" s="107"/>
      <c r="C78" s="107"/>
      <c r="D78" s="107"/>
      <c r="E78" s="107"/>
      <c r="F78" s="107"/>
      <c r="G78" s="107"/>
      <c r="H78" s="209"/>
      <c r="I78" s="209"/>
      <c r="J78" s="209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53"/>
    </row>
    <row r="79" spans="1:30" ht="15.75" customHeight="1">
      <c r="A79" s="107"/>
      <c r="B79" s="107"/>
      <c r="C79" s="107"/>
      <c r="D79" s="107"/>
      <c r="E79" s="107"/>
      <c r="F79" s="107"/>
      <c r="G79" s="107"/>
      <c r="H79" s="209"/>
      <c r="I79" s="209"/>
      <c r="J79" s="209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53"/>
    </row>
    <row r="80" spans="1:30" ht="15.75" customHeight="1">
      <c r="A80" s="107"/>
      <c r="B80" s="107"/>
      <c r="C80" s="107"/>
      <c r="D80" s="107"/>
      <c r="E80" s="107"/>
      <c r="F80" s="107"/>
      <c r="G80" s="107"/>
      <c r="H80" s="209"/>
      <c r="I80" s="209"/>
      <c r="J80" s="209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53"/>
    </row>
    <row r="81" spans="1:30" ht="15.75" customHeight="1">
      <c r="A81" s="107"/>
      <c r="B81" s="107"/>
      <c r="C81" s="107"/>
      <c r="D81" s="107"/>
      <c r="E81" s="107"/>
      <c r="F81" s="107"/>
      <c r="G81" s="107"/>
      <c r="H81" s="209"/>
      <c r="I81" s="209"/>
      <c r="J81" s="209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53"/>
    </row>
    <row r="82" spans="1:30" ht="15.75" customHeight="1">
      <c r="A82" s="107"/>
      <c r="B82" s="107"/>
      <c r="C82" s="107"/>
      <c r="D82" s="107"/>
      <c r="E82" s="107"/>
      <c r="F82" s="107"/>
      <c r="G82" s="107"/>
      <c r="H82" s="209"/>
      <c r="I82" s="209"/>
      <c r="J82" s="209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53"/>
    </row>
    <row r="83" spans="1:30" ht="15.75" customHeight="1">
      <c r="A83" s="107"/>
      <c r="B83" s="107"/>
      <c r="C83" s="107"/>
      <c r="D83" s="107"/>
      <c r="E83" s="107"/>
      <c r="F83" s="107"/>
      <c r="G83" s="107"/>
      <c r="H83" s="209"/>
      <c r="I83" s="209"/>
      <c r="J83" s="209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53"/>
    </row>
    <row r="84" spans="1:30" ht="15.75" customHeight="1">
      <c r="A84" s="107"/>
      <c r="B84" s="107"/>
      <c r="C84" s="107"/>
      <c r="D84" s="107"/>
      <c r="E84" s="107"/>
      <c r="F84" s="107"/>
      <c r="G84" s="107"/>
      <c r="H84" s="209"/>
      <c r="I84" s="209"/>
      <c r="J84" s="209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53"/>
    </row>
    <row r="85" spans="1:30" ht="15.75" customHeight="1">
      <c r="A85" s="107"/>
      <c r="B85" s="107"/>
      <c r="C85" s="107"/>
      <c r="D85" s="107"/>
      <c r="E85" s="107"/>
      <c r="F85" s="107"/>
      <c r="G85" s="107"/>
      <c r="H85" s="209"/>
      <c r="I85" s="209"/>
      <c r="J85" s="209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53"/>
    </row>
    <row r="86" spans="1:30" ht="15.75" customHeight="1">
      <c r="A86" s="107"/>
      <c r="B86" s="107"/>
      <c r="C86" s="107"/>
      <c r="D86" s="107"/>
      <c r="E86" s="107"/>
      <c r="F86" s="107"/>
      <c r="G86" s="107"/>
      <c r="H86" s="209"/>
      <c r="I86" s="209"/>
      <c r="J86" s="209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53"/>
    </row>
    <row r="87" spans="1:30" ht="15.75" customHeight="1">
      <c r="A87" s="107"/>
      <c r="B87" s="107"/>
      <c r="C87" s="107"/>
      <c r="D87" s="107"/>
      <c r="E87" s="107"/>
      <c r="F87" s="107"/>
      <c r="G87" s="107"/>
      <c r="H87" s="209"/>
      <c r="I87" s="209"/>
      <c r="J87" s="209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53"/>
    </row>
    <row r="88" spans="1:30" ht="15.75" customHeight="1">
      <c r="A88" s="107"/>
      <c r="B88" s="107"/>
      <c r="C88" s="107"/>
      <c r="D88" s="107"/>
      <c r="E88" s="107"/>
      <c r="F88" s="107"/>
      <c r="G88" s="107"/>
      <c r="H88" s="209"/>
      <c r="I88" s="209"/>
      <c r="J88" s="209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53"/>
    </row>
    <row r="89" spans="1:30" ht="15.75" customHeight="1">
      <c r="A89" s="107"/>
      <c r="B89" s="107"/>
      <c r="C89" s="107"/>
      <c r="D89" s="107"/>
      <c r="E89" s="107"/>
      <c r="F89" s="107"/>
      <c r="G89" s="107"/>
      <c r="H89" s="209"/>
      <c r="I89" s="209"/>
      <c r="J89" s="209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53"/>
    </row>
    <row r="90" spans="1:30" ht="15.75" customHeight="1">
      <c r="A90" s="107"/>
      <c r="B90" s="107"/>
      <c r="C90" s="107"/>
      <c r="D90" s="107"/>
      <c r="E90" s="107"/>
      <c r="F90" s="107"/>
      <c r="G90" s="107"/>
      <c r="H90" s="209"/>
      <c r="I90" s="209"/>
      <c r="J90" s="209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53"/>
    </row>
    <row r="91" spans="1:30" ht="15.75" customHeight="1">
      <c r="A91" s="107"/>
      <c r="B91" s="107"/>
      <c r="C91" s="107"/>
      <c r="D91" s="107"/>
      <c r="E91" s="107"/>
      <c r="F91" s="107"/>
      <c r="G91" s="107"/>
      <c r="H91" s="209"/>
      <c r="I91" s="209"/>
      <c r="J91" s="209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53"/>
    </row>
    <row r="92" spans="1:30" ht="15.75" customHeight="1">
      <c r="A92" s="107"/>
      <c r="B92" s="107"/>
      <c r="C92" s="107"/>
      <c r="D92" s="107"/>
      <c r="E92" s="107"/>
      <c r="F92" s="107"/>
      <c r="G92" s="107"/>
      <c r="H92" s="209"/>
      <c r="I92" s="209"/>
      <c r="J92" s="209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53"/>
    </row>
    <row r="93" spans="1:30" ht="15.75" customHeight="1">
      <c r="A93" s="107"/>
      <c r="B93" s="107"/>
      <c r="C93" s="107"/>
      <c r="D93" s="107"/>
      <c r="E93" s="107"/>
      <c r="F93" s="107"/>
      <c r="G93" s="107"/>
      <c r="H93" s="209"/>
      <c r="I93" s="209"/>
      <c r="J93" s="209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53"/>
    </row>
    <row r="94" spans="1:30" ht="15.75" customHeight="1">
      <c r="A94" s="107"/>
      <c r="B94" s="107"/>
      <c r="C94" s="107"/>
      <c r="D94" s="107"/>
      <c r="E94" s="107"/>
      <c r="F94" s="107"/>
      <c r="G94" s="107"/>
      <c r="H94" s="209"/>
      <c r="I94" s="209"/>
      <c r="J94" s="209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53"/>
    </row>
    <row r="95" spans="1:30" ht="15.75" customHeight="1">
      <c r="A95" s="107"/>
      <c r="B95" s="107"/>
      <c r="C95" s="107"/>
      <c r="D95" s="107"/>
      <c r="E95" s="107"/>
      <c r="F95" s="107"/>
      <c r="G95" s="107"/>
      <c r="H95" s="209"/>
      <c r="I95" s="209"/>
      <c r="J95" s="209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53"/>
    </row>
    <row r="96" spans="1:30" ht="15.75" customHeight="1">
      <c r="A96" s="107"/>
      <c r="B96" s="107"/>
      <c r="C96" s="107"/>
      <c r="D96" s="107"/>
      <c r="E96" s="107"/>
      <c r="F96" s="107"/>
      <c r="G96" s="107"/>
      <c r="H96" s="209"/>
      <c r="I96" s="209"/>
      <c r="J96" s="209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53"/>
    </row>
    <row r="97" spans="1:30" ht="15.75" customHeight="1">
      <c r="A97" s="107"/>
      <c r="B97" s="107"/>
      <c r="C97" s="107"/>
      <c r="D97" s="107"/>
      <c r="E97" s="107"/>
      <c r="F97" s="107"/>
      <c r="G97" s="107"/>
      <c r="H97" s="209"/>
      <c r="I97" s="209"/>
      <c r="J97" s="209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53"/>
    </row>
    <row r="98" spans="1:30" ht="15.75" customHeight="1">
      <c r="A98" s="107"/>
      <c r="B98" s="107"/>
      <c r="C98" s="107"/>
      <c r="D98" s="107"/>
      <c r="E98" s="107"/>
      <c r="F98" s="107"/>
      <c r="G98" s="107"/>
      <c r="H98" s="209"/>
      <c r="I98" s="209"/>
      <c r="J98" s="209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53"/>
    </row>
    <row r="99" spans="1:30" ht="15.75" customHeight="1">
      <c r="A99" s="107"/>
      <c r="B99" s="107"/>
      <c r="C99" s="107"/>
      <c r="D99" s="107"/>
      <c r="E99" s="107"/>
      <c r="F99" s="107"/>
      <c r="G99" s="107"/>
      <c r="H99" s="209"/>
      <c r="I99" s="209"/>
      <c r="J99" s="209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53"/>
    </row>
    <row r="100" spans="1:30" ht="15.75" customHeight="1">
      <c r="A100" s="107"/>
      <c r="B100" s="107"/>
      <c r="C100" s="107"/>
      <c r="D100" s="107"/>
      <c r="E100" s="107"/>
      <c r="F100" s="107"/>
      <c r="G100" s="107"/>
      <c r="H100" s="209"/>
      <c r="I100" s="209"/>
      <c r="J100" s="209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53"/>
    </row>
    <row r="101" spans="1:30" ht="15.75" customHeight="1">
      <c r="A101" s="107"/>
      <c r="B101" s="107"/>
      <c r="C101" s="107"/>
      <c r="D101" s="107"/>
      <c r="E101" s="107"/>
      <c r="F101" s="107"/>
      <c r="G101" s="107"/>
      <c r="H101" s="209"/>
      <c r="I101" s="209"/>
      <c r="J101" s="209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53"/>
    </row>
    <row r="102" spans="1:30" ht="15.75" customHeight="1">
      <c r="A102" s="107"/>
      <c r="B102" s="107"/>
      <c r="C102" s="107"/>
      <c r="D102" s="107"/>
      <c r="E102" s="107"/>
      <c r="F102" s="107"/>
      <c r="G102" s="107"/>
      <c r="H102" s="209"/>
      <c r="I102" s="209"/>
      <c r="J102" s="209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53"/>
    </row>
    <row r="103" spans="1:30" ht="15.75" customHeight="1">
      <c r="A103" s="107"/>
      <c r="B103" s="107"/>
      <c r="C103" s="107"/>
      <c r="D103" s="107"/>
      <c r="E103" s="107"/>
      <c r="F103" s="107"/>
      <c r="G103" s="107"/>
      <c r="H103" s="209"/>
      <c r="I103" s="209"/>
      <c r="J103" s="209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53"/>
    </row>
    <row r="104" spans="1:30" ht="15.75" customHeight="1">
      <c r="A104" s="107"/>
      <c r="B104" s="107"/>
      <c r="C104" s="107"/>
      <c r="D104" s="107"/>
      <c r="E104" s="107"/>
      <c r="F104" s="107"/>
      <c r="G104" s="107"/>
      <c r="H104" s="209"/>
      <c r="I104" s="209"/>
      <c r="J104" s="209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53"/>
    </row>
    <row r="105" spans="1:30" ht="15.75" customHeight="1">
      <c r="A105" s="107"/>
      <c r="B105" s="107"/>
      <c r="C105" s="107"/>
      <c r="D105" s="107"/>
      <c r="E105" s="107"/>
      <c r="F105" s="107"/>
      <c r="G105" s="107"/>
      <c r="H105" s="209"/>
      <c r="I105" s="209"/>
      <c r="J105" s="209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53"/>
    </row>
    <row r="106" spans="1:30" ht="15.75" customHeight="1">
      <c r="A106" s="107"/>
      <c r="B106" s="107"/>
      <c r="C106" s="107"/>
      <c r="D106" s="107"/>
      <c r="E106" s="107"/>
      <c r="F106" s="107"/>
      <c r="G106" s="107"/>
      <c r="H106" s="209"/>
      <c r="I106" s="209"/>
      <c r="J106" s="209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53"/>
    </row>
    <row r="107" spans="1:30" ht="15.75" customHeight="1">
      <c r="A107" s="107"/>
      <c r="B107" s="107"/>
      <c r="C107" s="107"/>
      <c r="D107" s="107"/>
      <c r="E107" s="107"/>
      <c r="F107" s="107"/>
      <c r="G107" s="107"/>
      <c r="H107" s="209"/>
      <c r="I107" s="209"/>
      <c r="J107" s="209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53"/>
    </row>
    <row r="108" spans="1:30" ht="15.75" customHeight="1">
      <c r="A108" s="107"/>
      <c r="B108" s="107"/>
      <c r="C108" s="107"/>
      <c r="D108" s="107"/>
      <c r="E108" s="107"/>
      <c r="F108" s="107"/>
      <c r="G108" s="107"/>
      <c r="H108" s="209"/>
      <c r="I108" s="209"/>
      <c r="J108" s="209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53"/>
    </row>
    <row r="109" spans="1:30" ht="15.75" customHeight="1">
      <c r="A109" s="107"/>
      <c r="B109" s="107"/>
      <c r="C109" s="107"/>
      <c r="D109" s="107"/>
      <c r="E109" s="107"/>
      <c r="F109" s="107"/>
      <c r="G109" s="107"/>
      <c r="H109" s="209"/>
      <c r="I109" s="209"/>
      <c r="J109" s="209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53"/>
    </row>
    <row r="110" spans="1:30" ht="15.75" customHeight="1">
      <c r="A110" s="107"/>
      <c r="B110" s="107"/>
      <c r="C110" s="107"/>
      <c r="D110" s="107"/>
      <c r="E110" s="107"/>
      <c r="F110" s="107"/>
      <c r="G110" s="107"/>
      <c r="H110" s="209"/>
      <c r="I110" s="209"/>
      <c r="J110" s="209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53"/>
    </row>
    <row r="111" spans="1:30" ht="15.75" customHeight="1">
      <c r="A111" s="107"/>
      <c r="B111" s="107"/>
      <c r="C111" s="107"/>
      <c r="D111" s="107"/>
      <c r="E111" s="107"/>
      <c r="F111" s="107"/>
      <c r="G111" s="107"/>
      <c r="H111" s="209"/>
      <c r="I111" s="209"/>
      <c r="J111" s="209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53"/>
    </row>
    <row r="112" spans="1:30" ht="15.75" customHeight="1">
      <c r="A112" s="107"/>
      <c r="B112" s="107"/>
      <c r="C112" s="107"/>
      <c r="D112" s="107"/>
      <c r="E112" s="107"/>
      <c r="F112" s="107"/>
      <c r="G112" s="107"/>
      <c r="H112" s="209"/>
      <c r="I112" s="209"/>
      <c r="J112" s="209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53"/>
    </row>
    <row r="113" spans="1:30" ht="15.75" customHeight="1">
      <c r="A113" s="107"/>
      <c r="B113" s="107"/>
      <c r="C113" s="107"/>
      <c r="D113" s="107"/>
      <c r="E113" s="107"/>
      <c r="F113" s="107"/>
      <c r="G113" s="107"/>
      <c r="H113" s="209"/>
      <c r="I113" s="209"/>
      <c r="J113" s="209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53"/>
    </row>
    <row r="114" spans="1:30" ht="15.75" customHeight="1">
      <c r="A114" s="107"/>
      <c r="B114" s="107"/>
      <c r="C114" s="107"/>
      <c r="D114" s="107"/>
      <c r="E114" s="107"/>
      <c r="F114" s="107"/>
      <c r="G114" s="107"/>
      <c r="H114" s="209"/>
      <c r="I114" s="209"/>
      <c r="J114" s="209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53"/>
    </row>
    <row r="115" spans="1:30" ht="15.75" customHeight="1">
      <c r="A115" s="107"/>
      <c r="B115" s="107"/>
      <c r="C115" s="107"/>
      <c r="D115" s="107"/>
      <c r="E115" s="107"/>
      <c r="F115" s="107"/>
      <c r="G115" s="107"/>
      <c r="H115" s="209"/>
      <c r="I115" s="209"/>
      <c r="J115" s="209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53"/>
    </row>
    <row r="116" spans="1:30" ht="15.75" customHeight="1">
      <c r="A116" s="107"/>
      <c r="B116" s="107"/>
      <c r="C116" s="107"/>
      <c r="D116" s="107"/>
      <c r="E116" s="107"/>
      <c r="F116" s="107"/>
      <c r="G116" s="107"/>
      <c r="H116" s="209"/>
      <c r="I116" s="209"/>
      <c r="J116" s="209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53"/>
    </row>
    <row r="117" spans="1:30" ht="15.75" customHeight="1">
      <c r="A117" s="107"/>
      <c r="B117" s="107"/>
      <c r="C117" s="107"/>
      <c r="D117" s="107"/>
      <c r="E117" s="107"/>
      <c r="F117" s="107"/>
      <c r="G117" s="107"/>
      <c r="H117" s="209"/>
      <c r="I117" s="209"/>
      <c r="J117" s="209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53"/>
    </row>
    <row r="118" spans="1:30" ht="15.75" customHeight="1">
      <c r="A118" s="107"/>
      <c r="B118" s="107"/>
      <c r="C118" s="107"/>
      <c r="D118" s="107"/>
      <c r="E118" s="107"/>
      <c r="F118" s="107"/>
      <c r="G118" s="107"/>
      <c r="H118" s="209"/>
      <c r="I118" s="209"/>
      <c r="J118" s="209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53"/>
    </row>
    <row r="119" spans="1:30" ht="15.75" customHeight="1">
      <c r="A119" s="107"/>
      <c r="B119" s="107"/>
      <c r="C119" s="107"/>
      <c r="D119" s="107"/>
      <c r="E119" s="107"/>
      <c r="F119" s="107"/>
      <c r="G119" s="107"/>
      <c r="H119" s="209"/>
      <c r="I119" s="209"/>
      <c r="J119" s="209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53"/>
    </row>
    <row r="120" spans="1:30" ht="15.75" customHeight="1">
      <c r="A120" s="107"/>
      <c r="B120" s="107"/>
      <c r="C120" s="107"/>
      <c r="D120" s="107"/>
      <c r="E120" s="107"/>
      <c r="F120" s="107"/>
      <c r="G120" s="107"/>
      <c r="H120" s="209"/>
      <c r="I120" s="209"/>
      <c r="J120" s="209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53"/>
    </row>
    <row r="121" spans="1:30" ht="15.75" customHeight="1">
      <c r="A121" s="107"/>
      <c r="B121" s="107"/>
      <c r="C121" s="107"/>
      <c r="D121" s="107"/>
      <c r="E121" s="107"/>
      <c r="F121" s="107"/>
      <c r="G121" s="107"/>
      <c r="H121" s="209"/>
      <c r="I121" s="209"/>
      <c r="J121" s="209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53"/>
    </row>
    <row r="122" spans="1:30" ht="15.75" customHeight="1">
      <c r="A122" s="107"/>
      <c r="B122" s="107"/>
      <c r="C122" s="107"/>
      <c r="D122" s="107"/>
      <c r="E122" s="107"/>
      <c r="F122" s="107"/>
      <c r="G122" s="107"/>
      <c r="H122" s="209"/>
      <c r="I122" s="209"/>
      <c r="J122" s="209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53"/>
    </row>
    <row r="123" spans="1:30" ht="15.75" customHeight="1">
      <c r="A123" s="107"/>
      <c r="B123" s="107"/>
      <c r="C123" s="107"/>
      <c r="D123" s="107"/>
      <c r="E123" s="107"/>
      <c r="F123" s="107"/>
      <c r="G123" s="107"/>
      <c r="H123" s="209"/>
      <c r="I123" s="209"/>
      <c r="J123" s="209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53"/>
    </row>
    <row r="124" spans="1:30" ht="15.75" customHeight="1">
      <c r="A124" s="107"/>
      <c r="B124" s="107"/>
      <c r="C124" s="107"/>
      <c r="D124" s="107"/>
      <c r="E124" s="107"/>
      <c r="F124" s="107"/>
      <c r="G124" s="107"/>
      <c r="H124" s="209"/>
      <c r="I124" s="209"/>
      <c r="J124" s="209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53"/>
    </row>
    <row r="125" spans="1:30" ht="15.75" customHeight="1">
      <c r="A125" s="107"/>
      <c r="B125" s="107"/>
      <c r="C125" s="107"/>
      <c r="D125" s="107"/>
      <c r="E125" s="107"/>
      <c r="F125" s="107"/>
      <c r="G125" s="107"/>
      <c r="H125" s="209"/>
      <c r="I125" s="209"/>
      <c r="J125" s="209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53"/>
    </row>
    <row r="126" spans="1:30" ht="15.75" customHeight="1">
      <c r="A126" s="107"/>
      <c r="B126" s="107"/>
      <c r="C126" s="107"/>
      <c r="D126" s="107"/>
      <c r="E126" s="107"/>
      <c r="F126" s="107"/>
      <c r="G126" s="107"/>
      <c r="H126" s="209"/>
      <c r="I126" s="209"/>
      <c r="J126" s="209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53"/>
    </row>
    <row r="127" spans="1:30" ht="15.75" customHeight="1">
      <c r="A127" s="107"/>
      <c r="B127" s="107"/>
      <c r="C127" s="107"/>
      <c r="D127" s="107"/>
      <c r="E127" s="107"/>
      <c r="F127" s="107"/>
      <c r="G127" s="107"/>
      <c r="H127" s="209"/>
      <c r="I127" s="209"/>
      <c r="J127" s="209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53"/>
    </row>
    <row r="128" spans="1:30" ht="15.75" customHeight="1">
      <c r="A128" s="107"/>
      <c r="B128" s="107"/>
      <c r="C128" s="107"/>
      <c r="D128" s="107"/>
      <c r="E128" s="107"/>
      <c r="F128" s="107"/>
      <c r="G128" s="107"/>
      <c r="H128" s="209"/>
      <c r="I128" s="209"/>
      <c r="J128" s="209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53"/>
    </row>
    <row r="129" spans="1:30" ht="15.75" customHeight="1">
      <c r="A129" s="107"/>
      <c r="B129" s="107"/>
      <c r="C129" s="107"/>
      <c r="D129" s="107"/>
      <c r="E129" s="107"/>
      <c r="F129" s="107"/>
      <c r="G129" s="107"/>
      <c r="H129" s="209"/>
      <c r="I129" s="209"/>
      <c r="J129" s="209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53"/>
    </row>
    <row r="130" spans="1:30" ht="15.75" customHeight="1">
      <c r="A130" s="107"/>
      <c r="B130" s="107"/>
      <c r="C130" s="107"/>
      <c r="D130" s="107"/>
      <c r="E130" s="107"/>
      <c r="F130" s="107"/>
      <c r="G130" s="107"/>
      <c r="H130" s="209"/>
      <c r="I130" s="209"/>
      <c r="J130" s="209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53"/>
    </row>
    <row r="131" spans="1:30" ht="15.75" customHeight="1">
      <c r="A131" s="107"/>
      <c r="B131" s="107"/>
      <c r="C131" s="107"/>
      <c r="D131" s="107"/>
      <c r="E131" s="107"/>
      <c r="F131" s="107"/>
      <c r="G131" s="107"/>
      <c r="H131" s="209"/>
      <c r="I131" s="209"/>
      <c r="J131" s="209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53"/>
    </row>
    <row r="132" spans="1:30" ht="15.75" customHeight="1">
      <c r="A132" s="107"/>
      <c r="B132" s="107"/>
      <c r="C132" s="107"/>
      <c r="D132" s="107"/>
      <c r="E132" s="107"/>
      <c r="F132" s="107"/>
      <c r="G132" s="107"/>
      <c r="H132" s="209"/>
      <c r="I132" s="209"/>
      <c r="J132" s="209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53"/>
    </row>
    <row r="133" spans="1:30" ht="15.75" customHeight="1">
      <c r="A133" s="107"/>
      <c r="B133" s="107"/>
      <c r="C133" s="107"/>
      <c r="D133" s="107"/>
      <c r="E133" s="107"/>
      <c r="F133" s="107"/>
      <c r="G133" s="107"/>
      <c r="H133" s="209"/>
      <c r="I133" s="209"/>
      <c r="J133" s="209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53"/>
    </row>
    <row r="134" spans="1:30" ht="15.75" customHeight="1">
      <c r="A134" s="107"/>
      <c r="B134" s="107"/>
      <c r="C134" s="107"/>
      <c r="D134" s="107"/>
      <c r="E134" s="107"/>
      <c r="F134" s="107"/>
      <c r="G134" s="107"/>
      <c r="H134" s="209"/>
      <c r="I134" s="209"/>
      <c r="J134" s="209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53"/>
    </row>
    <row r="135" spans="1:30" ht="15.75" customHeight="1">
      <c r="A135" s="107"/>
      <c r="B135" s="107"/>
      <c r="C135" s="107"/>
      <c r="D135" s="107"/>
      <c r="E135" s="107"/>
      <c r="F135" s="107"/>
      <c r="G135" s="107"/>
      <c r="H135" s="209"/>
      <c r="I135" s="209"/>
      <c r="J135" s="209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53"/>
    </row>
    <row r="136" spans="1:30" ht="15.75" customHeight="1">
      <c r="A136" s="107"/>
      <c r="B136" s="107"/>
      <c r="C136" s="107"/>
      <c r="D136" s="107"/>
      <c r="E136" s="107"/>
      <c r="F136" s="107"/>
      <c r="G136" s="107"/>
      <c r="H136" s="209"/>
      <c r="I136" s="209"/>
      <c r="J136" s="209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53"/>
    </row>
    <row r="137" spans="1:30" ht="15.75" customHeight="1">
      <c r="A137" s="107"/>
      <c r="B137" s="107"/>
      <c r="C137" s="107"/>
      <c r="D137" s="107"/>
      <c r="E137" s="107"/>
      <c r="F137" s="107"/>
      <c r="G137" s="107"/>
      <c r="H137" s="209"/>
      <c r="I137" s="209"/>
      <c r="J137" s="209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53"/>
    </row>
    <row r="138" spans="1:30" ht="15.75" customHeight="1">
      <c r="A138" s="107"/>
      <c r="B138" s="107"/>
      <c r="C138" s="107"/>
      <c r="D138" s="107"/>
      <c r="E138" s="107"/>
      <c r="F138" s="107"/>
      <c r="G138" s="107"/>
      <c r="H138" s="209"/>
      <c r="I138" s="209"/>
      <c r="J138" s="209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53"/>
    </row>
    <row r="139" spans="1:30" ht="15.75" customHeight="1">
      <c r="A139" s="107"/>
      <c r="B139" s="107"/>
      <c r="C139" s="107"/>
      <c r="D139" s="107"/>
      <c r="E139" s="107"/>
      <c r="F139" s="107"/>
      <c r="G139" s="107"/>
      <c r="H139" s="209"/>
      <c r="I139" s="209"/>
      <c r="J139" s="209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53"/>
    </row>
    <row r="140" spans="1:30" ht="15.75" customHeight="1">
      <c r="A140" s="107"/>
      <c r="B140" s="107"/>
      <c r="C140" s="107"/>
      <c r="D140" s="107"/>
      <c r="E140" s="107"/>
      <c r="F140" s="107"/>
      <c r="G140" s="107"/>
      <c r="H140" s="209"/>
      <c r="I140" s="209"/>
      <c r="J140" s="209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53"/>
    </row>
    <row r="141" spans="1:30" ht="15.75" customHeight="1">
      <c r="A141" s="107"/>
      <c r="B141" s="107"/>
      <c r="C141" s="107"/>
      <c r="D141" s="107"/>
      <c r="E141" s="107"/>
      <c r="F141" s="107"/>
      <c r="G141" s="107"/>
      <c r="H141" s="209"/>
      <c r="I141" s="209"/>
      <c r="J141" s="209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53"/>
    </row>
    <row r="142" spans="1:30" ht="15.75" customHeight="1">
      <c r="A142" s="107"/>
      <c r="B142" s="107"/>
      <c r="C142" s="107"/>
      <c r="D142" s="107"/>
      <c r="E142" s="107"/>
      <c r="F142" s="107"/>
      <c r="G142" s="107"/>
      <c r="H142" s="209"/>
      <c r="I142" s="209"/>
      <c r="J142" s="209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53"/>
    </row>
    <row r="143" spans="1:30" ht="15.75" customHeight="1">
      <c r="A143" s="107"/>
      <c r="B143" s="107"/>
      <c r="C143" s="107"/>
      <c r="D143" s="107"/>
      <c r="E143" s="107"/>
      <c r="F143" s="107"/>
      <c r="G143" s="107"/>
      <c r="H143" s="209"/>
      <c r="I143" s="209"/>
      <c r="J143" s="209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53"/>
    </row>
    <row r="144" spans="1:30" ht="15.75" customHeight="1">
      <c r="A144" s="107"/>
      <c r="B144" s="107"/>
      <c r="C144" s="107"/>
      <c r="D144" s="107"/>
      <c r="E144" s="107"/>
      <c r="F144" s="107"/>
      <c r="G144" s="107"/>
      <c r="H144" s="209"/>
      <c r="I144" s="209"/>
      <c r="J144" s="209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53"/>
    </row>
    <row r="145" spans="1:30" ht="15.75" customHeight="1">
      <c r="A145" s="107"/>
      <c r="B145" s="107"/>
      <c r="C145" s="107"/>
      <c r="D145" s="107"/>
      <c r="E145" s="107"/>
      <c r="F145" s="107"/>
      <c r="G145" s="107"/>
      <c r="H145" s="209"/>
      <c r="I145" s="209"/>
      <c r="J145" s="209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53"/>
    </row>
    <row r="146" spans="1:30" ht="15.75" customHeight="1">
      <c r="A146" s="107"/>
      <c r="B146" s="107"/>
      <c r="C146" s="107"/>
      <c r="D146" s="107"/>
      <c r="E146" s="107"/>
      <c r="F146" s="107"/>
      <c r="G146" s="107"/>
      <c r="H146" s="209"/>
      <c r="I146" s="209"/>
      <c r="J146" s="209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53"/>
    </row>
    <row r="147" spans="1:30" ht="15.75" customHeight="1">
      <c r="A147" s="107"/>
      <c r="B147" s="107"/>
      <c r="C147" s="107"/>
      <c r="D147" s="107"/>
      <c r="E147" s="107"/>
      <c r="F147" s="107"/>
      <c r="G147" s="107"/>
      <c r="H147" s="209"/>
      <c r="I147" s="209"/>
      <c r="J147" s="209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53"/>
    </row>
    <row r="148" spans="1:30" ht="15.75" customHeight="1">
      <c r="A148" s="107"/>
      <c r="B148" s="107"/>
      <c r="C148" s="107"/>
      <c r="D148" s="107"/>
      <c r="E148" s="107"/>
      <c r="F148" s="107"/>
      <c r="G148" s="107"/>
      <c r="H148" s="209"/>
      <c r="I148" s="209"/>
      <c r="J148" s="209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53"/>
    </row>
    <row r="149" spans="1:30" ht="15.75" customHeight="1">
      <c r="A149" s="107"/>
      <c r="B149" s="107"/>
      <c r="C149" s="107"/>
      <c r="D149" s="107"/>
      <c r="E149" s="107"/>
      <c r="F149" s="107"/>
      <c r="G149" s="107"/>
      <c r="H149" s="209"/>
      <c r="I149" s="209"/>
      <c r="J149" s="209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53"/>
    </row>
    <row r="150" spans="1:30" ht="15.75" customHeight="1">
      <c r="A150" s="107"/>
      <c r="B150" s="107"/>
      <c r="C150" s="107"/>
      <c r="D150" s="107"/>
      <c r="E150" s="107"/>
      <c r="F150" s="107"/>
      <c r="G150" s="107"/>
      <c r="H150" s="209"/>
      <c r="I150" s="209"/>
      <c r="J150" s="209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53"/>
    </row>
    <row r="151" spans="1:30" ht="15.75" customHeight="1">
      <c r="A151" s="107"/>
      <c r="B151" s="107"/>
      <c r="C151" s="107"/>
      <c r="D151" s="107"/>
      <c r="E151" s="107"/>
      <c r="F151" s="107"/>
      <c r="G151" s="107"/>
      <c r="H151" s="209"/>
      <c r="I151" s="209"/>
      <c r="J151" s="209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53"/>
    </row>
    <row r="152" spans="1:30" ht="15.75" customHeight="1">
      <c r="A152" s="107"/>
      <c r="B152" s="107"/>
      <c r="C152" s="107"/>
      <c r="D152" s="107"/>
      <c r="E152" s="107"/>
      <c r="F152" s="107"/>
      <c r="G152" s="107"/>
      <c r="H152" s="209"/>
      <c r="I152" s="209"/>
      <c r="J152" s="209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53"/>
    </row>
    <row r="153" spans="1:30" ht="15.75" customHeight="1">
      <c r="A153" s="107"/>
      <c r="B153" s="107"/>
      <c r="C153" s="107"/>
      <c r="D153" s="107"/>
      <c r="E153" s="107"/>
      <c r="F153" s="107"/>
      <c r="G153" s="107"/>
      <c r="H153" s="209"/>
      <c r="I153" s="209"/>
      <c r="J153" s="209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53"/>
    </row>
    <row r="154" spans="1:30" ht="15.75" customHeight="1">
      <c r="A154" s="107"/>
      <c r="B154" s="107"/>
      <c r="C154" s="107"/>
      <c r="D154" s="107"/>
      <c r="E154" s="107"/>
      <c r="F154" s="107"/>
      <c r="G154" s="107"/>
      <c r="H154" s="209"/>
      <c r="I154" s="209"/>
      <c r="J154" s="209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53"/>
    </row>
    <row r="155" spans="1:30" ht="15.75" customHeight="1">
      <c r="A155" s="107"/>
      <c r="B155" s="107"/>
      <c r="C155" s="107"/>
      <c r="D155" s="107"/>
      <c r="E155" s="107"/>
      <c r="F155" s="107"/>
      <c r="G155" s="107"/>
      <c r="H155" s="209"/>
      <c r="I155" s="209"/>
      <c r="J155" s="209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53"/>
    </row>
    <row r="156" spans="1:30" ht="15.75" customHeight="1">
      <c r="A156" s="107"/>
      <c r="B156" s="107"/>
      <c r="C156" s="107"/>
      <c r="D156" s="107"/>
      <c r="E156" s="107"/>
      <c r="F156" s="107"/>
      <c r="G156" s="107"/>
      <c r="H156" s="209"/>
      <c r="I156" s="209"/>
      <c r="J156" s="209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53"/>
    </row>
    <row r="157" spans="1:30" ht="15.75" customHeight="1">
      <c r="A157" s="107"/>
      <c r="B157" s="107"/>
      <c r="C157" s="107"/>
      <c r="D157" s="107"/>
      <c r="E157" s="107"/>
      <c r="F157" s="107"/>
      <c r="G157" s="107"/>
      <c r="H157" s="209"/>
      <c r="I157" s="209"/>
      <c r="J157" s="209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53"/>
    </row>
    <row r="158" spans="1:30" ht="15.75" customHeight="1">
      <c r="A158" s="107"/>
      <c r="B158" s="107"/>
      <c r="C158" s="107"/>
      <c r="D158" s="107"/>
      <c r="E158" s="107"/>
      <c r="F158" s="107"/>
      <c r="G158" s="107"/>
      <c r="H158" s="209"/>
      <c r="I158" s="209"/>
      <c r="J158" s="209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53"/>
    </row>
    <row r="159" spans="1:30" ht="15.75" customHeight="1">
      <c r="A159" s="107"/>
      <c r="B159" s="107"/>
      <c r="C159" s="107"/>
      <c r="D159" s="107"/>
      <c r="E159" s="107"/>
      <c r="F159" s="107"/>
      <c r="G159" s="107"/>
      <c r="H159" s="209"/>
      <c r="I159" s="209"/>
      <c r="J159" s="209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53"/>
    </row>
    <row r="160" spans="1:30" ht="15.75" customHeight="1">
      <c r="A160" s="107"/>
      <c r="B160" s="107"/>
      <c r="C160" s="107"/>
      <c r="D160" s="107"/>
      <c r="E160" s="107"/>
      <c r="F160" s="107"/>
      <c r="G160" s="107"/>
      <c r="H160" s="209"/>
      <c r="I160" s="209"/>
      <c r="J160" s="209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53"/>
    </row>
    <row r="161" spans="1:30" ht="15.75" customHeight="1">
      <c r="A161" s="107"/>
      <c r="B161" s="107"/>
      <c r="C161" s="107"/>
      <c r="D161" s="107"/>
      <c r="E161" s="107"/>
      <c r="F161" s="107"/>
      <c r="G161" s="107"/>
      <c r="H161" s="209"/>
      <c r="I161" s="209"/>
      <c r="J161" s="209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53"/>
    </row>
    <row r="162" spans="1:30" ht="15.75" customHeight="1">
      <c r="A162" s="107"/>
      <c r="B162" s="107"/>
      <c r="C162" s="107"/>
      <c r="D162" s="107"/>
      <c r="E162" s="107"/>
      <c r="F162" s="107"/>
      <c r="G162" s="107"/>
      <c r="H162" s="209"/>
      <c r="I162" s="209"/>
      <c r="J162" s="209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53"/>
    </row>
    <row r="163" spans="1:30" ht="15.75" customHeight="1">
      <c r="A163" s="107"/>
      <c r="B163" s="107"/>
      <c r="C163" s="107"/>
      <c r="D163" s="107"/>
      <c r="E163" s="107"/>
      <c r="F163" s="107"/>
      <c r="G163" s="107"/>
      <c r="H163" s="209"/>
      <c r="I163" s="209"/>
      <c r="J163" s="209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53"/>
    </row>
    <row r="164" spans="1:30" ht="15.75" customHeight="1">
      <c r="A164" s="107"/>
      <c r="B164" s="107"/>
      <c r="C164" s="107"/>
      <c r="D164" s="107"/>
      <c r="E164" s="107"/>
      <c r="F164" s="107"/>
      <c r="G164" s="107"/>
      <c r="H164" s="209"/>
      <c r="I164" s="209"/>
      <c r="J164" s="209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53"/>
    </row>
    <row r="165" spans="1:30" ht="15.75" customHeight="1">
      <c r="A165" s="107"/>
      <c r="B165" s="107"/>
      <c r="C165" s="107"/>
      <c r="D165" s="107"/>
      <c r="E165" s="107"/>
      <c r="F165" s="107"/>
      <c r="G165" s="107"/>
      <c r="H165" s="209"/>
      <c r="I165" s="209"/>
      <c r="J165" s="209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53"/>
    </row>
    <row r="166" spans="1:30" ht="15.75" customHeight="1">
      <c r="A166" s="107"/>
      <c r="B166" s="107"/>
      <c r="C166" s="107"/>
      <c r="D166" s="107"/>
      <c r="E166" s="107"/>
      <c r="F166" s="107"/>
      <c r="G166" s="107"/>
      <c r="H166" s="209"/>
      <c r="I166" s="209"/>
      <c r="J166" s="209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53"/>
    </row>
    <row r="167" spans="1:30" ht="15.75" customHeight="1">
      <c r="A167" s="107"/>
      <c r="B167" s="107"/>
      <c r="C167" s="107"/>
      <c r="D167" s="107"/>
      <c r="E167" s="107"/>
      <c r="F167" s="107"/>
      <c r="G167" s="107"/>
      <c r="H167" s="209"/>
      <c r="I167" s="209"/>
      <c r="J167" s="209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53"/>
    </row>
    <row r="168" spans="1:30" ht="15.75" customHeight="1">
      <c r="A168" s="107"/>
      <c r="B168" s="107"/>
      <c r="C168" s="107"/>
      <c r="D168" s="107"/>
      <c r="E168" s="107"/>
      <c r="F168" s="107"/>
      <c r="G168" s="107"/>
      <c r="H168" s="209"/>
      <c r="I168" s="209"/>
      <c r="J168" s="209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53"/>
    </row>
    <row r="169" spans="1:30" ht="15.75" customHeight="1">
      <c r="A169" s="107"/>
      <c r="B169" s="107"/>
      <c r="C169" s="107"/>
      <c r="D169" s="107"/>
      <c r="E169" s="107"/>
      <c r="F169" s="107"/>
      <c r="G169" s="107"/>
      <c r="H169" s="209"/>
      <c r="I169" s="209"/>
      <c r="J169" s="209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53"/>
    </row>
    <row r="170" spans="1:30" ht="15.75" customHeight="1">
      <c r="A170" s="107"/>
      <c r="B170" s="107"/>
      <c r="C170" s="107"/>
      <c r="D170" s="107"/>
      <c r="E170" s="107"/>
      <c r="F170" s="107"/>
      <c r="G170" s="107"/>
      <c r="H170" s="209"/>
      <c r="I170" s="209"/>
      <c r="J170" s="209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53"/>
    </row>
    <row r="171" spans="1:30" ht="15.75" customHeight="1">
      <c r="A171" s="107"/>
      <c r="B171" s="107"/>
      <c r="C171" s="107"/>
      <c r="D171" s="107"/>
      <c r="E171" s="107"/>
      <c r="F171" s="107"/>
      <c r="G171" s="107"/>
      <c r="H171" s="209"/>
      <c r="I171" s="209"/>
      <c r="J171" s="209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53"/>
    </row>
    <row r="172" spans="1:30" ht="15.75" customHeight="1">
      <c r="A172" s="107"/>
      <c r="B172" s="107"/>
      <c r="C172" s="107"/>
      <c r="D172" s="107"/>
      <c r="E172" s="107"/>
      <c r="F172" s="107"/>
      <c r="G172" s="107"/>
      <c r="H172" s="209"/>
      <c r="I172" s="209"/>
      <c r="J172" s="209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53"/>
    </row>
    <row r="173" spans="1:30" ht="15.75" customHeight="1">
      <c r="A173" s="107"/>
      <c r="B173" s="107"/>
      <c r="C173" s="107"/>
      <c r="D173" s="107"/>
      <c r="E173" s="107"/>
      <c r="F173" s="107"/>
      <c r="G173" s="107"/>
      <c r="H173" s="209"/>
      <c r="I173" s="209"/>
      <c r="J173" s="209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53"/>
    </row>
    <row r="174" spans="1:30" ht="15.75" customHeight="1">
      <c r="A174" s="107"/>
      <c r="B174" s="107"/>
      <c r="C174" s="107"/>
      <c r="D174" s="107"/>
      <c r="E174" s="107"/>
      <c r="F174" s="107"/>
      <c r="G174" s="107"/>
      <c r="H174" s="209"/>
      <c r="I174" s="209"/>
      <c r="J174" s="209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53"/>
    </row>
    <row r="175" spans="1:30" ht="15.75" customHeight="1">
      <c r="A175" s="107"/>
      <c r="B175" s="107"/>
      <c r="C175" s="107"/>
      <c r="D175" s="107"/>
      <c r="E175" s="107"/>
      <c r="F175" s="107"/>
      <c r="G175" s="107"/>
      <c r="H175" s="209"/>
      <c r="I175" s="209"/>
      <c r="J175" s="209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53"/>
    </row>
    <row r="176" spans="1:30" ht="15.75" customHeight="1">
      <c r="A176" s="107"/>
      <c r="B176" s="107"/>
      <c r="C176" s="107"/>
      <c r="D176" s="107"/>
      <c r="E176" s="107"/>
      <c r="F176" s="107"/>
      <c r="G176" s="107"/>
      <c r="H176" s="209"/>
      <c r="I176" s="209"/>
      <c r="J176" s="209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53"/>
    </row>
    <row r="177" spans="1:30" ht="15.75" customHeight="1">
      <c r="A177" s="107"/>
      <c r="B177" s="107"/>
      <c r="C177" s="107"/>
      <c r="D177" s="107"/>
      <c r="E177" s="107"/>
      <c r="F177" s="107"/>
      <c r="G177" s="107"/>
      <c r="H177" s="209"/>
      <c r="I177" s="209"/>
      <c r="J177" s="209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53"/>
    </row>
    <row r="178" spans="1:30" ht="15.75" customHeight="1">
      <c r="A178" s="107"/>
      <c r="B178" s="107"/>
      <c r="C178" s="107"/>
      <c r="D178" s="107"/>
      <c r="E178" s="107"/>
      <c r="F178" s="107"/>
      <c r="G178" s="107"/>
      <c r="H178" s="209"/>
      <c r="I178" s="209"/>
      <c r="J178" s="209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53"/>
    </row>
    <row r="179" spans="1:30" ht="15.75" customHeight="1">
      <c r="A179" s="107"/>
      <c r="B179" s="107"/>
      <c r="C179" s="107"/>
      <c r="D179" s="107"/>
      <c r="E179" s="107"/>
      <c r="F179" s="107"/>
      <c r="G179" s="107"/>
      <c r="H179" s="209"/>
      <c r="I179" s="209"/>
      <c r="J179" s="209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53"/>
    </row>
    <row r="180" spans="1:30" ht="15.75" customHeight="1">
      <c r="A180" s="107"/>
      <c r="B180" s="107"/>
      <c r="C180" s="107"/>
      <c r="D180" s="107"/>
      <c r="E180" s="107"/>
      <c r="F180" s="107"/>
      <c r="G180" s="107"/>
      <c r="H180" s="209"/>
      <c r="I180" s="209"/>
      <c r="J180" s="209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53"/>
    </row>
    <row r="181" spans="1:30" ht="15.75" customHeight="1">
      <c r="A181" s="107"/>
      <c r="B181" s="107"/>
      <c r="C181" s="107"/>
      <c r="D181" s="107"/>
      <c r="E181" s="107"/>
      <c r="F181" s="107"/>
      <c r="G181" s="107"/>
      <c r="H181" s="209"/>
      <c r="I181" s="209"/>
      <c r="J181" s="209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53"/>
    </row>
    <row r="182" spans="1:30" ht="15.75" customHeight="1">
      <c r="A182" s="107"/>
      <c r="B182" s="107"/>
      <c r="C182" s="107"/>
      <c r="D182" s="107"/>
      <c r="E182" s="107"/>
      <c r="F182" s="107"/>
      <c r="G182" s="107"/>
      <c r="H182" s="209"/>
      <c r="I182" s="209"/>
      <c r="J182" s="209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53"/>
    </row>
    <row r="183" spans="1:30" ht="15.75" customHeight="1">
      <c r="A183" s="107"/>
      <c r="B183" s="107"/>
      <c r="C183" s="107"/>
      <c r="D183" s="107"/>
      <c r="E183" s="107"/>
      <c r="F183" s="107"/>
      <c r="G183" s="107"/>
      <c r="H183" s="209"/>
      <c r="I183" s="209"/>
      <c r="J183" s="209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53"/>
    </row>
    <row r="184" spans="1:30" ht="15.75" customHeight="1">
      <c r="A184" s="107"/>
      <c r="B184" s="107"/>
      <c r="C184" s="107"/>
      <c r="D184" s="107"/>
      <c r="E184" s="107"/>
      <c r="F184" s="107"/>
      <c r="G184" s="107"/>
      <c r="H184" s="209"/>
      <c r="I184" s="209"/>
      <c r="J184" s="209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53"/>
    </row>
    <row r="185" spans="1:30" ht="15.75" customHeight="1">
      <c r="A185" s="107"/>
      <c r="B185" s="107"/>
      <c r="C185" s="107"/>
      <c r="D185" s="107"/>
      <c r="E185" s="107"/>
      <c r="F185" s="107"/>
      <c r="G185" s="107"/>
      <c r="H185" s="209"/>
      <c r="I185" s="209"/>
      <c r="J185" s="209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53"/>
    </row>
    <row r="186" spans="1:30" ht="15.75" customHeight="1">
      <c r="A186" s="107"/>
      <c r="B186" s="107"/>
      <c r="C186" s="107"/>
      <c r="D186" s="107"/>
      <c r="E186" s="107"/>
      <c r="F186" s="107"/>
      <c r="G186" s="107"/>
      <c r="H186" s="209"/>
      <c r="I186" s="209"/>
      <c r="J186" s="209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53"/>
    </row>
    <row r="187" spans="1:30" ht="15.75" customHeight="1">
      <c r="A187" s="107"/>
      <c r="B187" s="107"/>
      <c r="C187" s="107"/>
      <c r="D187" s="107"/>
      <c r="E187" s="107"/>
      <c r="F187" s="107"/>
      <c r="G187" s="107"/>
      <c r="H187" s="209"/>
      <c r="I187" s="209"/>
      <c r="J187" s="209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53"/>
    </row>
    <row r="188" spans="1:30" ht="15.75" customHeight="1">
      <c r="A188" s="107"/>
      <c r="B188" s="107"/>
      <c r="C188" s="107"/>
      <c r="D188" s="107"/>
      <c r="E188" s="107"/>
      <c r="F188" s="107"/>
      <c r="G188" s="107"/>
      <c r="H188" s="209"/>
      <c r="I188" s="209"/>
      <c r="J188" s="209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53"/>
    </row>
    <row r="189" spans="1:30" ht="15.75" customHeight="1">
      <c r="A189" s="107"/>
      <c r="B189" s="107"/>
      <c r="C189" s="107"/>
      <c r="D189" s="107"/>
      <c r="E189" s="107"/>
      <c r="F189" s="107"/>
      <c r="G189" s="107"/>
      <c r="H189" s="209"/>
      <c r="I189" s="209"/>
      <c r="J189" s="209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53"/>
    </row>
    <row r="190" spans="1:30" ht="15.75" customHeight="1">
      <c r="A190" s="107"/>
      <c r="B190" s="107"/>
      <c r="C190" s="107"/>
      <c r="D190" s="107"/>
      <c r="E190" s="107"/>
      <c r="F190" s="107"/>
      <c r="G190" s="107"/>
      <c r="H190" s="209"/>
      <c r="I190" s="209"/>
      <c r="J190" s="209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53"/>
    </row>
    <row r="191" spans="1:30" ht="15.75" customHeight="1">
      <c r="A191" s="107"/>
      <c r="B191" s="107"/>
      <c r="C191" s="107"/>
      <c r="D191" s="107"/>
      <c r="E191" s="107"/>
      <c r="F191" s="107"/>
      <c r="G191" s="107"/>
      <c r="H191" s="209"/>
      <c r="I191" s="209"/>
      <c r="J191" s="209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53"/>
    </row>
    <row r="192" spans="1:30" ht="15.75" customHeight="1">
      <c r="A192" s="107"/>
      <c r="B192" s="107"/>
      <c r="C192" s="107"/>
      <c r="D192" s="107"/>
      <c r="E192" s="107"/>
      <c r="F192" s="107"/>
      <c r="G192" s="107"/>
      <c r="H192" s="209"/>
      <c r="I192" s="209"/>
      <c r="J192" s="209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53"/>
    </row>
    <row r="193" spans="1:30" ht="15.75" customHeight="1">
      <c r="A193" s="107"/>
      <c r="B193" s="107"/>
      <c r="C193" s="107"/>
      <c r="D193" s="107"/>
      <c r="E193" s="107"/>
      <c r="F193" s="107"/>
      <c r="G193" s="107"/>
      <c r="H193" s="209"/>
      <c r="I193" s="209"/>
      <c r="J193" s="209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53"/>
    </row>
    <row r="194" spans="1:30" ht="15.75" customHeight="1">
      <c r="A194" s="107"/>
      <c r="B194" s="107"/>
      <c r="C194" s="107"/>
      <c r="D194" s="107"/>
      <c r="E194" s="107"/>
      <c r="F194" s="107"/>
      <c r="G194" s="107"/>
      <c r="H194" s="209"/>
      <c r="I194" s="209"/>
      <c r="J194" s="209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53"/>
    </row>
    <row r="195" spans="1:30" ht="15.75" customHeight="1">
      <c r="A195" s="107"/>
      <c r="B195" s="107"/>
      <c r="C195" s="107"/>
      <c r="D195" s="107"/>
      <c r="E195" s="107"/>
      <c r="F195" s="107"/>
      <c r="G195" s="107"/>
      <c r="H195" s="209"/>
      <c r="I195" s="209"/>
      <c r="J195" s="209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53"/>
    </row>
    <row r="196" spans="1:30" ht="15.75" customHeight="1">
      <c r="A196" s="107"/>
      <c r="B196" s="107"/>
      <c r="C196" s="107"/>
      <c r="D196" s="107"/>
      <c r="E196" s="107"/>
      <c r="F196" s="107"/>
      <c r="G196" s="107"/>
      <c r="H196" s="209"/>
      <c r="I196" s="209"/>
      <c r="J196" s="209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53"/>
    </row>
    <row r="197" spans="1:30" ht="15.75" customHeight="1">
      <c r="A197" s="107"/>
      <c r="B197" s="107"/>
      <c r="C197" s="107"/>
      <c r="D197" s="107"/>
      <c r="E197" s="107"/>
      <c r="F197" s="107"/>
      <c r="G197" s="107"/>
      <c r="H197" s="209"/>
      <c r="I197" s="209"/>
      <c r="J197" s="209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53"/>
    </row>
    <row r="198" spans="1:30" ht="15.75" customHeight="1">
      <c r="A198" s="107"/>
      <c r="B198" s="107"/>
      <c r="C198" s="107"/>
      <c r="D198" s="107"/>
      <c r="E198" s="107"/>
      <c r="F198" s="107"/>
      <c r="G198" s="107"/>
      <c r="H198" s="209"/>
      <c r="I198" s="209"/>
      <c r="J198" s="209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53"/>
    </row>
    <row r="199" spans="1:30" ht="15.75" customHeight="1">
      <c r="A199" s="107"/>
      <c r="B199" s="107"/>
      <c r="C199" s="107"/>
      <c r="D199" s="107"/>
      <c r="E199" s="107"/>
      <c r="F199" s="107"/>
      <c r="G199" s="107"/>
      <c r="H199" s="209"/>
      <c r="I199" s="209"/>
      <c r="J199" s="209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53"/>
    </row>
    <row r="200" spans="1:30" ht="15.75" customHeight="1">
      <c r="A200" s="107"/>
      <c r="B200" s="107"/>
      <c r="C200" s="107"/>
      <c r="D200" s="107"/>
      <c r="E200" s="107"/>
      <c r="F200" s="107"/>
      <c r="G200" s="107"/>
      <c r="H200" s="209"/>
      <c r="I200" s="209"/>
      <c r="J200" s="209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53"/>
    </row>
    <row r="201" spans="1:30" ht="15.75" customHeight="1">
      <c r="A201" s="107"/>
      <c r="B201" s="107"/>
      <c r="C201" s="107"/>
      <c r="D201" s="107"/>
      <c r="E201" s="107"/>
      <c r="F201" s="107"/>
      <c r="G201" s="107"/>
      <c r="H201" s="209"/>
      <c r="I201" s="209"/>
      <c r="J201" s="209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53"/>
    </row>
    <row r="202" spans="1:30" ht="15.75" customHeight="1">
      <c r="A202" s="107"/>
      <c r="B202" s="107"/>
      <c r="C202" s="107"/>
      <c r="D202" s="107"/>
      <c r="E202" s="107"/>
      <c r="F202" s="107"/>
      <c r="G202" s="107"/>
      <c r="H202" s="209"/>
      <c r="I202" s="209"/>
      <c r="J202" s="209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53"/>
    </row>
    <row r="203" spans="1:30" ht="15.75" customHeight="1">
      <c r="A203" s="107"/>
      <c r="B203" s="107"/>
      <c r="C203" s="107"/>
      <c r="D203" s="107"/>
      <c r="E203" s="107"/>
      <c r="F203" s="107"/>
      <c r="G203" s="107"/>
      <c r="H203" s="209"/>
      <c r="I203" s="209"/>
      <c r="J203" s="209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53"/>
    </row>
    <row r="204" spans="1:30" ht="15.75" customHeight="1">
      <c r="A204" s="107"/>
      <c r="B204" s="107"/>
      <c r="C204" s="107"/>
      <c r="D204" s="107"/>
      <c r="E204" s="107"/>
      <c r="F204" s="107"/>
      <c r="G204" s="107"/>
      <c r="H204" s="209"/>
      <c r="I204" s="209"/>
      <c r="J204" s="209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53"/>
    </row>
    <row r="205" spans="1:30" ht="15.75" customHeight="1">
      <c r="A205" s="107"/>
      <c r="B205" s="107"/>
      <c r="C205" s="107"/>
      <c r="D205" s="107"/>
      <c r="E205" s="107"/>
      <c r="F205" s="107"/>
      <c r="G205" s="107"/>
      <c r="H205" s="209"/>
      <c r="I205" s="209"/>
      <c r="J205" s="209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53"/>
    </row>
    <row r="206" spans="1:30" ht="15.75" customHeight="1">
      <c r="A206" s="107"/>
      <c r="B206" s="107"/>
      <c r="C206" s="107"/>
      <c r="D206" s="107"/>
      <c r="E206" s="107"/>
      <c r="F206" s="107"/>
      <c r="G206" s="107"/>
      <c r="H206" s="209"/>
      <c r="I206" s="209"/>
      <c r="J206" s="209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53"/>
    </row>
    <row r="207" spans="1:30" ht="15.75" customHeight="1">
      <c r="A207" s="107"/>
      <c r="B207" s="107"/>
      <c r="C207" s="107"/>
      <c r="D207" s="107"/>
      <c r="E207" s="107"/>
      <c r="F207" s="107"/>
      <c r="G207" s="107"/>
      <c r="H207" s="209"/>
      <c r="I207" s="209"/>
      <c r="J207" s="209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53"/>
    </row>
    <row r="208" spans="1:30" ht="15.75" customHeight="1">
      <c r="A208" s="107"/>
      <c r="B208" s="107"/>
      <c r="C208" s="107"/>
      <c r="D208" s="107"/>
      <c r="E208" s="107"/>
      <c r="F208" s="107"/>
      <c r="G208" s="107"/>
      <c r="H208" s="209"/>
      <c r="I208" s="209"/>
      <c r="J208" s="209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53"/>
    </row>
    <row r="209" spans="1:30" ht="15.75" customHeight="1">
      <c r="A209" s="107"/>
      <c r="B209" s="107"/>
      <c r="C209" s="107"/>
      <c r="D209" s="107"/>
      <c r="E209" s="107"/>
      <c r="F209" s="107"/>
      <c r="G209" s="107"/>
      <c r="H209" s="209"/>
      <c r="I209" s="209"/>
      <c r="J209" s="209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53"/>
    </row>
    <row r="210" spans="1:30" ht="15.75" customHeight="1">
      <c r="A210" s="107"/>
      <c r="B210" s="107"/>
      <c r="C210" s="107"/>
      <c r="D210" s="107"/>
      <c r="E210" s="107"/>
      <c r="F210" s="107"/>
      <c r="G210" s="107"/>
      <c r="H210" s="209"/>
      <c r="I210" s="209"/>
      <c r="J210" s="209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53"/>
    </row>
    <row r="211" spans="1:30" ht="15.75" customHeight="1">
      <c r="A211" s="107"/>
      <c r="B211" s="107"/>
      <c r="C211" s="107"/>
      <c r="D211" s="107"/>
      <c r="E211" s="107"/>
      <c r="F211" s="107"/>
      <c r="G211" s="107"/>
      <c r="H211" s="209"/>
      <c r="I211" s="209"/>
      <c r="J211" s="209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53"/>
    </row>
    <row r="212" spans="1:30" ht="15.75" customHeight="1">
      <c r="A212" s="107"/>
      <c r="B212" s="107"/>
      <c r="C212" s="107"/>
      <c r="D212" s="107"/>
      <c r="E212" s="107"/>
      <c r="F212" s="107"/>
      <c r="G212" s="107"/>
      <c r="H212" s="209"/>
      <c r="I212" s="209"/>
      <c r="J212" s="209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53"/>
    </row>
    <row r="213" spans="1:30" ht="15.75" customHeight="1">
      <c r="A213" s="107"/>
      <c r="B213" s="107"/>
      <c r="C213" s="107"/>
      <c r="D213" s="107"/>
      <c r="E213" s="107"/>
      <c r="F213" s="107"/>
      <c r="G213" s="107"/>
      <c r="H213" s="209"/>
      <c r="I213" s="209"/>
      <c r="J213" s="209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53"/>
    </row>
    <row r="214" spans="1:30" ht="15.75" customHeight="1">
      <c r="A214" s="107"/>
      <c r="B214" s="107"/>
      <c r="C214" s="107"/>
      <c r="D214" s="107"/>
      <c r="E214" s="107"/>
      <c r="F214" s="107"/>
      <c r="G214" s="107"/>
      <c r="H214" s="209"/>
      <c r="I214" s="209"/>
      <c r="J214" s="209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53"/>
    </row>
    <row r="215" spans="1:30" ht="15.75" customHeight="1">
      <c r="A215" s="107"/>
      <c r="B215" s="107"/>
      <c r="C215" s="107"/>
      <c r="D215" s="107"/>
      <c r="E215" s="107"/>
      <c r="F215" s="107"/>
      <c r="G215" s="107"/>
      <c r="H215" s="209"/>
      <c r="I215" s="209"/>
      <c r="J215" s="209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53"/>
    </row>
    <row r="216" spans="1:30" ht="15.75" customHeight="1">
      <c r="A216" s="107"/>
      <c r="B216" s="107"/>
      <c r="C216" s="107"/>
      <c r="D216" s="107"/>
      <c r="E216" s="107"/>
      <c r="F216" s="107"/>
      <c r="G216" s="107"/>
      <c r="H216" s="209"/>
      <c r="I216" s="209"/>
      <c r="J216" s="209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53"/>
    </row>
    <row r="217" spans="1:30" ht="15.75" customHeight="1">
      <c r="A217" s="107"/>
      <c r="B217" s="107"/>
      <c r="C217" s="107"/>
      <c r="D217" s="107"/>
      <c r="E217" s="107"/>
      <c r="F217" s="107"/>
      <c r="G217" s="107"/>
      <c r="H217" s="209"/>
      <c r="I217" s="209"/>
      <c r="J217" s="209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53"/>
    </row>
    <row r="218" spans="1:30" ht="15.75" customHeight="1">
      <c r="A218" s="107"/>
      <c r="B218" s="107"/>
      <c r="C218" s="107"/>
      <c r="D218" s="107"/>
      <c r="E218" s="107"/>
      <c r="F218" s="107"/>
      <c r="G218" s="107"/>
      <c r="H218" s="209"/>
      <c r="I218" s="209"/>
      <c r="J218" s="209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53"/>
    </row>
    <row r="219" spans="1:30" ht="15.75" customHeight="1">
      <c r="A219" s="107"/>
      <c r="B219" s="107"/>
      <c r="C219" s="107"/>
      <c r="D219" s="107"/>
      <c r="E219" s="107"/>
      <c r="F219" s="107"/>
      <c r="G219" s="107"/>
      <c r="H219" s="209"/>
      <c r="I219" s="209"/>
      <c r="J219" s="209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53"/>
    </row>
    <row r="220" spans="1:30" ht="15.75" customHeight="1">
      <c r="A220" s="107"/>
      <c r="B220" s="107"/>
      <c r="C220" s="107"/>
      <c r="D220" s="107"/>
      <c r="E220" s="107"/>
      <c r="F220" s="107"/>
      <c r="G220" s="107"/>
      <c r="H220" s="209"/>
      <c r="I220" s="209"/>
      <c r="J220" s="209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53"/>
    </row>
    <row r="221" spans="1:30" ht="15.75" customHeight="1">
      <c r="A221" s="107"/>
      <c r="B221" s="107"/>
      <c r="C221" s="107"/>
      <c r="D221" s="107"/>
      <c r="E221" s="107"/>
      <c r="F221" s="107"/>
      <c r="G221" s="107"/>
      <c r="H221" s="209"/>
      <c r="I221" s="209"/>
      <c r="J221" s="209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53"/>
    </row>
    <row r="222" spans="1:30" ht="15.75" customHeight="1">
      <c r="A222" s="107"/>
      <c r="B222" s="107"/>
      <c r="C222" s="107"/>
      <c r="D222" s="107"/>
      <c r="E222" s="107"/>
      <c r="F222" s="107"/>
      <c r="G222" s="107"/>
      <c r="H222" s="209"/>
      <c r="I222" s="209"/>
      <c r="J222" s="209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53"/>
    </row>
    <row r="223" spans="1:30" ht="15.75" customHeight="1">
      <c r="A223" s="107"/>
      <c r="B223" s="107"/>
      <c r="C223" s="107"/>
      <c r="D223" s="107"/>
      <c r="E223" s="107"/>
      <c r="F223" s="107"/>
      <c r="G223" s="107"/>
      <c r="H223" s="209"/>
      <c r="I223" s="209"/>
      <c r="J223" s="209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53"/>
    </row>
    <row r="224" spans="1:30" ht="15.75" customHeight="1">
      <c r="A224" s="107"/>
      <c r="B224" s="107"/>
      <c r="C224" s="107"/>
      <c r="D224" s="107"/>
      <c r="E224" s="107"/>
      <c r="F224" s="107"/>
      <c r="G224" s="107"/>
      <c r="H224" s="209"/>
      <c r="I224" s="209"/>
      <c r="J224" s="209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53"/>
    </row>
    <row r="225" spans="1:30" ht="15.75" customHeight="1">
      <c r="A225" s="107"/>
      <c r="B225" s="107"/>
      <c r="C225" s="107"/>
      <c r="D225" s="107"/>
      <c r="E225" s="107"/>
      <c r="F225" s="107"/>
      <c r="G225" s="107"/>
      <c r="H225" s="209"/>
      <c r="I225" s="209"/>
      <c r="J225" s="209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53"/>
    </row>
    <row r="226" spans="1:30" ht="15.75" customHeight="1">
      <c r="A226" s="107"/>
      <c r="B226" s="107"/>
      <c r="C226" s="107"/>
      <c r="D226" s="107"/>
      <c r="E226" s="107"/>
      <c r="F226" s="107"/>
      <c r="G226" s="107"/>
      <c r="H226" s="209"/>
      <c r="I226" s="209"/>
      <c r="J226" s="209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53"/>
    </row>
    <row r="227" spans="1:30" ht="15.75" customHeight="1">
      <c r="A227" s="107"/>
      <c r="B227" s="107"/>
      <c r="C227" s="107"/>
      <c r="D227" s="107"/>
      <c r="E227" s="107"/>
      <c r="F227" s="107"/>
      <c r="G227" s="107"/>
      <c r="H227" s="209"/>
      <c r="I227" s="209"/>
      <c r="J227" s="209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53"/>
    </row>
    <row r="228" spans="1:30" ht="15.75" customHeight="1">
      <c r="A228" s="107"/>
      <c r="B228" s="107"/>
      <c r="C228" s="107"/>
      <c r="D228" s="107"/>
      <c r="E228" s="107"/>
      <c r="F228" s="107"/>
      <c r="G228" s="107"/>
      <c r="H228" s="209"/>
      <c r="I228" s="209"/>
      <c r="J228" s="209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53"/>
    </row>
    <row r="229" spans="1:30" ht="15.75" customHeight="1">
      <c r="A229" s="107"/>
      <c r="B229" s="107"/>
      <c r="C229" s="107"/>
      <c r="D229" s="107"/>
      <c r="E229" s="107"/>
      <c r="F229" s="107"/>
      <c r="G229" s="107"/>
      <c r="H229" s="209"/>
      <c r="I229" s="209"/>
      <c r="J229" s="209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53"/>
    </row>
    <row r="230" spans="1:30" ht="15.75" customHeight="1">
      <c r="A230" s="107"/>
      <c r="B230" s="107"/>
      <c r="C230" s="107"/>
      <c r="D230" s="107"/>
      <c r="E230" s="107"/>
      <c r="F230" s="107"/>
      <c r="G230" s="107"/>
      <c r="H230" s="209"/>
      <c r="I230" s="209"/>
      <c r="J230" s="209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53"/>
    </row>
    <row r="231" spans="1:30" ht="15.75" customHeight="1">
      <c r="A231" s="107"/>
      <c r="B231" s="107"/>
      <c r="C231" s="107"/>
      <c r="D231" s="107"/>
      <c r="E231" s="107"/>
      <c r="F231" s="107"/>
      <c r="G231" s="107"/>
      <c r="H231" s="209"/>
      <c r="I231" s="209"/>
      <c r="J231" s="209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53"/>
    </row>
    <row r="232" spans="1:30" ht="15.75" customHeight="1">
      <c r="A232" s="107"/>
      <c r="B232" s="107"/>
      <c r="C232" s="107"/>
      <c r="D232" s="107"/>
      <c r="E232" s="107"/>
      <c r="F232" s="107"/>
      <c r="G232" s="107"/>
      <c r="H232" s="209"/>
      <c r="I232" s="209"/>
      <c r="J232" s="209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53"/>
    </row>
    <row r="233" spans="1:30" ht="15.75" customHeight="1">
      <c r="A233" s="107"/>
      <c r="B233" s="107"/>
      <c r="C233" s="107"/>
      <c r="D233" s="107"/>
      <c r="E233" s="107"/>
      <c r="F233" s="107"/>
      <c r="G233" s="107"/>
      <c r="H233" s="209"/>
      <c r="I233" s="209"/>
      <c r="J233" s="209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53"/>
    </row>
    <row r="234" spans="1:30" ht="15.75" customHeight="1">
      <c r="A234" s="107"/>
      <c r="B234" s="107"/>
      <c r="C234" s="107"/>
      <c r="D234" s="107"/>
      <c r="E234" s="107"/>
      <c r="F234" s="107"/>
      <c r="G234" s="107"/>
      <c r="H234" s="209"/>
      <c r="I234" s="209"/>
      <c r="J234" s="209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53"/>
    </row>
    <row r="235" spans="1:30" ht="15.75" customHeight="1">
      <c r="A235" s="107"/>
      <c r="B235" s="107"/>
      <c r="C235" s="107"/>
      <c r="D235" s="107"/>
      <c r="E235" s="107"/>
      <c r="F235" s="107"/>
      <c r="G235" s="107"/>
      <c r="H235" s="209"/>
      <c r="I235" s="209"/>
      <c r="J235" s="209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53"/>
    </row>
    <row r="236" spans="1:30" ht="15.75" customHeight="1">
      <c r="A236" s="107"/>
      <c r="B236" s="107"/>
      <c r="C236" s="107"/>
      <c r="D236" s="107"/>
      <c r="E236" s="107"/>
      <c r="F236" s="107"/>
      <c r="G236" s="107"/>
      <c r="H236" s="209"/>
      <c r="I236" s="209"/>
      <c r="J236" s="209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53"/>
    </row>
    <row r="237" spans="1:30" ht="15.75" customHeight="1">
      <c r="A237" s="107"/>
      <c r="B237" s="107"/>
      <c r="C237" s="107"/>
      <c r="D237" s="107"/>
      <c r="E237" s="107"/>
      <c r="F237" s="107"/>
      <c r="G237" s="107"/>
      <c r="H237" s="209"/>
      <c r="I237" s="209"/>
      <c r="J237" s="209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53"/>
    </row>
    <row r="238" spans="1:30" ht="15.75" customHeight="1">
      <c r="A238" s="107"/>
      <c r="B238" s="107"/>
      <c r="C238" s="107"/>
      <c r="D238" s="107"/>
      <c r="E238" s="107"/>
      <c r="F238" s="107"/>
      <c r="G238" s="107"/>
      <c r="H238" s="209"/>
      <c r="I238" s="209"/>
      <c r="J238" s="209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53"/>
    </row>
    <row r="239" spans="1:30" ht="15.75" customHeight="1">
      <c r="A239" s="107"/>
      <c r="B239" s="107"/>
      <c r="C239" s="107"/>
      <c r="D239" s="107"/>
      <c r="E239" s="107"/>
      <c r="F239" s="107"/>
      <c r="G239" s="107"/>
      <c r="H239" s="209"/>
      <c r="I239" s="209"/>
      <c r="J239" s="209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53"/>
    </row>
    <row r="240" spans="1:30" ht="15.75" customHeight="1">
      <c r="A240" s="107"/>
      <c r="B240" s="107"/>
      <c r="C240" s="107"/>
      <c r="D240" s="107"/>
      <c r="E240" s="107"/>
      <c r="F240" s="107"/>
      <c r="G240" s="107"/>
      <c r="H240" s="209"/>
      <c r="I240" s="209"/>
      <c r="J240" s="209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53"/>
    </row>
    <row r="241" spans="1:30" ht="15.75" customHeight="1">
      <c r="A241" s="107"/>
      <c r="B241" s="107"/>
      <c r="C241" s="107"/>
      <c r="D241" s="107"/>
      <c r="E241" s="107"/>
      <c r="F241" s="107"/>
      <c r="G241" s="107"/>
      <c r="H241" s="209"/>
      <c r="I241" s="209"/>
      <c r="J241" s="209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53"/>
    </row>
    <row r="242" spans="1:30" ht="15.75" customHeight="1">
      <c r="A242" s="107"/>
      <c r="B242" s="107"/>
      <c r="C242" s="107"/>
      <c r="D242" s="107"/>
      <c r="E242" s="107"/>
      <c r="F242" s="107"/>
      <c r="G242" s="107"/>
      <c r="H242" s="209"/>
      <c r="I242" s="209"/>
      <c r="J242" s="209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53"/>
    </row>
    <row r="243" spans="1:30" ht="15.75" customHeight="1">
      <c r="A243" s="107"/>
      <c r="B243" s="107"/>
      <c r="C243" s="107"/>
      <c r="D243" s="107"/>
      <c r="E243" s="107"/>
      <c r="F243" s="107"/>
      <c r="G243" s="107"/>
      <c r="H243" s="209"/>
      <c r="I243" s="209"/>
      <c r="J243" s="209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53"/>
    </row>
    <row r="244" spans="1:30" ht="15.75" customHeight="1">
      <c r="A244" s="107"/>
      <c r="B244" s="107"/>
      <c r="C244" s="107"/>
      <c r="D244" s="107"/>
      <c r="E244" s="107"/>
      <c r="F244" s="107"/>
      <c r="G244" s="107"/>
      <c r="H244" s="209"/>
      <c r="I244" s="209"/>
      <c r="J244" s="209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53"/>
    </row>
    <row r="245" spans="1:30" ht="15.75" customHeight="1">
      <c r="A245" s="107"/>
      <c r="B245" s="107"/>
      <c r="C245" s="107"/>
      <c r="D245" s="107"/>
      <c r="E245" s="107"/>
      <c r="F245" s="107"/>
      <c r="G245" s="107"/>
      <c r="H245" s="209"/>
      <c r="I245" s="209"/>
      <c r="J245" s="209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53"/>
    </row>
    <row r="246" spans="1:30" ht="15.75" customHeight="1"/>
    <row r="247" spans="1:30" ht="15.75" customHeight="1"/>
    <row r="248" spans="1:30" ht="15.75" customHeight="1"/>
    <row r="249" spans="1:30" ht="15.75" customHeight="1"/>
    <row r="250" spans="1:30" ht="15.75" customHeight="1"/>
    <row r="251" spans="1:30" ht="15.75" customHeight="1"/>
    <row r="252" spans="1:30" ht="15.75" customHeight="1"/>
    <row r="253" spans="1:30" ht="15.75" customHeight="1"/>
    <row r="254" spans="1:30" ht="15.75" customHeight="1"/>
    <row r="255" spans="1:30" ht="15.75" customHeight="1"/>
    <row r="256" spans="1:30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L7:P8"/>
    <mergeCell ref="A1:B1"/>
    <mergeCell ref="A3:P3"/>
    <mergeCell ref="A7:A9"/>
    <mergeCell ref="B7:B9"/>
    <mergeCell ref="C7:C9"/>
    <mergeCell ref="D7:D9"/>
    <mergeCell ref="E7:E9"/>
    <mergeCell ref="F7:G8"/>
    <mergeCell ref="H7:I8"/>
    <mergeCell ref="A43:B43"/>
    <mergeCell ref="A45:D45"/>
    <mergeCell ref="J7:K8"/>
  </mergeCells>
  <printOptions horizontalCentered="1"/>
  <pageMargins left="1.6929133858267718" right="0.9055118110236221" top="1.1417322834645669" bottom="0.9055118110236221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19.5703125" customWidth="1"/>
    <col min="3" max="3" width="19" customWidth="1"/>
    <col min="4" max="12" width="10.85546875" customWidth="1"/>
    <col min="13" max="26" width="9.140625" customWidth="1"/>
  </cols>
  <sheetData>
    <row r="1" spans="1:26" ht="15.75">
      <c r="A1" s="155" t="s">
        <v>1573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1574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54" t="s">
        <v>284</v>
      </c>
      <c r="F4" s="110" t="str">
        <f>'1'!$F$5</f>
        <v>PONOROGO</v>
      </c>
      <c r="G4" s="171"/>
      <c r="H4" s="171"/>
      <c r="I4" s="171"/>
      <c r="J4" s="171"/>
      <c r="K4" s="171"/>
      <c r="L4" s="171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54" t="s">
        <v>3</v>
      </c>
      <c r="F5" s="110">
        <f>'1'!$F$6</f>
        <v>2025</v>
      </c>
      <c r="G5" s="171"/>
      <c r="H5" s="171"/>
      <c r="I5" s="171"/>
      <c r="J5" s="171"/>
      <c r="K5" s="171"/>
      <c r="L5" s="171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8.75" customHeight="1">
      <c r="A7" s="729" t="s">
        <v>4</v>
      </c>
      <c r="B7" s="729" t="s">
        <v>247</v>
      </c>
      <c r="C7" s="729" t="s">
        <v>1156</v>
      </c>
      <c r="D7" s="755" t="s">
        <v>1453</v>
      </c>
      <c r="E7" s="753"/>
      <c r="F7" s="753"/>
      <c r="G7" s="753"/>
      <c r="H7" s="753"/>
      <c r="I7" s="753"/>
      <c r="J7" s="753"/>
      <c r="K7" s="753"/>
      <c r="L7" s="754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8" customHeight="1">
      <c r="A8" s="730"/>
      <c r="B8" s="730"/>
      <c r="C8" s="730"/>
      <c r="D8" s="790" t="s">
        <v>1575</v>
      </c>
      <c r="E8" s="747"/>
      <c r="F8" s="748"/>
      <c r="G8" s="779" t="s">
        <v>1576</v>
      </c>
      <c r="H8" s="723"/>
      <c r="I8" s="723"/>
      <c r="J8" s="723"/>
      <c r="K8" s="723"/>
      <c r="L8" s="724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8" customHeight="1">
      <c r="A9" s="730"/>
      <c r="B9" s="730"/>
      <c r="C9" s="730"/>
      <c r="D9" s="737"/>
      <c r="E9" s="732"/>
      <c r="F9" s="733"/>
      <c r="G9" s="779" t="s">
        <v>1577</v>
      </c>
      <c r="H9" s="723"/>
      <c r="I9" s="723"/>
      <c r="J9" s="779" t="s">
        <v>1578</v>
      </c>
      <c r="K9" s="723"/>
      <c r="L9" s="724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18" customHeight="1">
      <c r="A10" s="720"/>
      <c r="B10" s="720"/>
      <c r="C10" s="720"/>
      <c r="D10" s="190" t="s">
        <v>8</v>
      </c>
      <c r="E10" s="190" t="s">
        <v>9</v>
      </c>
      <c r="F10" s="190" t="s">
        <v>388</v>
      </c>
      <c r="G10" s="190" t="s">
        <v>8</v>
      </c>
      <c r="H10" s="190" t="s">
        <v>9</v>
      </c>
      <c r="I10" s="190" t="s">
        <v>388</v>
      </c>
      <c r="J10" s="190" t="s">
        <v>8</v>
      </c>
      <c r="K10" s="190" t="s">
        <v>9</v>
      </c>
      <c r="L10" s="190" t="s">
        <v>388</v>
      </c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12</v>
      </c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>
      <c r="A12" s="240">
        <v>1</v>
      </c>
      <c r="B12" s="250" t="s">
        <v>263</v>
      </c>
      <c r="C12" s="250" t="s">
        <v>263</v>
      </c>
      <c r="D12" s="139">
        <v>900</v>
      </c>
      <c r="E12" s="139">
        <v>872</v>
      </c>
      <c r="F12" s="223">
        <f t="shared" ref="F12:F43" si="0">SUM(D12:E12)</f>
        <v>1772</v>
      </c>
      <c r="G12" s="139">
        <v>784</v>
      </c>
      <c r="H12" s="139">
        <v>759</v>
      </c>
      <c r="I12" s="223">
        <f t="shared" ref="I12:I43" si="1">SUM(G12:H12)</f>
        <v>1543</v>
      </c>
      <c r="J12" s="228">
        <f t="shared" ref="J12:L12" si="2">G12/D12*100</f>
        <v>87.1111111111111</v>
      </c>
      <c r="K12" s="228">
        <f t="shared" si="2"/>
        <v>87.041284403669721</v>
      </c>
      <c r="L12" s="228">
        <f t="shared" si="2"/>
        <v>87.076749435665917</v>
      </c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>
      <c r="A13" s="240">
        <v>2</v>
      </c>
      <c r="B13" s="250"/>
      <c r="C13" s="250" t="s">
        <v>393</v>
      </c>
      <c r="D13" s="139">
        <v>602</v>
      </c>
      <c r="E13" s="139">
        <v>570</v>
      </c>
      <c r="F13" s="223">
        <f t="shared" si="0"/>
        <v>1172</v>
      </c>
      <c r="G13" s="139">
        <v>546</v>
      </c>
      <c r="H13" s="139">
        <v>535</v>
      </c>
      <c r="I13" s="223">
        <f t="shared" si="1"/>
        <v>1081</v>
      </c>
      <c r="J13" s="228">
        <f t="shared" ref="J13:L13" si="3">G13/D13*100</f>
        <v>90.697674418604649</v>
      </c>
      <c r="K13" s="228">
        <f t="shared" si="3"/>
        <v>93.859649122807014</v>
      </c>
      <c r="L13" s="228">
        <f t="shared" si="3"/>
        <v>92.235494880546071</v>
      </c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>
      <c r="A14" s="240">
        <v>3</v>
      </c>
      <c r="B14" s="250" t="s">
        <v>264</v>
      </c>
      <c r="C14" s="250" t="s">
        <v>264</v>
      </c>
      <c r="D14" s="139">
        <v>655</v>
      </c>
      <c r="E14" s="139">
        <v>568</v>
      </c>
      <c r="F14" s="223">
        <f t="shared" si="0"/>
        <v>1223</v>
      </c>
      <c r="G14" s="139">
        <v>589</v>
      </c>
      <c r="H14" s="139">
        <v>545</v>
      </c>
      <c r="I14" s="223">
        <f t="shared" si="1"/>
        <v>1134</v>
      </c>
      <c r="J14" s="228">
        <f t="shared" ref="J14:L14" si="4">G14/D14*100</f>
        <v>89.92366412213741</v>
      </c>
      <c r="K14" s="228">
        <f t="shared" si="4"/>
        <v>95.950704225352112</v>
      </c>
      <c r="L14" s="228">
        <f t="shared" si="4"/>
        <v>92.722812755519215</v>
      </c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>
      <c r="A15" s="240">
        <v>4</v>
      </c>
      <c r="B15" s="250"/>
      <c r="C15" s="250" t="s">
        <v>394</v>
      </c>
      <c r="D15" s="139">
        <v>518</v>
      </c>
      <c r="E15" s="139">
        <v>460</v>
      </c>
      <c r="F15" s="223">
        <f t="shared" si="0"/>
        <v>978</v>
      </c>
      <c r="G15" s="139">
        <v>471</v>
      </c>
      <c r="H15" s="139">
        <v>438</v>
      </c>
      <c r="I15" s="223">
        <f t="shared" si="1"/>
        <v>909</v>
      </c>
      <c r="J15" s="228">
        <f t="shared" ref="J15:L15" si="5">G15/D15*100</f>
        <v>90.926640926640928</v>
      </c>
      <c r="K15" s="228">
        <f t="shared" si="5"/>
        <v>95.217391304347828</v>
      </c>
      <c r="L15" s="228">
        <f t="shared" si="5"/>
        <v>92.944785276073617</v>
      </c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>
      <c r="A16" s="240">
        <v>5</v>
      </c>
      <c r="B16" s="250" t="s">
        <v>265</v>
      </c>
      <c r="C16" s="250" t="s">
        <v>265</v>
      </c>
      <c r="D16" s="139">
        <v>758</v>
      </c>
      <c r="E16" s="139">
        <v>775</v>
      </c>
      <c r="F16" s="223">
        <f t="shared" si="0"/>
        <v>1533</v>
      </c>
      <c r="G16" s="139">
        <v>708</v>
      </c>
      <c r="H16" s="139">
        <v>664</v>
      </c>
      <c r="I16" s="223">
        <f t="shared" si="1"/>
        <v>1372</v>
      </c>
      <c r="J16" s="228">
        <f t="shared" ref="J16:L16" si="6">G16/D16*100</f>
        <v>93.403693931398408</v>
      </c>
      <c r="K16" s="228">
        <f t="shared" si="6"/>
        <v>85.677419354838719</v>
      </c>
      <c r="L16" s="228">
        <f t="shared" si="6"/>
        <v>89.49771689497716</v>
      </c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>
      <c r="A17" s="240">
        <v>6</v>
      </c>
      <c r="B17" s="250" t="s">
        <v>266</v>
      </c>
      <c r="C17" s="250" t="s">
        <v>266</v>
      </c>
      <c r="D17" s="139">
        <v>425</v>
      </c>
      <c r="E17" s="139">
        <v>392</v>
      </c>
      <c r="F17" s="223">
        <f t="shared" si="0"/>
        <v>817</v>
      </c>
      <c r="G17" s="139">
        <v>402</v>
      </c>
      <c r="H17" s="139">
        <v>372</v>
      </c>
      <c r="I17" s="223">
        <f t="shared" si="1"/>
        <v>774</v>
      </c>
      <c r="J17" s="228">
        <f t="shared" ref="J17:L17" si="7">G17/D17*100</f>
        <v>94.588235294117652</v>
      </c>
      <c r="K17" s="228">
        <f t="shared" si="7"/>
        <v>94.897959183673478</v>
      </c>
      <c r="L17" s="228">
        <f t="shared" si="7"/>
        <v>94.73684210526315</v>
      </c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>
      <c r="A18" s="240">
        <v>7</v>
      </c>
      <c r="B18" s="250"/>
      <c r="C18" s="250" t="s">
        <v>395</v>
      </c>
      <c r="D18" s="139">
        <v>531</v>
      </c>
      <c r="E18" s="139">
        <v>502</v>
      </c>
      <c r="F18" s="223">
        <f t="shared" si="0"/>
        <v>1033</v>
      </c>
      <c r="G18" s="139">
        <v>527</v>
      </c>
      <c r="H18" s="139">
        <v>475</v>
      </c>
      <c r="I18" s="223">
        <f t="shared" si="1"/>
        <v>1002</v>
      </c>
      <c r="J18" s="228">
        <f t="shared" ref="J18:L18" si="8">G18/D18*100</f>
        <v>99.246704331450104</v>
      </c>
      <c r="K18" s="228">
        <f t="shared" si="8"/>
        <v>94.621513944223111</v>
      </c>
      <c r="L18" s="228">
        <f t="shared" si="8"/>
        <v>96.999031945788957</v>
      </c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>
      <c r="A19" s="240">
        <v>8</v>
      </c>
      <c r="B19" s="250" t="s">
        <v>267</v>
      </c>
      <c r="C19" s="250" t="s">
        <v>267</v>
      </c>
      <c r="D19" s="139">
        <v>1239</v>
      </c>
      <c r="E19" s="139">
        <v>1164</v>
      </c>
      <c r="F19" s="223">
        <f t="shared" si="0"/>
        <v>2403</v>
      </c>
      <c r="G19" s="139">
        <v>1214</v>
      </c>
      <c r="H19" s="139">
        <v>1140</v>
      </c>
      <c r="I19" s="223">
        <f t="shared" si="1"/>
        <v>2354</v>
      </c>
      <c r="J19" s="228">
        <f t="shared" ref="J19:L19" si="9">G19/D19*100</f>
        <v>97.982243744955611</v>
      </c>
      <c r="K19" s="228">
        <f t="shared" si="9"/>
        <v>97.9381443298969</v>
      </c>
      <c r="L19" s="228">
        <f t="shared" si="9"/>
        <v>97.960882230545153</v>
      </c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>
      <c r="A20" s="240">
        <v>9</v>
      </c>
      <c r="B20" s="250"/>
      <c r="C20" s="250" t="s">
        <v>396</v>
      </c>
      <c r="D20" s="139">
        <v>181</v>
      </c>
      <c r="E20" s="139">
        <v>170</v>
      </c>
      <c r="F20" s="223">
        <f t="shared" si="0"/>
        <v>351</v>
      </c>
      <c r="G20" s="139">
        <v>180</v>
      </c>
      <c r="H20" s="139">
        <v>170</v>
      </c>
      <c r="I20" s="223">
        <f t="shared" si="1"/>
        <v>350</v>
      </c>
      <c r="J20" s="228">
        <f t="shared" ref="J20:L20" si="10">G20/D20*100</f>
        <v>99.447513812154696</v>
      </c>
      <c r="K20" s="228">
        <f t="shared" si="10"/>
        <v>100</v>
      </c>
      <c r="L20" s="228">
        <f t="shared" si="10"/>
        <v>99.715099715099726</v>
      </c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10</v>
      </c>
      <c r="B21" s="250" t="s">
        <v>268</v>
      </c>
      <c r="C21" s="250" t="s">
        <v>268</v>
      </c>
      <c r="D21" s="139">
        <v>523</v>
      </c>
      <c r="E21" s="139">
        <v>499</v>
      </c>
      <c r="F21" s="223">
        <f t="shared" si="0"/>
        <v>1022</v>
      </c>
      <c r="G21" s="139">
        <v>499</v>
      </c>
      <c r="H21" s="139">
        <v>473</v>
      </c>
      <c r="I21" s="223">
        <f t="shared" si="1"/>
        <v>972</v>
      </c>
      <c r="J21" s="228">
        <f t="shared" ref="J21:L21" si="11">G21/D21*100</f>
        <v>95.411089866156786</v>
      </c>
      <c r="K21" s="228">
        <f t="shared" si="11"/>
        <v>94.789579158316627</v>
      </c>
      <c r="L21" s="228">
        <f t="shared" si="11"/>
        <v>95.107632093933461</v>
      </c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11</v>
      </c>
      <c r="B22" s="250" t="s">
        <v>269</v>
      </c>
      <c r="C22" s="250" t="s">
        <v>269</v>
      </c>
      <c r="D22" s="139">
        <v>199</v>
      </c>
      <c r="E22" s="139">
        <v>299</v>
      </c>
      <c r="F22" s="223">
        <f t="shared" si="0"/>
        <v>498</v>
      </c>
      <c r="G22" s="139">
        <v>192</v>
      </c>
      <c r="H22" s="139">
        <v>291</v>
      </c>
      <c r="I22" s="223">
        <f t="shared" si="1"/>
        <v>483</v>
      </c>
      <c r="J22" s="228">
        <f t="shared" ref="J22:L22" si="12">G22/D22*100</f>
        <v>96.482412060301499</v>
      </c>
      <c r="K22" s="228">
        <f t="shared" si="12"/>
        <v>97.324414715719058</v>
      </c>
      <c r="L22" s="228">
        <f t="shared" si="12"/>
        <v>96.98795180722891</v>
      </c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12</v>
      </c>
      <c r="B23" s="250" t="s">
        <v>270</v>
      </c>
      <c r="C23" s="250" t="s">
        <v>270</v>
      </c>
      <c r="D23" s="139">
        <v>478</v>
      </c>
      <c r="E23" s="139">
        <v>674</v>
      </c>
      <c r="F23" s="223">
        <f t="shared" si="0"/>
        <v>1152</v>
      </c>
      <c r="G23" s="139">
        <v>412</v>
      </c>
      <c r="H23" s="139">
        <v>623</v>
      </c>
      <c r="I23" s="223">
        <f t="shared" si="1"/>
        <v>1035</v>
      </c>
      <c r="J23" s="228">
        <f t="shared" ref="J23:L23" si="13">G23/D23*100</f>
        <v>86.192468619246867</v>
      </c>
      <c r="K23" s="228">
        <f t="shared" si="13"/>
        <v>92.433234421364986</v>
      </c>
      <c r="L23" s="228">
        <f t="shared" si="13"/>
        <v>89.84375</v>
      </c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13</v>
      </c>
      <c r="B24" s="250"/>
      <c r="C24" s="250" t="s">
        <v>397</v>
      </c>
      <c r="D24" s="139">
        <v>414</v>
      </c>
      <c r="E24" s="139">
        <v>399</v>
      </c>
      <c r="F24" s="223">
        <f t="shared" si="0"/>
        <v>813</v>
      </c>
      <c r="G24" s="139">
        <v>401</v>
      </c>
      <c r="H24" s="139">
        <v>386</v>
      </c>
      <c r="I24" s="223">
        <f t="shared" si="1"/>
        <v>787</v>
      </c>
      <c r="J24" s="228">
        <f t="shared" ref="J24:L24" si="14">G24/D24*100</f>
        <v>96.859903381642511</v>
      </c>
      <c r="K24" s="228">
        <f t="shared" si="14"/>
        <v>96.741854636591469</v>
      </c>
      <c r="L24" s="228">
        <f t="shared" si="14"/>
        <v>96.801968019680203</v>
      </c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14</v>
      </c>
      <c r="B25" s="250" t="s">
        <v>271</v>
      </c>
      <c r="C25" s="250" t="s">
        <v>271</v>
      </c>
      <c r="D25" s="139">
        <v>835</v>
      </c>
      <c r="E25" s="139">
        <v>815</v>
      </c>
      <c r="F25" s="223">
        <f t="shared" si="0"/>
        <v>1650</v>
      </c>
      <c r="G25" s="139">
        <v>823</v>
      </c>
      <c r="H25" s="139">
        <v>806</v>
      </c>
      <c r="I25" s="223">
        <f t="shared" si="1"/>
        <v>1629</v>
      </c>
      <c r="J25" s="228">
        <f t="shared" ref="J25:L25" si="15">G25/D25*100</f>
        <v>98.562874251497007</v>
      </c>
      <c r="K25" s="228">
        <f t="shared" si="15"/>
        <v>98.895705521472394</v>
      </c>
      <c r="L25" s="228">
        <f t="shared" si="15"/>
        <v>98.727272727272734</v>
      </c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15</v>
      </c>
      <c r="B26" s="250" t="s">
        <v>272</v>
      </c>
      <c r="C26" s="250" t="s">
        <v>272</v>
      </c>
      <c r="D26" s="139">
        <v>595</v>
      </c>
      <c r="E26" s="139">
        <v>544</v>
      </c>
      <c r="F26" s="223">
        <f t="shared" si="0"/>
        <v>1139</v>
      </c>
      <c r="G26" s="139">
        <v>529</v>
      </c>
      <c r="H26" s="139">
        <v>501</v>
      </c>
      <c r="I26" s="223">
        <f t="shared" si="1"/>
        <v>1030</v>
      </c>
      <c r="J26" s="228">
        <f t="shared" ref="J26:L26" si="16">G26/D26*100</f>
        <v>88.907563025210081</v>
      </c>
      <c r="K26" s="228">
        <f t="shared" si="16"/>
        <v>92.095588235294116</v>
      </c>
      <c r="L26" s="228">
        <f t="shared" si="16"/>
        <v>90.430201931518866</v>
      </c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16</v>
      </c>
      <c r="B27" s="250" t="s">
        <v>272</v>
      </c>
      <c r="C27" s="250" t="s">
        <v>398</v>
      </c>
      <c r="D27" s="139">
        <v>624</v>
      </c>
      <c r="E27" s="139">
        <v>551</v>
      </c>
      <c r="F27" s="223">
        <f t="shared" si="0"/>
        <v>1175</v>
      </c>
      <c r="G27" s="139">
        <v>520</v>
      </c>
      <c r="H27" s="139">
        <v>564</v>
      </c>
      <c r="I27" s="223">
        <f t="shared" si="1"/>
        <v>1084</v>
      </c>
      <c r="J27" s="228">
        <f t="shared" ref="J27:L27" si="17">G27/D27*100</f>
        <v>83.333333333333343</v>
      </c>
      <c r="K27" s="228">
        <f t="shared" si="17"/>
        <v>102.35934664246824</v>
      </c>
      <c r="L27" s="228">
        <f t="shared" si="17"/>
        <v>92.255319148936167</v>
      </c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17</v>
      </c>
      <c r="B28" s="250" t="s">
        <v>273</v>
      </c>
      <c r="C28" s="250" t="s">
        <v>273</v>
      </c>
      <c r="D28" s="139">
        <v>692</v>
      </c>
      <c r="E28" s="139">
        <v>668</v>
      </c>
      <c r="F28" s="223">
        <f t="shared" si="0"/>
        <v>1360</v>
      </c>
      <c r="G28" s="139">
        <v>653</v>
      </c>
      <c r="H28" s="139">
        <v>601</v>
      </c>
      <c r="I28" s="223">
        <f t="shared" si="1"/>
        <v>1254</v>
      </c>
      <c r="J28" s="228">
        <f t="shared" ref="J28:L28" si="18">G28/D28*100</f>
        <v>94.364161849710982</v>
      </c>
      <c r="K28" s="228">
        <f t="shared" si="18"/>
        <v>89.970059880239518</v>
      </c>
      <c r="L28" s="228">
        <f t="shared" si="18"/>
        <v>92.205882352941188</v>
      </c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18</v>
      </c>
      <c r="B29" s="250" t="s">
        <v>274</v>
      </c>
      <c r="C29" s="250" t="s">
        <v>274</v>
      </c>
      <c r="D29" s="139">
        <v>1060</v>
      </c>
      <c r="E29" s="139">
        <v>1017</v>
      </c>
      <c r="F29" s="223">
        <f t="shared" si="0"/>
        <v>2077</v>
      </c>
      <c r="G29" s="139">
        <v>1058</v>
      </c>
      <c r="H29" s="139">
        <v>1017</v>
      </c>
      <c r="I29" s="223">
        <f t="shared" si="1"/>
        <v>2075</v>
      </c>
      <c r="J29" s="228">
        <f t="shared" ref="J29:L29" si="19">G29/D29*100</f>
        <v>99.811320754716988</v>
      </c>
      <c r="K29" s="228">
        <f t="shared" si="19"/>
        <v>100</v>
      </c>
      <c r="L29" s="228">
        <f t="shared" si="19"/>
        <v>99.903707270101108</v>
      </c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19</v>
      </c>
      <c r="B30" s="250" t="s">
        <v>275</v>
      </c>
      <c r="C30" s="250" t="s">
        <v>275</v>
      </c>
      <c r="D30" s="139">
        <v>655</v>
      </c>
      <c r="E30" s="139">
        <v>644</v>
      </c>
      <c r="F30" s="223">
        <f t="shared" si="0"/>
        <v>1299</v>
      </c>
      <c r="G30" s="139">
        <v>625</v>
      </c>
      <c r="H30" s="139">
        <v>622</v>
      </c>
      <c r="I30" s="223">
        <f t="shared" si="1"/>
        <v>1247</v>
      </c>
      <c r="J30" s="228">
        <f t="shared" ref="J30:L30" si="20">G30/D30*100</f>
        <v>95.419847328244273</v>
      </c>
      <c r="K30" s="228">
        <f t="shared" si="20"/>
        <v>96.58385093167702</v>
      </c>
      <c r="L30" s="228">
        <f t="shared" si="20"/>
        <v>95.996920708237113</v>
      </c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20</v>
      </c>
      <c r="B31" s="250"/>
      <c r="C31" s="250" t="s">
        <v>399</v>
      </c>
      <c r="D31" s="139">
        <v>285</v>
      </c>
      <c r="E31" s="139">
        <v>255</v>
      </c>
      <c r="F31" s="223">
        <f t="shared" si="0"/>
        <v>540</v>
      </c>
      <c r="G31" s="139">
        <v>286</v>
      </c>
      <c r="H31" s="139">
        <v>242</v>
      </c>
      <c r="I31" s="223">
        <f t="shared" si="1"/>
        <v>528</v>
      </c>
      <c r="J31" s="228">
        <f t="shared" ref="J31:L31" si="21">G31/D31*100</f>
        <v>100.35087719298245</v>
      </c>
      <c r="K31" s="228">
        <f t="shared" si="21"/>
        <v>94.901960784313715</v>
      </c>
      <c r="L31" s="228">
        <f t="shared" si="21"/>
        <v>97.777777777777771</v>
      </c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21</v>
      </c>
      <c r="B32" s="250" t="s">
        <v>276</v>
      </c>
      <c r="C32" s="250" t="s">
        <v>276</v>
      </c>
      <c r="D32" s="139">
        <v>827</v>
      </c>
      <c r="E32" s="139">
        <v>1011</v>
      </c>
      <c r="F32" s="223">
        <f t="shared" si="0"/>
        <v>1838</v>
      </c>
      <c r="G32" s="139">
        <v>896</v>
      </c>
      <c r="H32" s="139">
        <v>868</v>
      </c>
      <c r="I32" s="223">
        <f t="shared" si="1"/>
        <v>1764</v>
      </c>
      <c r="J32" s="228">
        <f t="shared" ref="J32:L32" si="22">G32/D32*100</f>
        <v>108.34340991535672</v>
      </c>
      <c r="K32" s="228">
        <f t="shared" si="22"/>
        <v>85.855588526211662</v>
      </c>
      <c r="L32" s="228">
        <f t="shared" si="22"/>
        <v>95.973884657236127</v>
      </c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22</v>
      </c>
      <c r="B33" s="250" t="s">
        <v>277</v>
      </c>
      <c r="C33" s="250" t="s">
        <v>277</v>
      </c>
      <c r="D33" s="139">
        <v>257</v>
      </c>
      <c r="E33" s="139">
        <v>330</v>
      </c>
      <c r="F33" s="223">
        <f t="shared" si="0"/>
        <v>587</v>
      </c>
      <c r="G33" s="139">
        <v>309</v>
      </c>
      <c r="H33" s="139">
        <v>250</v>
      </c>
      <c r="I33" s="223">
        <f t="shared" si="1"/>
        <v>559</v>
      </c>
      <c r="J33" s="228">
        <f t="shared" ref="J33:L33" si="23">G33/D33*100</f>
        <v>120.23346303501945</v>
      </c>
      <c r="K33" s="228">
        <f t="shared" si="23"/>
        <v>75.757575757575751</v>
      </c>
      <c r="L33" s="228">
        <f t="shared" si="23"/>
        <v>95.229982964224874</v>
      </c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23</v>
      </c>
      <c r="B34" s="250" t="s">
        <v>278</v>
      </c>
      <c r="C34" s="250" t="s">
        <v>278</v>
      </c>
      <c r="D34" s="139">
        <v>522</v>
      </c>
      <c r="E34" s="139">
        <v>521</v>
      </c>
      <c r="F34" s="223">
        <f t="shared" si="0"/>
        <v>1043</v>
      </c>
      <c r="G34" s="139">
        <v>477</v>
      </c>
      <c r="H34" s="139">
        <v>478</v>
      </c>
      <c r="I34" s="223">
        <f t="shared" si="1"/>
        <v>955</v>
      </c>
      <c r="J34" s="228">
        <f t="shared" ref="J34:L34" si="24">G34/D34*100</f>
        <v>91.379310344827587</v>
      </c>
      <c r="K34" s="228">
        <f t="shared" si="24"/>
        <v>91.746641074856043</v>
      </c>
      <c r="L34" s="228">
        <f t="shared" si="24"/>
        <v>91.562799616490892</v>
      </c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24</v>
      </c>
      <c r="B35" s="250"/>
      <c r="C35" s="250" t="s">
        <v>400</v>
      </c>
      <c r="D35" s="139">
        <v>310</v>
      </c>
      <c r="E35" s="139">
        <v>287</v>
      </c>
      <c r="F35" s="223">
        <f t="shared" si="0"/>
        <v>597</v>
      </c>
      <c r="G35" s="139">
        <v>284</v>
      </c>
      <c r="H35" s="139">
        <v>272</v>
      </c>
      <c r="I35" s="223">
        <f t="shared" si="1"/>
        <v>556</v>
      </c>
      <c r="J35" s="228">
        <f t="shared" ref="J35:L35" si="25">G35/D35*100</f>
        <v>91.612903225806448</v>
      </c>
      <c r="K35" s="228">
        <f t="shared" si="25"/>
        <v>94.773519163763069</v>
      </c>
      <c r="L35" s="228">
        <f t="shared" si="25"/>
        <v>93.132328308207704</v>
      </c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25</v>
      </c>
      <c r="B36" s="250" t="s">
        <v>279</v>
      </c>
      <c r="C36" s="250" t="s">
        <v>279</v>
      </c>
      <c r="D36" s="139">
        <v>1272</v>
      </c>
      <c r="E36" s="139">
        <v>1297</v>
      </c>
      <c r="F36" s="223">
        <f t="shared" si="0"/>
        <v>2569</v>
      </c>
      <c r="G36" s="139">
        <v>1208</v>
      </c>
      <c r="H36" s="139">
        <v>1103</v>
      </c>
      <c r="I36" s="223">
        <f t="shared" si="1"/>
        <v>2311</v>
      </c>
      <c r="J36" s="228">
        <f t="shared" ref="J36:L36" si="26">G36/D36*100</f>
        <v>94.968553459119505</v>
      </c>
      <c r="K36" s="228">
        <f t="shared" si="26"/>
        <v>85.042405551272168</v>
      </c>
      <c r="L36" s="228">
        <f t="shared" si="26"/>
        <v>89.957181782794862</v>
      </c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26</v>
      </c>
      <c r="B37" s="250" t="s">
        <v>280</v>
      </c>
      <c r="C37" s="250" t="s">
        <v>401</v>
      </c>
      <c r="D37" s="139">
        <v>850</v>
      </c>
      <c r="E37" s="139">
        <v>690</v>
      </c>
      <c r="F37" s="223">
        <f t="shared" si="0"/>
        <v>1540</v>
      </c>
      <c r="G37" s="139">
        <v>798</v>
      </c>
      <c r="H37" s="139">
        <v>641</v>
      </c>
      <c r="I37" s="223">
        <f t="shared" si="1"/>
        <v>1439</v>
      </c>
      <c r="J37" s="228">
        <f t="shared" ref="J37:L37" si="27">G37/D37*100</f>
        <v>93.882352941176478</v>
      </c>
      <c r="K37" s="228">
        <f t="shared" si="27"/>
        <v>92.898550724637687</v>
      </c>
      <c r="L37" s="228">
        <f t="shared" si="27"/>
        <v>93.441558441558442</v>
      </c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27</v>
      </c>
      <c r="B38" s="250"/>
      <c r="C38" s="250" t="s">
        <v>402</v>
      </c>
      <c r="D38" s="139">
        <v>793</v>
      </c>
      <c r="E38" s="139">
        <v>752</v>
      </c>
      <c r="F38" s="223">
        <f t="shared" si="0"/>
        <v>1545</v>
      </c>
      <c r="G38" s="139">
        <v>793</v>
      </c>
      <c r="H38" s="139">
        <v>614</v>
      </c>
      <c r="I38" s="223">
        <f t="shared" si="1"/>
        <v>1407</v>
      </c>
      <c r="J38" s="228">
        <f t="shared" ref="J38:L38" si="28">G38/D38*100</f>
        <v>100</v>
      </c>
      <c r="K38" s="228">
        <f t="shared" si="28"/>
        <v>81.648936170212778</v>
      </c>
      <c r="L38" s="228">
        <f t="shared" si="28"/>
        <v>91.067961165048544</v>
      </c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28</v>
      </c>
      <c r="B39" s="250" t="s">
        <v>281</v>
      </c>
      <c r="C39" s="250" t="s">
        <v>281</v>
      </c>
      <c r="D39" s="139">
        <v>1042</v>
      </c>
      <c r="E39" s="139">
        <v>938</v>
      </c>
      <c r="F39" s="223">
        <f t="shared" si="0"/>
        <v>1980</v>
      </c>
      <c r="G39" s="139">
        <v>1031</v>
      </c>
      <c r="H39" s="139">
        <v>927</v>
      </c>
      <c r="I39" s="223">
        <f t="shared" si="1"/>
        <v>1958</v>
      </c>
      <c r="J39" s="228">
        <f t="shared" ref="J39:L39" si="29">G39/D39*100</f>
        <v>98.944337811900198</v>
      </c>
      <c r="K39" s="228">
        <f t="shared" si="29"/>
        <v>98.827292110874197</v>
      </c>
      <c r="L39" s="228">
        <f t="shared" si="29"/>
        <v>98.888888888888886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29</v>
      </c>
      <c r="B40" s="250"/>
      <c r="C40" s="250" t="s">
        <v>403</v>
      </c>
      <c r="D40" s="139">
        <v>669</v>
      </c>
      <c r="E40" s="139">
        <v>643</v>
      </c>
      <c r="F40" s="223">
        <f t="shared" si="0"/>
        <v>1312</v>
      </c>
      <c r="G40" s="139">
        <v>643</v>
      </c>
      <c r="H40" s="139">
        <v>618</v>
      </c>
      <c r="I40" s="223">
        <f t="shared" si="1"/>
        <v>1261</v>
      </c>
      <c r="J40" s="228">
        <f t="shared" ref="J40:L40" si="30">G40/D40*100</f>
        <v>96.1136023916293</v>
      </c>
      <c r="K40" s="228">
        <f t="shared" si="30"/>
        <v>96.11197511664075</v>
      </c>
      <c r="L40" s="228">
        <f t="shared" si="30"/>
        <v>96.112804878048792</v>
      </c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30</v>
      </c>
      <c r="B41" s="250" t="s">
        <v>282</v>
      </c>
      <c r="C41" s="250" t="s">
        <v>282</v>
      </c>
      <c r="D41" s="139">
        <v>722</v>
      </c>
      <c r="E41" s="139">
        <v>866</v>
      </c>
      <c r="F41" s="223">
        <f t="shared" si="0"/>
        <v>1588</v>
      </c>
      <c r="G41" s="428">
        <v>680</v>
      </c>
      <c r="H41" s="428">
        <v>691</v>
      </c>
      <c r="I41" s="223">
        <f t="shared" si="1"/>
        <v>1371</v>
      </c>
      <c r="J41" s="228">
        <f t="shared" ref="J41:L41" si="31">G41/D41*100</f>
        <v>94.18282548476455</v>
      </c>
      <c r="K41" s="228">
        <f t="shared" si="31"/>
        <v>79.792147806004621</v>
      </c>
      <c r="L41" s="228">
        <f t="shared" si="31"/>
        <v>86.335012594458433</v>
      </c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31</v>
      </c>
      <c r="B42" s="250"/>
      <c r="C42" s="250" t="s">
        <v>404</v>
      </c>
      <c r="D42" s="139">
        <v>480</v>
      </c>
      <c r="E42" s="139">
        <v>444</v>
      </c>
      <c r="F42" s="223">
        <f t="shared" si="0"/>
        <v>924</v>
      </c>
      <c r="G42" s="139">
        <v>444</v>
      </c>
      <c r="H42" s="139">
        <v>444</v>
      </c>
      <c r="I42" s="223">
        <f t="shared" si="1"/>
        <v>888</v>
      </c>
      <c r="J42" s="228">
        <f t="shared" ref="J42:L42" si="32">G42/D42*100</f>
        <v>92.5</v>
      </c>
      <c r="K42" s="228">
        <f t="shared" si="32"/>
        <v>100</v>
      </c>
      <c r="L42" s="228">
        <f t="shared" si="32"/>
        <v>96.103896103896105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240">
        <v>32</v>
      </c>
      <c r="B43" s="250" t="s">
        <v>283</v>
      </c>
      <c r="C43" s="250" t="s">
        <v>283</v>
      </c>
      <c r="D43" s="139">
        <v>440</v>
      </c>
      <c r="E43" s="139">
        <v>424</v>
      </c>
      <c r="F43" s="223">
        <f t="shared" si="0"/>
        <v>864</v>
      </c>
      <c r="G43" s="139">
        <v>386</v>
      </c>
      <c r="H43" s="139">
        <v>399</v>
      </c>
      <c r="I43" s="223">
        <f t="shared" si="1"/>
        <v>785</v>
      </c>
      <c r="J43" s="228">
        <f t="shared" ref="J43:L43" si="33">G43/D43*100</f>
        <v>87.727272727272734</v>
      </c>
      <c r="K43" s="228">
        <f t="shared" si="33"/>
        <v>94.103773584905653</v>
      </c>
      <c r="L43" s="228">
        <f t="shared" si="33"/>
        <v>90.856481481481481</v>
      </c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9.5" customHeight="1">
      <c r="A44" s="351" t="s">
        <v>1057</v>
      </c>
      <c r="B44" s="372"/>
      <c r="C44" s="352"/>
      <c r="D44" s="231">
        <f t="shared" ref="D44:I44" si="34">SUM(D12:D43)</f>
        <v>20353</v>
      </c>
      <c r="E44" s="231">
        <f t="shared" si="34"/>
        <v>20041</v>
      </c>
      <c r="F44" s="231">
        <f t="shared" si="34"/>
        <v>40394</v>
      </c>
      <c r="G44" s="231">
        <f t="shared" si="34"/>
        <v>19368</v>
      </c>
      <c r="H44" s="231">
        <f t="shared" si="34"/>
        <v>18529</v>
      </c>
      <c r="I44" s="231">
        <f t="shared" si="34"/>
        <v>37897</v>
      </c>
      <c r="J44" s="296">
        <f t="shared" ref="J44:L44" si="35">G44/D44*100</f>
        <v>95.160418611506898</v>
      </c>
      <c r="K44" s="296">
        <f t="shared" si="35"/>
        <v>92.455466294097093</v>
      </c>
      <c r="L44" s="296">
        <f t="shared" si="35"/>
        <v>93.818388869634106</v>
      </c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354"/>
      <c r="B45" s="354"/>
      <c r="C45" s="354"/>
      <c r="D45" s="185"/>
      <c r="E45" s="185"/>
      <c r="F45" s="185"/>
      <c r="G45" s="185"/>
      <c r="H45" s="185"/>
      <c r="I45" s="185"/>
      <c r="J45" s="185"/>
      <c r="K45" s="185"/>
      <c r="L45" s="185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210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9:I9"/>
    <mergeCell ref="J9:L9"/>
    <mergeCell ref="A3:L3"/>
    <mergeCell ref="A7:A10"/>
    <mergeCell ref="B7:B10"/>
    <mergeCell ref="C7:C10"/>
    <mergeCell ref="D7:L7"/>
    <mergeCell ref="D8:F9"/>
    <mergeCell ref="G8:L8"/>
  </mergeCells>
  <printOptions horizontalCentered="1"/>
  <pageMargins left="0.91" right="0.59" top="1.1417322834645669" bottom="0.9055118110236221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A1000"/>
  <sheetViews>
    <sheetView tabSelected="1" zoomScale="70" zoomScaleNormal="7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M39" sqref="M39"/>
    </sheetView>
  </sheetViews>
  <sheetFormatPr defaultColWidth="14.42578125" defaultRowHeight="15" customHeight="1"/>
  <cols>
    <col min="1" max="1" width="5.7109375" customWidth="1"/>
    <col min="2" max="2" width="47.85546875" customWidth="1"/>
    <col min="3" max="4" width="16.7109375" customWidth="1"/>
    <col min="5" max="7" width="20.7109375" customWidth="1"/>
    <col min="8" max="9" width="16.7109375" customWidth="1"/>
    <col min="10" max="10" width="22.28515625" customWidth="1"/>
    <col min="11" max="11" width="16.7109375" customWidth="1"/>
    <col min="12" max="12" width="15.7109375" customWidth="1"/>
    <col min="13" max="27" width="9.140625" customWidth="1"/>
  </cols>
  <sheetData>
    <row r="1" spans="1:27" ht="15.75">
      <c r="A1" s="168" t="s">
        <v>37</v>
      </c>
      <c r="B1" s="169"/>
      <c r="C1" s="169"/>
      <c r="D1" s="169"/>
      <c r="E1" s="169"/>
      <c r="F1" s="169"/>
      <c r="G1" s="169"/>
      <c r="H1" s="169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</row>
    <row r="2" spans="1:27">
      <c r="A2" s="169"/>
      <c r="B2" s="169"/>
      <c r="C2" s="169"/>
      <c r="D2" s="169"/>
      <c r="E2" s="169"/>
      <c r="F2" s="169"/>
      <c r="G2" s="169"/>
      <c r="H2" s="169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</row>
    <row r="3" spans="1:27" ht="15.75">
      <c r="A3" s="743" t="s">
        <v>332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27" ht="15.75">
      <c r="A4" s="171"/>
      <c r="B4" s="171"/>
      <c r="C4" s="171"/>
      <c r="D4" s="154" t="str">
        <f>'1'!E5</f>
        <v>KABUPATEN</v>
      </c>
      <c r="E4" s="155" t="str">
        <f>'1'!F5</f>
        <v>PONOROGO</v>
      </c>
      <c r="F4" s="171"/>
      <c r="G4" s="171"/>
      <c r="H4" s="170"/>
      <c r="I4" s="170"/>
      <c r="J4" s="170"/>
      <c r="K4" s="170"/>
      <c r="L4" s="172"/>
      <c r="M4" s="172"/>
      <c r="N4" s="172"/>
      <c r="O4" s="172"/>
      <c r="P4" s="172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27" ht="15.75">
      <c r="A5" s="171"/>
      <c r="B5" s="171"/>
      <c r="C5" s="171"/>
      <c r="D5" s="154" t="str">
        <f>'1'!E6</f>
        <v>TAHUN</v>
      </c>
      <c r="E5" s="155">
        <v>2025</v>
      </c>
      <c r="F5" s="170"/>
      <c r="G5" s="170"/>
      <c r="H5" s="170"/>
      <c r="I5" s="170"/>
      <c r="J5" s="170"/>
      <c r="K5" s="170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</row>
    <row r="6" spans="1:27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</row>
    <row r="7" spans="1:27" ht="26.25" customHeight="1">
      <c r="A7" s="729" t="s">
        <v>4</v>
      </c>
      <c r="B7" s="734" t="s">
        <v>333</v>
      </c>
      <c r="C7" s="731" t="s">
        <v>334</v>
      </c>
      <c r="D7" s="732"/>
      <c r="E7" s="732"/>
      <c r="F7" s="732"/>
      <c r="G7" s="732"/>
      <c r="H7" s="732"/>
      <c r="I7" s="732"/>
      <c r="J7" s="732"/>
      <c r="K7" s="73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</row>
    <row r="8" spans="1:27" ht="47.25">
      <c r="A8" s="720"/>
      <c r="B8" s="720"/>
      <c r="C8" s="173" t="s">
        <v>335</v>
      </c>
      <c r="D8" s="173" t="s">
        <v>336</v>
      </c>
      <c r="E8" s="173" t="s">
        <v>337</v>
      </c>
      <c r="F8" s="174" t="s">
        <v>338</v>
      </c>
      <c r="G8" s="174" t="s">
        <v>339</v>
      </c>
      <c r="H8" s="174" t="s">
        <v>340</v>
      </c>
      <c r="I8" s="174" t="s">
        <v>341</v>
      </c>
      <c r="J8" s="175" t="s">
        <v>342</v>
      </c>
      <c r="K8" s="174" t="s">
        <v>249</v>
      </c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</row>
    <row r="9" spans="1:27">
      <c r="A9" s="119">
        <v>1</v>
      </c>
      <c r="B9" s="119">
        <v>2</v>
      </c>
      <c r="C9" s="119">
        <v>3</v>
      </c>
      <c r="D9" s="119">
        <v>4</v>
      </c>
      <c r="E9" s="119">
        <v>5</v>
      </c>
      <c r="F9" s="119">
        <v>6</v>
      </c>
      <c r="G9" s="119">
        <v>7</v>
      </c>
      <c r="H9" s="119">
        <v>8</v>
      </c>
      <c r="I9" s="119">
        <v>9</v>
      </c>
      <c r="J9" s="119">
        <v>10</v>
      </c>
      <c r="K9" s="119">
        <v>11</v>
      </c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</row>
    <row r="10" spans="1:27" ht="18.75" customHeight="1">
      <c r="A10" s="744" t="s">
        <v>343</v>
      </c>
      <c r="B10" s="723"/>
      <c r="C10" s="723"/>
      <c r="D10" s="723"/>
      <c r="E10" s="723"/>
      <c r="F10" s="723"/>
      <c r="G10" s="723"/>
      <c r="H10" s="723"/>
      <c r="I10" s="723"/>
      <c r="J10" s="723"/>
      <c r="K10" s="724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</row>
    <row r="11" spans="1:27" ht="17.25" customHeight="1">
      <c r="A11" s="177">
        <v>1</v>
      </c>
      <c r="B11" s="177" t="s">
        <v>344</v>
      </c>
      <c r="C11" s="177"/>
      <c r="D11" s="177"/>
      <c r="E11" s="177">
        <v>2</v>
      </c>
      <c r="F11" s="177"/>
      <c r="G11" s="177"/>
      <c r="H11" s="177"/>
      <c r="I11" s="177">
        <v>5</v>
      </c>
      <c r="J11" s="177"/>
      <c r="K11" s="178">
        <f t="shared" ref="K11:K12" si="0">SUM(C11:J11)</f>
        <v>7</v>
      </c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</row>
    <row r="12" spans="1:27" ht="17.25" customHeight="1">
      <c r="A12" s="177">
        <v>2</v>
      </c>
      <c r="B12" s="179" t="s">
        <v>345</v>
      </c>
      <c r="C12" s="177"/>
      <c r="D12" s="177"/>
      <c r="E12" s="177"/>
      <c r="F12" s="177"/>
      <c r="G12" s="177"/>
      <c r="H12" s="177"/>
      <c r="I12" s="177"/>
      <c r="J12" s="177"/>
      <c r="K12" s="178">
        <f t="shared" si="0"/>
        <v>0</v>
      </c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</row>
    <row r="13" spans="1:27" ht="16.5" customHeight="1">
      <c r="A13" s="744" t="s">
        <v>346</v>
      </c>
      <c r="B13" s="723"/>
      <c r="C13" s="723"/>
      <c r="D13" s="723"/>
      <c r="E13" s="723"/>
      <c r="F13" s="723"/>
      <c r="G13" s="723"/>
      <c r="H13" s="723"/>
      <c r="I13" s="723"/>
      <c r="J13" s="723"/>
      <c r="K13" s="724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</row>
    <row r="14" spans="1:27" ht="16.5" customHeight="1">
      <c r="A14" s="177">
        <v>1</v>
      </c>
      <c r="B14" s="177" t="s">
        <v>347</v>
      </c>
      <c r="C14" s="177"/>
      <c r="D14" s="177">
        <v>19</v>
      </c>
      <c r="E14" s="177"/>
      <c r="F14" s="177"/>
      <c r="G14" s="177"/>
      <c r="H14" s="177"/>
      <c r="I14" s="177"/>
      <c r="J14" s="177"/>
      <c r="K14" s="178">
        <f t="shared" ref="K14:K18" si="1">SUM(C14:J14)</f>
        <v>19</v>
      </c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</row>
    <row r="15" spans="1:27" ht="16.5" customHeight="1">
      <c r="A15" s="177"/>
      <c r="B15" s="177" t="s">
        <v>348</v>
      </c>
      <c r="C15" s="177"/>
      <c r="D15" s="180">
        <v>152</v>
      </c>
      <c r="E15" s="177"/>
      <c r="F15" s="177"/>
      <c r="G15" s="177"/>
      <c r="H15" s="177"/>
      <c r="I15" s="177"/>
      <c r="J15" s="177"/>
      <c r="K15" s="178">
        <f t="shared" si="1"/>
        <v>152</v>
      </c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</row>
    <row r="16" spans="1:27" ht="16.5" customHeight="1">
      <c r="A16" s="177">
        <v>2</v>
      </c>
      <c r="B16" s="177" t="s">
        <v>349</v>
      </c>
      <c r="C16" s="177"/>
      <c r="D16" s="180">
        <v>13</v>
      </c>
      <c r="E16" s="177"/>
      <c r="F16" s="177"/>
      <c r="G16" s="177"/>
      <c r="H16" s="177"/>
      <c r="I16" s="177"/>
      <c r="J16" s="177"/>
      <c r="K16" s="178">
        <f t="shared" si="1"/>
        <v>13</v>
      </c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</row>
    <row r="17" spans="1:27" ht="16.5" customHeight="1">
      <c r="A17" s="177">
        <v>3</v>
      </c>
      <c r="B17" s="177" t="s">
        <v>350</v>
      </c>
      <c r="C17" s="177"/>
      <c r="D17" s="24"/>
      <c r="E17" s="177"/>
      <c r="F17" s="177"/>
      <c r="G17" s="177"/>
      <c r="H17" s="177"/>
      <c r="I17" s="177"/>
      <c r="J17" s="177"/>
      <c r="K17" s="178">
        <f t="shared" si="1"/>
        <v>0</v>
      </c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</row>
    <row r="18" spans="1:27" ht="16.5" customHeight="1">
      <c r="A18" s="177">
        <v>4</v>
      </c>
      <c r="B18" s="177" t="s">
        <v>351</v>
      </c>
      <c r="C18" s="177"/>
      <c r="D18" s="180">
        <v>57</v>
      </c>
      <c r="E18" s="177"/>
      <c r="F18" s="177"/>
      <c r="G18" s="177"/>
      <c r="H18" s="177"/>
      <c r="I18" s="177"/>
      <c r="J18" s="177"/>
      <c r="K18" s="178">
        <f t="shared" si="1"/>
        <v>57</v>
      </c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</row>
    <row r="19" spans="1:27" ht="16.5" customHeight="1">
      <c r="A19" s="744" t="s">
        <v>352</v>
      </c>
      <c r="B19" s="723"/>
      <c r="C19" s="723"/>
      <c r="D19" s="723"/>
      <c r="E19" s="723"/>
      <c r="F19" s="723"/>
      <c r="G19" s="723"/>
      <c r="H19" s="723"/>
      <c r="I19" s="723"/>
      <c r="J19" s="723"/>
      <c r="K19" s="724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</row>
    <row r="20" spans="1:27" ht="16.5" customHeight="1">
      <c r="A20" s="177">
        <v>1</v>
      </c>
      <c r="B20" s="177" t="s">
        <v>353</v>
      </c>
      <c r="C20" s="24"/>
      <c r="D20" s="24"/>
      <c r="E20" s="24"/>
      <c r="F20" s="180">
        <v>2</v>
      </c>
      <c r="G20" s="24"/>
      <c r="H20" s="180">
        <v>1</v>
      </c>
      <c r="I20" s="180">
        <v>47</v>
      </c>
      <c r="J20" s="24"/>
      <c r="K20" s="178">
        <f t="shared" ref="K20:K30" si="2">SUM(C20:J20)</f>
        <v>50</v>
      </c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</row>
    <row r="21" spans="1:27" ht="16.5" customHeight="1">
      <c r="A21" s="177">
        <v>2</v>
      </c>
      <c r="B21" s="177" t="s">
        <v>354</v>
      </c>
      <c r="C21" s="24"/>
      <c r="D21" s="24"/>
      <c r="E21" s="24"/>
      <c r="F21" s="24"/>
      <c r="G21" s="24"/>
      <c r="H21" s="24"/>
      <c r="I21" s="180">
        <v>5</v>
      </c>
      <c r="J21" s="24"/>
      <c r="K21" s="178">
        <f t="shared" si="2"/>
        <v>5</v>
      </c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</row>
    <row r="22" spans="1:27" ht="16.5" customHeight="1">
      <c r="A22" s="177">
        <v>3</v>
      </c>
      <c r="B22" s="181" t="s">
        <v>355</v>
      </c>
      <c r="C22" s="24"/>
      <c r="D22" s="24"/>
      <c r="E22" s="24"/>
      <c r="F22" s="24"/>
      <c r="G22" s="24"/>
      <c r="H22" s="24"/>
      <c r="I22" s="180">
        <v>63</v>
      </c>
      <c r="J22" s="24"/>
      <c r="K22" s="178">
        <f t="shared" si="2"/>
        <v>63</v>
      </c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</row>
    <row r="23" spans="1:27" ht="16.5" customHeight="1">
      <c r="A23" s="177">
        <v>4</v>
      </c>
      <c r="B23" s="181" t="s">
        <v>356</v>
      </c>
      <c r="C23" s="24"/>
      <c r="D23" s="24"/>
      <c r="E23" s="24"/>
      <c r="F23" s="24"/>
      <c r="G23" s="24"/>
      <c r="H23" s="24"/>
      <c r="I23" s="180">
        <v>31</v>
      </c>
      <c r="J23" s="24"/>
      <c r="K23" s="178">
        <f t="shared" si="2"/>
        <v>31</v>
      </c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</row>
    <row r="24" spans="1:27" ht="16.5" customHeight="1">
      <c r="A24" s="177">
        <v>5</v>
      </c>
      <c r="B24" s="181" t="s">
        <v>357</v>
      </c>
      <c r="C24" s="24"/>
      <c r="D24" s="24"/>
      <c r="E24" s="24"/>
      <c r="F24" s="24"/>
      <c r="G24" s="24"/>
      <c r="H24" s="24"/>
      <c r="I24" s="180">
        <v>10</v>
      </c>
      <c r="J24" s="24"/>
      <c r="K24" s="178">
        <f t="shared" si="2"/>
        <v>10</v>
      </c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</row>
    <row r="25" spans="1:27" ht="16.5" customHeight="1">
      <c r="A25" s="177">
        <v>6</v>
      </c>
      <c r="B25" s="181" t="s">
        <v>358</v>
      </c>
      <c r="C25" s="24"/>
      <c r="D25" s="24"/>
      <c r="E25" s="24"/>
      <c r="F25" s="24"/>
      <c r="G25" s="24"/>
      <c r="H25" s="24"/>
      <c r="I25" s="180">
        <v>277</v>
      </c>
      <c r="J25" s="24"/>
      <c r="K25" s="178">
        <f t="shared" si="2"/>
        <v>277</v>
      </c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</row>
    <row r="26" spans="1:27" ht="16.5" customHeight="1">
      <c r="A26" s="177">
        <v>7</v>
      </c>
      <c r="B26" s="181" t="s">
        <v>359</v>
      </c>
      <c r="C26" s="24"/>
      <c r="D26" s="24"/>
      <c r="E26" s="24"/>
      <c r="F26" s="24"/>
      <c r="G26" s="24"/>
      <c r="H26" s="24"/>
      <c r="I26" s="180">
        <v>186</v>
      </c>
      <c r="J26" s="24"/>
      <c r="K26" s="178">
        <f t="shared" si="2"/>
        <v>186</v>
      </c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</row>
    <row r="27" spans="1:27" ht="16.5" customHeight="1">
      <c r="A27" s="177">
        <v>8</v>
      </c>
      <c r="B27" s="153" t="s">
        <v>360</v>
      </c>
      <c r="C27" s="24"/>
      <c r="D27" s="24"/>
      <c r="E27" s="24"/>
      <c r="F27" s="24"/>
      <c r="G27" s="24"/>
      <c r="H27" s="24"/>
      <c r="I27" s="180">
        <v>1</v>
      </c>
      <c r="J27" s="24"/>
      <c r="K27" s="178">
        <f t="shared" si="2"/>
        <v>1</v>
      </c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</row>
    <row r="28" spans="1:27" ht="16.5" customHeight="1">
      <c r="A28" s="177">
        <v>9</v>
      </c>
      <c r="B28" s="153" t="s">
        <v>361</v>
      </c>
      <c r="C28" s="24"/>
      <c r="D28" s="24"/>
      <c r="E28" s="24"/>
      <c r="F28" s="24"/>
      <c r="G28" s="24"/>
      <c r="H28" s="24"/>
      <c r="I28" s="182" t="s">
        <v>362</v>
      </c>
      <c r="J28" s="24"/>
      <c r="K28" s="178">
        <f t="shared" si="2"/>
        <v>0</v>
      </c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</row>
    <row r="29" spans="1:27" ht="16.5" customHeight="1">
      <c r="A29" s="177">
        <v>10</v>
      </c>
      <c r="B29" s="153" t="s">
        <v>363</v>
      </c>
      <c r="C29" s="24"/>
      <c r="D29" s="24"/>
      <c r="E29" s="24"/>
      <c r="F29" s="24"/>
      <c r="G29" s="24"/>
      <c r="H29" s="24"/>
      <c r="I29" s="180">
        <v>1</v>
      </c>
      <c r="J29" s="24"/>
      <c r="K29" s="178">
        <f t="shared" si="2"/>
        <v>1</v>
      </c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</row>
    <row r="30" spans="1:27" ht="16.5" customHeight="1">
      <c r="A30" s="177">
        <v>11</v>
      </c>
      <c r="B30" s="153" t="s">
        <v>364</v>
      </c>
      <c r="C30" s="24"/>
      <c r="D30" s="24"/>
      <c r="E30" s="180">
        <v>1</v>
      </c>
      <c r="F30" s="24"/>
      <c r="G30" s="24"/>
      <c r="H30" s="24"/>
      <c r="I30" s="24">
        <v>2</v>
      </c>
      <c r="J30" s="24"/>
      <c r="K30" s="178">
        <f t="shared" si="2"/>
        <v>3</v>
      </c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</row>
    <row r="31" spans="1:27" ht="16.5" customHeight="1">
      <c r="A31" s="744" t="s">
        <v>365</v>
      </c>
      <c r="B31" s="723"/>
      <c r="C31" s="723"/>
      <c r="D31" s="723"/>
      <c r="E31" s="723"/>
      <c r="F31" s="723"/>
      <c r="G31" s="723"/>
      <c r="H31" s="723"/>
      <c r="I31" s="723"/>
      <c r="J31" s="723"/>
      <c r="K31" s="724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</row>
    <row r="32" spans="1:27" ht="16.5" customHeight="1">
      <c r="A32" s="183">
        <v>1</v>
      </c>
      <c r="B32" s="181" t="s">
        <v>366</v>
      </c>
      <c r="C32" s="24"/>
      <c r="D32" s="24"/>
      <c r="E32" s="24"/>
      <c r="F32" s="24"/>
      <c r="G32" s="24"/>
      <c r="H32" s="24"/>
      <c r="I32" s="24"/>
      <c r="J32" s="24"/>
      <c r="K32" s="866">
        <f t="shared" ref="K32:K42" si="3">SUM(C32:J32)</f>
        <v>0</v>
      </c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1:27" ht="16.5" customHeight="1">
      <c r="A33" s="183">
        <v>2</v>
      </c>
      <c r="B33" s="181" t="s">
        <v>367</v>
      </c>
      <c r="C33" s="24"/>
      <c r="D33" s="24"/>
      <c r="E33" s="24"/>
      <c r="F33" s="24"/>
      <c r="G33" s="24"/>
      <c r="H33" s="24"/>
      <c r="I33" s="24"/>
      <c r="J33" s="24"/>
      <c r="K33" s="866">
        <f t="shared" si="3"/>
        <v>0</v>
      </c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</row>
    <row r="34" spans="1:27" ht="16.5" customHeight="1">
      <c r="A34" s="183">
        <v>3</v>
      </c>
      <c r="B34" s="181" t="s">
        <v>368</v>
      </c>
      <c r="C34" s="24"/>
      <c r="D34" s="24"/>
      <c r="E34" s="24"/>
      <c r="F34" s="24"/>
      <c r="G34" s="24"/>
      <c r="H34" s="24"/>
      <c r="I34" s="184">
        <v>3</v>
      </c>
      <c r="J34" s="24"/>
      <c r="K34" s="866">
        <f t="shared" si="3"/>
        <v>3</v>
      </c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</row>
    <row r="35" spans="1:27" ht="16.5" customHeight="1">
      <c r="A35" s="183">
        <v>4</v>
      </c>
      <c r="B35" s="181" t="s">
        <v>369</v>
      </c>
      <c r="C35" s="24"/>
      <c r="D35" s="24"/>
      <c r="E35" s="24"/>
      <c r="F35" s="24"/>
      <c r="G35" s="24"/>
      <c r="H35" s="24"/>
      <c r="I35" s="24"/>
      <c r="J35" s="24"/>
      <c r="K35" s="866">
        <f t="shared" si="3"/>
        <v>0</v>
      </c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</row>
    <row r="36" spans="1:27" ht="16.5" customHeight="1">
      <c r="A36" s="183">
        <v>5</v>
      </c>
      <c r="B36" s="181" t="s">
        <v>370</v>
      </c>
      <c r="C36" s="24"/>
      <c r="D36" s="24"/>
      <c r="E36" s="24"/>
      <c r="F36" s="24"/>
      <c r="G36" s="24"/>
      <c r="H36" s="24"/>
      <c r="I36" s="180">
        <v>8</v>
      </c>
      <c r="J36" s="24"/>
      <c r="K36" s="866">
        <f t="shared" si="3"/>
        <v>8</v>
      </c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</row>
    <row r="37" spans="1:27" ht="17.25" customHeight="1">
      <c r="A37" s="183">
        <v>6</v>
      </c>
      <c r="B37" s="177" t="s">
        <v>371</v>
      </c>
      <c r="C37" s="24"/>
      <c r="D37" s="24"/>
      <c r="E37" s="24"/>
      <c r="F37" s="24"/>
      <c r="G37" s="24"/>
      <c r="H37" s="24"/>
      <c r="I37" s="180">
        <v>2</v>
      </c>
      <c r="J37" s="24"/>
      <c r="K37" s="866">
        <f t="shared" si="3"/>
        <v>2</v>
      </c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</row>
    <row r="38" spans="1:27" ht="17.25" customHeight="1">
      <c r="A38" s="183">
        <v>7</v>
      </c>
      <c r="B38" s="177" t="s">
        <v>372</v>
      </c>
      <c r="C38" s="24"/>
      <c r="D38" s="24"/>
      <c r="E38" s="24"/>
      <c r="F38" s="24"/>
      <c r="G38" s="24"/>
      <c r="H38" s="24"/>
      <c r="I38" s="180">
        <v>2</v>
      </c>
      <c r="J38" s="24"/>
      <c r="K38" s="178">
        <f t="shared" si="3"/>
        <v>2</v>
      </c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</row>
    <row r="39" spans="1:27" ht="17.25" customHeight="1">
      <c r="A39" s="183">
        <v>8</v>
      </c>
      <c r="B39" s="177" t="s">
        <v>374</v>
      </c>
      <c r="C39" s="24"/>
      <c r="D39" s="24"/>
      <c r="E39" s="24"/>
      <c r="F39" s="24"/>
      <c r="G39" s="24"/>
      <c r="H39" s="24"/>
      <c r="I39" s="24"/>
      <c r="J39" s="24"/>
      <c r="K39" s="178">
        <f t="shared" si="3"/>
        <v>0</v>
      </c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</row>
    <row r="40" spans="1:27" ht="17.25" customHeight="1">
      <c r="A40" s="183">
        <v>9</v>
      </c>
      <c r="B40" s="177" t="s">
        <v>375</v>
      </c>
      <c r="C40" s="24"/>
      <c r="D40" s="24"/>
      <c r="E40" s="24"/>
      <c r="F40" s="24"/>
      <c r="G40" s="24"/>
      <c r="H40" s="24"/>
      <c r="I40" s="180">
        <v>182</v>
      </c>
      <c r="J40" s="24"/>
      <c r="K40" s="178">
        <f t="shared" si="3"/>
        <v>182</v>
      </c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</row>
    <row r="41" spans="1:27" ht="17.25" customHeight="1">
      <c r="A41" s="183">
        <v>10</v>
      </c>
      <c r="B41" s="177" t="s">
        <v>376</v>
      </c>
      <c r="C41" s="24"/>
      <c r="D41" s="24"/>
      <c r="E41" s="24"/>
      <c r="F41" s="24"/>
      <c r="G41" s="24"/>
      <c r="H41" s="24"/>
      <c r="I41" s="180">
        <v>8</v>
      </c>
      <c r="J41" s="24"/>
      <c r="K41" s="178">
        <f t="shared" si="3"/>
        <v>8</v>
      </c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</row>
    <row r="42" spans="1:27" ht="17.25" customHeight="1">
      <c r="A42" s="183">
        <v>11</v>
      </c>
      <c r="B42" s="177" t="s">
        <v>377</v>
      </c>
      <c r="C42" s="24"/>
      <c r="D42" s="24"/>
      <c r="E42" s="24"/>
      <c r="F42" s="24"/>
      <c r="G42" s="24"/>
      <c r="H42" s="24"/>
      <c r="I42" s="180">
        <v>1</v>
      </c>
      <c r="J42" s="24"/>
      <c r="K42" s="178">
        <f t="shared" si="3"/>
        <v>1</v>
      </c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</row>
    <row r="43" spans="1:27" ht="15.75" customHeight="1">
      <c r="A43" s="185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</row>
    <row r="44" spans="1:27" ht="15.75" customHeight="1">
      <c r="A44" s="153" t="s">
        <v>378</v>
      </c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</row>
    <row r="45" spans="1:27" ht="15.75" customHeight="1">
      <c r="A45" s="153"/>
      <c r="B45" s="153" t="s">
        <v>379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</row>
    <row r="46" spans="1:27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</row>
    <row r="47" spans="1:27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</row>
    <row r="48" spans="1:27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</row>
    <row r="49" spans="1:27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</row>
    <row r="50" spans="1:27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</row>
    <row r="51" spans="1:27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</row>
    <row r="52" spans="1:27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</row>
    <row r="53" spans="1:27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</row>
    <row r="54" spans="1:27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</row>
    <row r="55" spans="1:27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</row>
    <row r="56" spans="1:27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</row>
    <row r="57" spans="1:27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</row>
    <row r="58" spans="1:27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</row>
    <row r="59" spans="1:27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</row>
    <row r="60" spans="1:27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</row>
    <row r="61" spans="1:27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</row>
    <row r="62" spans="1:27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</row>
    <row r="63" spans="1:27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</row>
    <row r="64" spans="1:27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</row>
    <row r="65" spans="1:27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</row>
    <row r="66" spans="1:27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</row>
    <row r="67" spans="1:27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</row>
    <row r="68" spans="1:27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</row>
    <row r="69" spans="1:27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</row>
    <row r="70" spans="1:27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</row>
    <row r="71" spans="1:27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</row>
    <row r="72" spans="1:27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</row>
    <row r="73" spans="1:27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</row>
    <row r="74" spans="1:27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</row>
    <row r="75" spans="1:27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</row>
    <row r="76" spans="1:27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</row>
    <row r="77" spans="1:27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</row>
    <row r="78" spans="1:27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</row>
    <row r="79" spans="1:27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</row>
    <row r="80" spans="1:27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</row>
    <row r="81" spans="1:27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</row>
    <row r="82" spans="1:27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</row>
    <row r="83" spans="1:27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</row>
    <row r="84" spans="1:27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</row>
    <row r="85" spans="1:27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</row>
    <row r="86" spans="1:27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</row>
    <row r="87" spans="1:27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</row>
    <row r="88" spans="1:27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</row>
    <row r="89" spans="1:27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</row>
    <row r="90" spans="1:27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</row>
    <row r="91" spans="1:27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</row>
    <row r="92" spans="1:27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</row>
    <row r="93" spans="1:27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</row>
    <row r="94" spans="1:27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</row>
    <row r="95" spans="1:27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</row>
    <row r="96" spans="1:27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</row>
    <row r="97" spans="1:27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</row>
    <row r="98" spans="1:27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</row>
    <row r="99" spans="1:27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</row>
    <row r="100" spans="1:27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</row>
    <row r="101" spans="1:27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</row>
    <row r="102" spans="1:27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</row>
    <row r="103" spans="1:27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</row>
    <row r="104" spans="1:27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</row>
    <row r="105" spans="1:27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</row>
    <row r="106" spans="1:27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</row>
    <row r="107" spans="1:27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</row>
    <row r="108" spans="1:27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</row>
    <row r="109" spans="1:27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</row>
    <row r="110" spans="1:27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</row>
    <row r="111" spans="1:27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</row>
    <row r="112" spans="1:27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</row>
    <row r="113" spans="1:27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</row>
    <row r="114" spans="1:27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</row>
    <row r="115" spans="1:27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</row>
    <row r="116" spans="1:27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</row>
    <row r="117" spans="1:27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</row>
    <row r="118" spans="1:27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</row>
    <row r="119" spans="1:27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</row>
    <row r="120" spans="1:27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</row>
    <row r="121" spans="1:27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</row>
    <row r="122" spans="1:27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</row>
    <row r="123" spans="1:27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</row>
    <row r="124" spans="1:27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</row>
    <row r="125" spans="1:27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</row>
    <row r="126" spans="1:27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</row>
    <row r="127" spans="1:27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</row>
    <row r="128" spans="1:27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</row>
    <row r="129" spans="1:27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</row>
    <row r="130" spans="1:27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</row>
    <row r="131" spans="1:27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</row>
    <row r="132" spans="1:27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</row>
    <row r="133" spans="1:27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</row>
    <row r="134" spans="1:27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</row>
    <row r="135" spans="1:27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</row>
    <row r="136" spans="1:27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</row>
    <row r="137" spans="1:27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</row>
    <row r="138" spans="1:27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</row>
    <row r="139" spans="1:27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</row>
    <row r="140" spans="1:27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</row>
    <row r="141" spans="1:27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</row>
    <row r="142" spans="1:27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</row>
    <row r="143" spans="1:27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</row>
    <row r="144" spans="1:27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</row>
    <row r="145" spans="1:27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</row>
    <row r="146" spans="1:27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</row>
    <row r="147" spans="1:27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</row>
    <row r="148" spans="1:27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</row>
    <row r="149" spans="1:27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</row>
    <row r="150" spans="1:27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</row>
    <row r="151" spans="1:27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</row>
    <row r="152" spans="1:27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</row>
    <row r="153" spans="1:27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</row>
    <row r="154" spans="1:27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</row>
    <row r="155" spans="1:27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</row>
    <row r="156" spans="1:27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</row>
    <row r="157" spans="1:27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</row>
    <row r="158" spans="1:27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</row>
    <row r="159" spans="1:27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</row>
    <row r="160" spans="1:27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</row>
    <row r="161" spans="1:27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</row>
    <row r="162" spans="1:27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</row>
    <row r="163" spans="1:27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</row>
    <row r="164" spans="1:27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</row>
    <row r="165" spans="1:27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</row>
    <row r="166" spans="1:27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</row>
    <row r="167" spans="1:27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</row>
    <row r="168" spans="1:27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</row>
    <row r="169" spans="1:27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</row>
    <row r="170" spans="1:27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</row>
    <row r="171" spans="1:27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</row>
    <row r="172" spans="1:27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</row>
    <row r="173" spans="1:27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</row>
    <row r="174" spans="1:27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</row>
    <row r="175" spans="1:27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</row>
    <row r="176" spans="1:27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</row>
    <row r="177" spans="1:27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</row>
    <row r="178" spans="1:27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</row>
    <row r="179" spans="1:27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</row>
    <row r="180" spans="1:27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</row>
    <row r="181" spans="1:27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</row>
    <row r="182" spans="1:27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</row>
    <row r="183" spans="1:27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</row>
    <row r="184" spans="1:27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</row>
    <row r="185" spans="1:27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</row>
    <row r="186" spans="1:27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</row>
    <row r="187" spans="1:27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</row>
    <row r="188" spans="1:27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</row>
    <row r="189" spans="1:27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</row>
    <row r="190" spans="1:27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</row>
    <row r="191" spans="1:27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</row>
    <row r="192" spans="1:27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</row>
    <row r="193" spans="1:27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</row>
    <row r="194" spans="1:27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</row>
    <row r="195" spans="1:27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</row>
    <row r="196" spans="1:27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</row>
    <row r="197" spans="1:27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</row>
    <row r="198" spans="1:27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</row>
    <row r="199" spans="1:27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</row>
    <row r="200" spans="1:27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</row>
    <row r="201" spans="1:27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</row>
    <row r="202" spans="1:27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</row>
    <row r="203" spans="1:27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</row>
    <row r="204" spans="1:27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</row>
    <row r="205" spans="1:27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</row>
    <row r="206" spans="1:27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</row>
    <row r="207" spans="1:27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</row>
    <row r="208" spans="1:27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</row>
    <row r="209" spans="1:27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</row>
    <row r="210" spans="1:27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</row>
    <row r="211" spans="1:27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</row>
    <row r="212" spans="1:27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</row>
    <row r="213" spans="1:27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</row>
    <row r="214" spans="1:27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</row>
    <row r="215" spans="1:27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</row>
    <row r="216" spans="1:27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</row>
    <row r="217" spans="1:27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</row>
    <row r="218" spans="1:27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</row>
    <row r="219" spans="1:27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</row>
    <row r="220" spans="1:27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</row>
    <row r="221" spans="1:27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</row>
    <row r="222" spans="1:27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</row>
    <row r="223" spans="1:27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</row>
    <row r="224" spans="1:27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</row>
    <row r="225" spans="1:27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</row>
    <row r="226" spans="1:27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</row>
    <row r="227" spans="1:27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</row>
    <row r="228" spans="1:27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</row>
    <row r="229" spans="1:27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</row>
    <row r="230" spans="1:27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</row>
    <row r="231" spans="1:27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</row>
    <row r="232" spans="1:27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</row>
    <row r="233" spans="1:27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</row>
    <row r="234" spans="1:27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</row>
    <row r="235" spans="1:27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</row>
    <row r="236" spans="1:27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</row>
    <row r="237" spans="1:27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</row>
    <row r="238" spans="1:27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</row>
    <row r="239" spans="1:27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</row>
    <row r="240" spans="1:27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</row>
    <row r="241" spans="1:27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</row>
    <row r="242" spans="1:27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</row>
    <row r="243" spans="1:27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</row>
    <row r="244" spans="1:27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</row>
    <row r="245" spans="1:27" ht="15.7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</row>
    <row r="246" spans="1:27" ht="15.75" customHeight="1"/>
    <row r="247" spans="1:27" ht="15.75" customHeight="1"/>
    <row r="248" spans="1:27" ht="15.75" customHeight="1"/>
    <row r="249" spans="1:27" ht="15.75" customHeight="1"/>
    <row r="250" spans="1:27" ht="15.75" customHeight="1"/>
    <row r="251" spans="1:27" ht="15.75" customHeight="1"/>
    <row r="252" spans="1:27" ht="15.75" customHeight="1"/>
    <row r="253" spans="1:27" ht="15.75" customHeight="1"/>
    <row r="254" spans="1:27" ht="15.75" customHeight="1"/>
    <row r="255" spans="1:27" ht="15.75" customHeight="1"/>
    <row r="256" spans="1:2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13:K13"/>
    <mergeCell ref="A19:K19"/>
    <mergeCell ref="A31:K31"/>
    <mergeCell ref="A3:K3"/>
    <mergeCell ref="A7:A8"/>
    <mergeCell ref="B7:B8"/>
    <mergeCell ref="C7:K7"/>
    <mergeCell ref="A10:K10"/>
  </mergeCells>
  <printOptions horizontalCentered="1"/>
  <pageMargins left="1.7" right="0.9" top="1.1499999999999999" bottom="0.9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A1:AG1000"/>
  <sheetViews>
    <sheetView workbookViewId="0"/>
  </sheetViews>
  <sheetFormatPr defaultColWidth="14.42578125" defaultRowHeight="15" customHeight="1"/>
  <cols>
    <col min="1" max="1" width="5.85546875" customWidth="1"/>
    <col min="2" max="2" width="18.28515625" customWidth="1"/>
    <col min="3" max="3" width="18" customWidth="1"/>
    <col min="4" max="4" width="17.5703125" customWidth="1"/>
    <col min="5" max="5" width="14" customWidth="1"/>
    <col min="6" max="6" width="10.85546875" customWidth="1"/>
    <col min="7" max="7" width="17.85546875" customWidth="1"/>
    <col min="8" max="9" width="10.85546875" customWidth="1"/>
    <col min="10" max="10" width="18.140625" customWidth="1"/>
    <col min="11" max="11" width="12.5703125" customWidth="1"/>
    <col min="12" max="12" width="10.85546875" customWidth="1"/>
    <col min="13" max="13" width="13.28515625" customWidth="1"/>
    <col min="14" max="14" width="9.140625" customWidth="1"/>
    <col min="15" max="15" width="20" customWidth="1"/>
    <col min="16" max="16" width="14" customWidth="1"/>
    <col min="17" max="17" width="18" customWidth="1"/>
    <col min="18" max="18" width="18.7109375" customWidth="1"/>
    <col min="19" max="19" width="14.42578125" customWidth="1"/>
    <col min="20" max="20" width="17.140625" customWidth="1"/>
    <col min="21" max="33" width="9.140625" customWidth="1"/>
  </cols>
  <sheetData>
    <row r="1" spans="1:33" ht="15.75">
      <c r="A1" s="106" t="s">
        <v>1579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5.75">
      <c r="A3" s="829" t="s">
        <v>1580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5.75">
      <c r="A4" s="2"/>
      <c r="B4" s="2"/>
      <c r="C4" s="2"/>
      <c r="D4" s="2"/>
      <c r="H4" s="2"/>
      <c r="I4" s="2"/>
      <c r="J4" s="108" t="str">
        <f>'1'!$E$5</f>
        <v>KABUPATEN</v>
      </c>
      <c r="K4" s="109" t="str">
        <f>'1'!$F$5</f>
        <v>PONOROGO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5.75">
      <c r="A5" s="2"/>
      <c r="B5" s="2"/>
      <c r="C5" s="2"/>
      <c r="D5" s="2"/>
      <c r="H5" s="2"/>
      <c r="I5" s="2"/>
      <c r="J5" s="108" t="str">
        <f>'1'!$E$6</f>
        <v>TAHUN</v>
      </c>
      <c r="K5" s="110">
        <f>'1'!$F$6</f>
        <v>2025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>
      <c r="A6" s="429"/>
      <c r="B6" s="429"/>
      <c r="C6" s="429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27.75" customHeight="1">
      <c r="A7" s="750" t="s">
        <v>4</v>
      </c>
      <c r="B7" s="750" t="s">
        <v>247</v>
      </c>
      <c r="C7" s="750" t="s">
        <v>1156</v>
      </c>
      <c r="D7" s="756" t="s">
        <v>1581</v>
      </c>
      <c r="E7" s="753"/>
      <c r="F7" s="753"/>
      <c r="G7" s="753"/>
      <c r="H7" s="753"/>
      <c r="I7" s="753"/>
      <c r="J7" s="753"/>
      <c r="K7" s="753"/>
      <c r="L7" s="753"/>
      <c r="M7" s="753"/>
      <c r="N7" s="754"/>
      <c r="O7" s="756" t="s">
        <v>1582</v>
      </c>
      <c r="P7" s="753"/>
      <c r="Q7" s="753"/>
      <c r="R7" s="753"/>
      <c r="S7" s="753"/>
      <c r="T7" s="754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</row>
    <row r="8" spans="1:33" ht="73.5" customHeight="1">
      <c r="A8" s="730"/>
      <c r="B8" s="730"/>
      <c r="C8" s="730"/>
      <c r="D8" s="727" t="s">
        <v>1583</v>
      </c>
      <c r="E8" s="779" t="s">
        <v>1584</v>
      </c>
      <c r="F8" s="724"/>
      <c r="G8" s="727" t="s">
        <v>1585</v>
      </c>
      <c r="H8" s="779" t="s">
        <v>1586</v>
      </c>
      <c r="I8" s="724"/>
      <c r="J8" s="727" t="s">
        <v>1587</v>
      </c>
      <c r="K8" s="779" t="s">
        <v>1588</v>
      </c>
      <c r="L8" s="724"/>
      <c r="M8" s="779" t="s">
        <v>1589</v>
      </c>
      <c r="N8" s="724"/>
      <c r="O8" s="727" t="s">
        <v>1590</v>
      </c>
      <c r="P8" s="779" t="s">
        <v>1591</v>
      </c>
      <c r="Q8" s="724"/>
      <c r="R8" s="727" t="s">
        <v>1592</v>
      </c>
      <c r="S8" s="779" t="s">
        <v>1593</v>
      </c>
      <c r="T8" s="724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</row>
    <row r="9" spans="1:33" ht="25.5" customHeight="1">
      <c r="A9" s="720"/>
      <c r="B9" s="720"/>
      <c r="C9" s="720"/>
      <c r="D9" s="720"/>
      <c r="E9" s="174" t="s">
        <v>249</v>
      </c>
      <c r="F9" s="175" t="s">
        <v>29</v>
      </c>
      <c r="G9" s="720"/>
      <c r="H9" s="174" t="s">
        <v>1446</v>
      </c>
      <c r="I9" s="175" t="s">
        <v>29</v>
      </c>
      <c r="J9" s="720"/>
      <c r="K9" s="174" t="s">
        <v>1446</v>
      </c>
      <c r="L9" s="175" t="s">
        <v>29</v>
      </c>
      <c r="M9" s="174" t="s">
        <v>1446</v>
      </c>
      <c r="N9" s="175" t="s">
        <v>29</v>
      </c>
      <c r="O9" s="720"/>
      <c r="P9" s="174" t="s">
        <v>249</v>
      </c>
      <c r="Q9" s="175" t="s">
        <v>29</v>
      </c>
      <c r="R9" s="720"/>
      <c r="S9" s="174" t="s">
        <v>1446</v>
      </c>
      <c r="T9" s="175" t="s">
        <v>29</v>
      </c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8" customHeight="1">
      <c r="A10" s="431">
        <v>1</v>
      </c>
      <c r="B10" s="431">
        <v>2</v>
      </c>
      <c r="C10" s="431">
        <v>3</v>
      </c>
      <c r="D10" s="431">
        <v>4</v>
      </c>
      <c r="E10" s="431">
        <v>5</v>
      </c>
      <c r="F10" s="431">
        <v>6</v>
      </c>
      <c r="G10" s="431">
        <v>7</v>
      </c>
      <c r="H10" s="431">
        <v>8</v>
      </c>
      <c r="I10" s="431">
        <v>9</v>
      </c>
      <c r="J10" s="431">
        <v>10</v>
      </c>
      <c r="K10" s="431">
        <v>11</v>
      </c>
      <c r="L10" s="431">
        <v>12</v>
      </c>
      <c r="M10" s="431">
        <v>13</v>
      </c>
      <c r="N10" s="431">
        <v>14</v>
      </c>
      <c r="O10" s="431">
        <v>15</v>
      </c>
      <c r="P10" s="431">
        <v>16</v>
      </c>
      <c r="Q10" s="431">
        <v>17</v>
      </c>
      <c r="R10" s="431">
        <v>18</v>
      </c>
      <c r="S10" s="431">
        <v>19</v>
      </c>
      <c r="T10" s="431">
        <v>20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8" customHeight="1">
      <c r="A11" s="121">
        <v>1</v>
      </c>
      <c r="B11" s="122" t="str">
        <f>'11'!B9</f>
        <v>Ngrayun</v>
      </c>
      <c r="C11" s="122" t="str">
        <f>'11'!C9</f>
        <v>Ngrayun</v>
      </c>
      <c r="D11" s="432">
        <f>'48'!I12</f>
        <v>1543</v>
      </c>
      <c r="E11" s="432">
        <v>73</v>
      </c>
      <c r="F11" s="433">
        <f t="shared" ref="F11:F43" si="0">E11/D11*100</f>
        <v>4.7310434219053796</v>
      </c>
      <c r="G11" s="432">
        <v>1513</v>
      </c>
      <c r="H11" s="432">
        <v>176</v>
      </c>
      <c r="I11" s="433">
        <f t="shared" ref="I11:I43" si="1">H11/G11*100</f>
        <v>11.632518175809651</v>
      </c>
      <c r="J11" s="432">
        <v>1513</v>
      </c>
      <c r="K11" s="432">
        <v>43</v>
      </c>
      <c r="L11" s="433">
        <f t="shared" ref="L11:L43" si="2">K11/J11*100</f>
        <v>2.8420356906807669</v>
      </c>
      <c r="M11" s="432">
        <v>15</v>
      </c>
      <c r="N11" s="433">
        <f t="shared" ref="N11:N43" si="3">M11/J11*100</f>
        <v>0.99140779907468601</v>
      </c>
      <c r="O11" s="432">
        <v>57</v>
      </c>
      <c r="P11" s="432">
        <v>48</v>
      </c>
      <c r="Q11" s="434">
        <f t="shared" ref="Q11:Q43" si="4">P11/O11*100</f>
        <v>84.210526315789465</v>
      </c>
      <c r="R11" s="432">
        <v>15</v>
      </c>
      <c r="S11" s="432">
        <v>15</v>
      </c>
      <c r="T11" s="434">
        <f t="shared" ref="T11:T43" si="5">S11/R11*100</f>
        <v>100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5.75">
      <c r="A12" s="121">
        <v>2</v>
      </c>
      <c r="B12" s="122">
        <f>'11'!B10</f>
        <v>0</v>
      </c>
      <c r="C12" s="122" t="str">
        <f>'11'!C10</f>
        <v>Selur</v>
      </c>
      <c r="D12" s="432">
        <f>'48'!I13</f>
        <v>1081</v>
      </c>
      <c r="E12" s="432">
        <v>68</v>
      </c>
      <c r="F12" s="433">
        <f t="shared" si="0"/>
        <v>6.2904717853839038</v>
      </c>
      <c r="G12" s="432">
        <v>1097</v>
      </c>
      <c r="H12" s="432">
        <v>126</v>
      </c>
      <c r="I12" s="433">
        <f t="shared" si="1"/>
        <v>11.485870556061988</v>
      </c>
      <c r="J12" s="432">
        <v>1097</v>
      </c>
      <c r="K12" s="432">
        <v>24</v>
      </c>
      <c r="L12" s="433">
        <f t="shared" si="2"/>
        <v>2.187784867821331</v>
      </c>
      <c r="M12" s="432">
        <v>7</v>
      </c>
      <c r="N12" s="433">
        <f t="shared" si="3"/>
        <v>0.6381039197812215</v>
      </c>
      <c r="O12" s="432">
        <v>40</v>
      </c>
      <c r="P12" s="432">
        <v>0</v>
      </c>
      <c r="Q12" s="434">
        <f t="shared" si="4"/>
        <v>0</v>
      </c>
      <c r="R12" s="432">
        <v>7</v>
      </c>
      <c r="S12" s="432">
        <v>7</v>
      </c>
      <c r="T12" s="434">
        <f t="shared" si="5"/>
        <v>100</v>
      </c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5.75">
      <c r="A13" s="121">
        <v>3</v>
      </c>
      <c r="B13" s="122" t="str">
        <f>'11'!B11</f>
        <v>Slahung</v>
      </c>
      <c r="C13" s="122" t="str">
        <f>'11'!C11</f>
        <v>Slahung</v>
      </c>
      <c r="D13" s="432">
        <f>'48'!I14</f>
        <v>1134</v>
      </c>
      <c r="E13" s="432">
        <v>110</v>
      </c>
      <c r="F13" s="433">
        <f t="shared" si="0"/>
        <v>9.7001763668430332</v>
      </c>
      <c r="G13" s="432">
        <v>1165</v>
      </c>
      <c r="H13" s="432">
        <v>75</v>
      </c>
      <c r="I13" s="433">
        <f t="shared" si="1"/>
        <v>6.4377682403433472</v>
      </c>
      <c r="J13" s="432">
        <v>1165</v>
      </c>
      <c r="K13" s="432">
        <v>67</v>
      </c>
      <c r="L13" s="433">
        <f t="shared" si="2"/>
        <v>5.7510729613733904</v>
      </c>
      <c r="M13" s="432">
        <v>3</v>
      </c>
      <c r="N13" s="433">
        <f t="shared" si="3"/>
        <v>0.25751072961373389</v>
      </c>
      <c r="O13" s="432">
        <v>53</v>
      </c>
      <c r="P13" s="432">
        <v>87</v>
      </c>
      <c r="Q13" s="434">
        <f t="shared" si="4"/>
        <v>164.15094339622641</v>
      </c>
      <c r="R13" s="432">
        <v>3</v>
      </c>
      <c r="S13" s="432">
        <v>3</v>
      </c>
      <c r="T13" s="434">
        <f t="shared" si="5"/>
        <v>100</v>
      </c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5.75">
      <c r="A14" s="121">
        <v>4</v>
      </c>
      <c r="B14" s="122">
        <f>'11'!B12</f>
        <v>0</v>
      </c>
      <c r="C14" s="122" t="str">
        <f>'11'!C12</f>
        <v>Nailan</v>
      </c>
      <c r="D14" s="432">
        <f>'48'!I15</f>
        <v>909</v>
      </c>
      <c r="E14" s="432">
        <v>67</v>
      </c>
      <c r="F14" s="433">
        <f t="shared" si="0"/>
        <v>7.3707370737073701</v>
      </c>
      <c r="G14" s="432">
        <v>872</v>
      </c>
      <c r="H14" s="432">
        <v>54</v>
      </c>
      <c r="I14" s="433">
        <f t="shared" si="1"/>
        <v>6.192660550458716</v>
      </c>
      <c r="J14" s="432">
        <v>872</v>
      </c>
      <c r="K14" s="432">
        <v>30</v>
      </c>
      <c r="L14" s="433">
        <f t="shared" si="2"/>
        <v>3.4403669724770642</v>
      </c>
      <c r="M14" s="432">
        <v>5</v>
      </c>
      <c r="N14" s="433">
        <f t="shared" si="3"/>
        <v>0.57339449541284404</v>
      </c>
      <c r="O14" s="432">
        <v>40</v>
      </c>
      <c r="P14" s="432">
        <v>32</v>
      </c>
      <c r="Q14" s="434">
        <f t="shared" si="4"/>
        <v>80</v>
      </c>
      <c r="R14" s="432">
        <v>5</v>
      </c>
      <c r="S14" s="432">
        <v>5</v>
      </c>
      <c r="T14" s="434">
        <f t="shared" si="5"/>
        <v>100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5.75">
      <c r="A15" s="121">
        <v>5</v>
      </c>
      <c r="B15" s="122" t="str">
        <f>'11'!B13</f>
        <v>Bungkal</v>
      </c>
      <c r="C15" s="122" t="str">
        <f>'11'!C13</f>
        <v>Bungkal</v>
      </c>
      <c r="D15" s="432">
        <f>'48'!I16</f>
        <v>1372</v>
      </c>
      <c r="E15" s="432">
        <v>135</v>
      </c>
      <c r="F15" s="433">
        <f t="shared" si="0"/>
        <v>9.8396501457725947</v>
      </c>
      <c r="G15" s="432">
        <v>1419</v>
      </c>
      <c r="H15" s="432">
        <v>104</v>
      </c>
      <c r="I15" s="433">
        <f t="shared" si="1"/>
        <v>7.3291050035236092</v>
      </c>
      <c r="J15" s="432">
        <v>1419</v>
      </c>
      <c r="K15" s="432">
        <v>77</v>
      </c>
      <c r="L15" s="433">
        <f t="shared" si="2"/>
        <v>5.4263565891472867</v>
      </c>
      <c r="M15" s="432">
        <v>15</v>
      </c>
      <c r="N15" s="433">
        <f t="shared" si="3"/>
        <v>1.0570824524312896</v>
      </c>
      <c r="O15" s="432">
        <v>86</v>
      </c>
      <c r="P15" s="432">
        <v>80</v>
      </c>
      <c r="Q15" s="434">
        <f t="shared" si="4"/>
        <v>93.023255813953483</v>
      </c>
      <c r="R15" s="432">
        <v>15</v>
      </c>
      <c r="S15" s="432">
        <v>15</v>
      </c>
      <c r="T15" s="434">
        <f t="shared" si="5"/>
        <v>100</v>
      </c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5.75">
      <c r="A16" s="121">
        <v>6</v>
      </c>
      <c r="B16" s="122" t="str">
        <f>'11'!B14</f>
        <v>Sambit</v>
      </c>
      <c r="C16" s="122" t="str">
        <f>'11'!C14</f>
        <v>Sambit</v>
      </c>
      <c r="D16" s="432">
        <f>'48'!I17</f>
        <v>774</v>
      </c>
      <c r="E16" s="432">
        <v>64</v>
      </c>
      <c r="F16" s="433">
        <f t="shared" si="0"/>
        <v>8.2687338501292</v>
      </c>
      <c r="G16" s="432">
        <v>767</v>
      </c>
      <c r="H16" s="432">
        <v>66</v>
      </c>
      <c r="I16" s="433">
        <f t="shared" si="1"/>
        <v>8.604954367666231</v>
      </c>
      <c r="J16" s="432">
        <v>767</v>
      </c>
      <c r="K16" s="432">
        <v>32</v>
      </c>
      <c r="L16" s="433">
        <f t="shared" si="2"/>
        <v>4.1720990873533248</v>
      </c>
      <c r="M16" s="432">
        <v>1</v>
      </c>
      <c r="N16" s="433">
        <f t="shared" si="3"/>
        <v>0.1303780964797914</v>
      </c>
      <c r="O16" s="432">
        <v>54</v>
      </c>
      <c r="P16" s="432">
        <v>50</v>
      </c>
      <c r="Q16" s="434">
        <f t="shared" si="4"/>
        <v>92.592592592592595</v>
      </c>
      <c r="R16" s="432">
        <v>1</v>
      </c>
      <c r="S16" s="432">
        <v>1</v>
      </c>
      <c r="T16" s="434">
        <f t="shared" si="5"/>
        <v>100</v>
      </c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5.75">
      <c r="A17" s="121">
        <v>7</v>
      </c>
      <c r="B17" s="122">
        <f>'11'!B15</f>
        <v>0</v>
      </c>
      <c r="C17" s="122" t="str">
        <f>'11'!C15</f>
        <v>Wringinanom</v>
      </c>
      <c r="D17" s="432">
        <f>'48'!I18</f>
        <v>1002</v>
      </c>
      <c r="E17" s="432">
        <v>92</v>
      </c>
      <c r="F17" s="433">
        <f t="shared" si="0"/>
        <v>9.1816367265469054</v>
      </c>
      <c r="G17" s="432">
        <v>975</v>
      </c>
      <c r="H17" s="432">
        <v>94</v>
      </c>
      <c r="I17" s="433">
        <f t="shared" si="1"/>
        <v>9.6410256410256405</v>
      </c>
      <c r="J17" s="432">
        <v>975</v>
      </c>
      <c r="K17" s="432">
        <v>31</v>
      </c>
      <c r="L17" s="433">
        <f t="shared" si="2"/>
        <v>3.1794871794871797</v>
      </c>
      <c r="M17" s="432">
        <v>1</v>
      </c>
      <c r="N17" s="433">
        <f t="shared" si="3"/>
        <v>0.10256410256410256</v>
      </c>
      <c r="O17" s="432">
        <v>30</v>
      </c>
      <c r="P17" s="432">
        <v>26</v>
      </c>
      <c r="Q17" s="434">
        <f t="shared" si="4"/>
        <v>86.666666666666671</v>
      </c>
      <c r="R17" s="432">
        <v>1</v>
      </c>
      <c r="S17" s="432">
        <v>1</v>
      </c>
      <c r="T17" s="434">
        <f t="shared" si="5"/>
        <v>100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5.75">
      <c r="A18" s="121">
        <v>8</v>
      </c>
      <c r="B18" s="122" t="str">
        <f>'11'!B16</f>
        <v>Sawoo</v>
      </c>
      <c r="C18" s="122" t="str">
        <f>'11'!C16</f>
        <v>Sawoo</v>
      </c>
      <c r="D18" s="432">
        <f>'48'!I19</f>
        <v>2354</v>
      </c>
      <c r="E18" s="432">
        <v>274</v>
      </c>
      <c r="F18" s="433">
        <f t="shared" si="0"/>
        <v>11.639762107051826</v>
      </c>
      <c r="G18" s="432">
        <v>2339</v>
      </c>
      <c r="H18" s="432">
        <v>117</v>
      </c>
      <c r="I18" s="433">
        <f t="shared" si="1"/>
        <v>5.0021376656690899</v>
      </c>
      <c r="J18" s="432">
        <v>2339</v>
      </c>
      <c r="K18" s="432">
        <v>113</v>
      </c>
      <c r="L18" s="433">
        <f t="shared" si="2"/>
        <v>4.831124412141941</v>
      </c>
      <c r="M18" s="432">
        <v>26</v>
      </c>
      <c r="N18" s="433">
        <f t="shared" si="3"/>
        <v>1.1115861479264644</v>
      </c>
      <c r="O18" s="432">
        <v>100</v>
      </c>
      <c r="P18" s="432">
        <v>100</v>
      </c>
      <c r="Q18" s="434">
        <f t="shared" si="4"/>
        <v>100</v>
      </c>
      <c r="R18" s="432">
        <v>26</v>
      </c>
      <c r="S18" s="432">
        <v>26</v>
      </c>
      <c r="T18" s="434">
        <f t="shared" si="5"/>
        <v>100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5.75">
      <c r="A19" s="121">
        <v>9</v>
      </c>
      <c r="B19" s="122">
        <f>'11'!B17</f>
        <v>0</v>
      </c>
      <c r="C19" s="122" t="str">
        <f>'11'!C17</f>
        <v>Bondrang</v>
      </c>
      <c r="D19" s="432">
        <f>'48'!I20</f>
        <v>350</v>
      </c>
      <c r="E19" s="432">
        <v>33</v>
      </c>
      <c r="F19" s="433">
        <f t="shared" si="0"/>
        <v>9.4285714285714288</v>
      </c>
      <c r="G19" s="432">
        <v>333</v>
      </c>
      <c r="H19" s="432">
        <v>16</v>
      </c>
      <c r="I19" s="433">
        <f t="shared" si="1"/>
        <v>4.8048048048048049</v>
      </c>
      <c r="J19" s="432">
        <v>333</v>
      </c>
      <c r="K19" s="432">
        <v>21</v>
      </c>
      <c r="L19" s="433">
        <f t="shared" si="2"/>
        <v>6.3063063063063058</v>
      </c>
      <c r="M19" s="432">
        <v>16</v>
      </c>
      <c r="N19" s="433">
        <f t="shared" si="3"/>
        <v>4.8048048048048049</v>
      </c>
      <c r="O19" s="432">
        <v>46</v>
      </c>
      <c r="P19" s="432">
        <v>28</v>
      </c>
      <c r="Q19" s="434">
        <f t="shared" si="4"/>
        <v>60.869565217391312</v>
      </c>
      <c r="R19" s="432">
        <v>16</v>
      </c>
      <c r="S19" s="432">
        <v>16</v>
      </c>
      <c r="T19" s="434">
        <f t="shared" si="5"/>
        <v>100</v>
      </c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5.75">
      <c r="A20" s="121">
        <v>10</v>
      </c>
      <c r="B20" s="122" t="str">
        <f>'11'!B18</f>
        <v>Sooko</v>
      </c>
      <c r="C20" s="122" t="str">
        <f>'11'!C18</f>
        <v>Sooko</v>
      </c>
      <c r="D20" s="432">
        <f>'48'!I21</f>
        <v>972</v>
      </c>
      <c r="E20" s="432">
        <v>64</v>
      </c>
      <c r="F20" s="433">
        <f t="shared" si="0"/>
        <v>6.5843621399176957</v>
      </c>
      <c r="G20" s="432">
        <v>967</v>
      </c>
      <c r="H20" s="432">
        <v>89</v>
      </c>
      <c r="I20" s="433">
        <f t="shared" si="1"/>
        <v>9.2037228541882108</v>
      </c>
      <c r="J20" s="432">
        <v>967</v>
      </c>
      <c r="K20" s="432">
        <v>27</v>
      </c>
      <c r="L20" s="433">
        <f t="shared" si="2"/>
        <v>2.792140641158221</v>
      </c>
      <c r="M20" s="432">
        <v>0</v>
      </c>
      <c r="N20" s="433">
        <f t="shared" si="3"/>
        <v>0</v>
      </c>
      <c r="O20" s="432">
        <v>25</v>
      </c>
      <c r="P20" s="432">
        <v>26</v>
      </c>
      <c r="Q20" s="434">
        <f t="shared" si="4"/>
        <v>104</v>
      </c>
      <c r="R20" s="432">
        <v>0</v>
      </c>
      <c r="S20" s="432">
        <v>0</v>
      </c>
      <c r="T20" s="434" t="e">
        <f t="shared" si="5"/>
        <v>#DIV/0!</v>
      </c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5.75" customHeight="1">
      <c r="A21" s="121">
        <v>11</v>
      </c>
      <c r="B21" s="122" t="str">
        <f>'11'!B19</f>
        <v>Pudak</v>
      </c>
      <c r="C21" s="122" t="str">
        <f>'11'!C19</f>
        <v>Pudak</v>
      </c>
      <c r="D21" s="432">
        <f>'48'!I22</f>
        <v>483</v>
      </c>
      <c r="E21" s="432">
        <v>57</v>
      </c>
      <c r="F21" s="433">
        <f t="shared" si="0"/>
        <v>11.801242236024844</v>
      </c>
      <c r="G21" s="432">
        <v>482</v>
      </c>
      <c r="H21" s="432">
        <v>63</v>
      </c>
      <c r="I21" s="433">
        <f t="shared" si="1"/>
        <v>13.070539419087138</v>
      </c>
      <c r="J21" s="432">
        <v>482</v>
      </c>
      <c r="K21" s="432">
        <v>17</v>
      </c>
      <c r="L21" s="433">
        <f t="shared" si="2"/>
        <v>3.5269709543568464</v>
      </c>
      <c r="M21" s="432">
        <v>1</v>
      </c>
      <c r="N21" s="433">
        <f t="shared" si="3"/>
        <v>0.2074688796680498</v>
      </c>
      <c r="O21" s="432">
        <v>29</v>
      </c>
      <c r="P21" s="432">
        <v>29</v>
      </c>
      <c r="Q21" s="434">
        <f t="shared" si="4"/>
        <v>100</v>
      </c>
      <c r="R21" s="432">
        <v>1</v>
      </c>
      <c r="S21" s="432">
        <v>1</v>
      </c>
      <c r="T21" s="434">
        <f t="shared" si="5"/>
        <v>100</v>
      </c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5.75" customHeight="1">
      <c r="A22" s="121">
        <v>12</v>
      </c>
      <c r="B22" s="122" t="str">
        <f>'11'!B20</f>
        <v>Pulung</v>
      </c>
      <c r="C22" s="122" t="str">
        <f>'11'!C20</f>
        <v>Pulung</v>
      </c>
      <c r="D22" s="432">
        <f>'48'!I23</f>
        <v>1035</v>
      </c>
      <c r="E22" s="432">
        <v>38</v>
      </c>
      <c r="F22" s="433">
        <f t="shared" si="0"/>
        <v>3.6714975845410627</v>
      </c>
      <c r="G22" s="432">
        <v>1184</v>
      </c>
      <c r="H22" s="432">
        <v>65</v>
      </c>
      <c r="I22" s="433">
        <f t="shared" si="1"/>
        <v>5.4898648648648649</v>
      </c>
      <c r="J22" s="432">
        <v>1184</v>
      </c>
      <c r="K22" s="432">
        <v>47</v>
      </c>
      <c r="L22" s="433">
        <f t="shared" si="2"/>
        <v>3.9695945945945943</v>
      </c>
      <c r="M22" s="432">
        <v>21</v>
      </c>
      <c r="N22" s="433">
        <f t="shared" si="3"/>
        <v>1.7736486486486487</v>
      </c>
      <c r="O22" s="432">
        <v>37</v>
      </c>
      <c r="P22" s="432">
        <v>80</v>
      </c>
      <c r="Q22" s="434">
        <f t="shared" si="4"/>
        <v>216.21621621621622</v>
      </c>
      <c r="R22" s="432">
        <v>21</v>
      </c>
      <c r="S22" s="432">
        <v>21</v>
      </c>
      <c r="T22" s="434">
        <f t="shared" si="5"/>
        <v>100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5.75" customHeight="1">
      <c r="A23" s="121">
        <v>13</v>
      </c>
      <c r="B23" s="122">
        <f>'11'!B21</f>
        <v>0</v>
      </c>
      <c r="C23" s="122" t="str">
        <f>'11'!C21</f>
        <v>Kesugihan</v>
      </c>
      <c r="D23" s="432">
        <f>'48'!I24</f>
        <v>787</v>
      </c>
      <c r="E23" s="432">
        <v>52</v>
      </c>
      <c r="F23" s="433">
        <f t="shared" si="0"/>
        <v>6.6073697585768736</v>
      </c>
      <c r="G23" s="432">
        <v>825</v>
      </c>
      <c r="H23" s="432">
        <v>63</v>
      </c>
      <c r="I23" s="433">
        <f t="shared" si="1"/>
        <v>7.6363636363636367</v>
      </c>
      <c r="J23" s="432">
        <v>825</v>
      </c>
      <c r="K23" s="432">
        <v>27</v>
      </c>
      <c r="L23" s="433">
        <f t="shared" si="2"/>
        <v>3.2727272727272729</v>
      </c>
      <c r="M23" s="432">
        <v>2</v>
      </c>
      <c r="N23" s="433">
        <f t="shared" si="3"/>
        <v>0.24242424242424243</v>
      </c>
      <c r="O23" s="432">
        <v>17</v>
      </c>
      <c r="P23" s="432">
        <v>28</v>
      </c>
      <c r="Q23" s="434">
        <f t="shared" si="4"/>
        <v>164.70588235294116</v>
      </c>
      <c r="R23" s="432">
        <v>2</v>
      </c>
      <c r="S23" s="432">
        <v>1</v>
      </c>
      <c r="T23" s="434">
        <f t="shared" si="5"/>
        <v>50</v>
      </c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5.75" customHeight="1">
      <c r="A24" s="121">
        <v>14</v>
      </c>
      <c r="B24" s="122" t="str">
        <f>'11'!B22</f>
        <v>Mlarak</v>
      </c>
      <c r="C24" s="122" t="str">
        <f>'11'!C22</f>
        <v>Mlarak</v>
      </c>
      <c r="D24" s="432">
        <f>'48'!I25</f>
        <v>1629</v>
      </c>
      <c r="E24" s="432">
        <v>123</v>
      </c>
      <c r="F24" s="433">
        <f t="shared" si="0"/>
        <v>7.5506445672191527</v>
      </c>
      <c r="G24" s="432">
        <v>1633</v>
      </c>
      <c r="H24" s="432">
        <v>115</v>
      </c>
      <c r="I24" s="433">
        <f t="shared" si="1"/>
        <v>7.042253521126761</v>
      </c>
      <c r="J24" s="432">
        <v>1633</v>
      </c>
      <c r="K24" s="432">
        <v>55</v>
      </c>
      <c r="L24" s="433">
        <f t="shared" si="2"/>
        <v>3.3680342927127986</v>
      </c>
      <c r="M24" s="432">
        <v>4</v>
      </c>
      <c r="N24" s="433">
        <f t="shared" si="3"/>
        <v>0.2449479485609308</v>
      </c>
      <c r="O24" s="432">
        <v>131</v>
      </c>
      <c r="P24" s="432">
        <v>70</v>
      </c>
      <c r="Q24" s="434">
        <f t="shared" si="4"/>
        <v>53.435114503816791</v>
      </c>
      <c r="R24" s="432">
        <v>4</v>
      </c>
      <c r="S24" s="432">
        <v>4</v>
      </c>
      <c r="T24" s="434">
        <f t="shared" si="5"/>
        <v>100</v>
      </c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5.75" customHeight="1">
      <c r="A25" s="121">
        <v>15</v>
      </c>
      <c r="B25" s="122" t="str">
        <f>'11'!B23</f>
        <v>Siman</v>
      </c>
      <c r="C25" s="122" t="str">
        <f>'11'!C23</f>
        <v>Siman</v>
      </c>
      <c r="D25" s="432">
        <f>'48'!I26</f>
        <v>1030</v>
      </c>
      <c r="E25" s="432">
        <v>75</v>
      </c>
      <c r="F25" s="433">
        <f t="shared" si="0"/>
        <v>7.2815533980582519</v>
      </c>
      <c r="G25" s="432">
        <v>1025</v>
      </c>
      <c r="H25" s="432">
        <v>77</v>
      </c>
      <c r="I25" s="433">
        <f t="shared" si="1"/>
        <v>7.5121951219512191</v>
      </c>
      <c r="J25" s="432">
        <v>1025</v>
      </c>
      <c r="K25" s="432">
        <v>41</v>
      </c>
      <c r="L25" s="433">
        <f t="shared" si="2"/>
        <v>4</v>
      </c>
      <c r="M25" s="432">
        <v>5</v>
      </c>
      <c r="N25" s="433">
        <f t="shared" si="3"/>
        <v>0.48780487804878048</v>
      </c>
      <c r="O25" s="432">
        <v>49</v>
      </c>
      <c r="P25" s="432">
        <v>70</v>
      </c>
      <c r="Q25" s="434">
        <f t="shared" si="4"/>
        <v>142.85714285714286</v>
      </c>
      <c r="R25" s="432">
        <v>5</v>
      </c>
      <c r="S25" s="432">
        <v>5</v>
      </c>
      <c r="T25" s="434">
        <f t="shared" si="5"/>
        <v>100</v>
      </c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5.75" customHeight="1">
      <c r="A26" s="121">
        <v>16</v>
      </c>
      <c r="B26" s="122">
        <f>'11'!B24</f>
        <v>0</v>
      </c>
      <c r="C26" s="122" t="str">
        <f>'11'!C24</f>
        <v>Ronowijayan</v>
      </c>
      <c r="D26" s="432">
        <f>'48'!I27</f>
        <v>1084</v>
      </c>
      <c r="E26" s="432">
        <v>83</v>
      </c>
      <c r="F26" s="433">
        <f t="shared" si="0"/>
        <v>7.6568265682656831</v>
      </c>
      <c r="G26" s="432">
        <v>1050</v>
      </c>
      <c r="H26" s="432">
        <v>60</v>
      </c>
      <c r="I26" s="433">
        <f t="shared" si="1"/>
        <v>5.7142857142857144</v>
      </c>
      <c r="J26" s="432">
        <v>1050</v>
      </c>
      <c r="K26" s="432">
        <v>34</v>
      </c>
      <c r="L26" s="433">
        <f t="shared" si="2"/>
        <v>3.2380952380952377</v>
      </c>
      <c r="M26" s="432">
        <v>1</v>
      </c>
      <c r="N26" s="433">
        <f t="shared" si="3"/>
        <v>9.5238095238095233E-2</v>
      </c>
      <c r="O26" s="432">
        <v>42</v>
      </c>
      <c r="P26" s="432">
        <v>40</v>
      </c>
      <c r="Q26" s="434">
        <f t="shared" si="4"/>
        <v>95.238095238095227</v>
      </c>
      <c r="R26" s="432">
        <v>1</v>
      </c>
      <c r="S26" s="432">
        <v>1</v>
      </c>
      <c r="T26" s="434">
        <f t="shared" si="5"/>
        <v>100</v>
      </c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5.75" customHeight="1">
      <c r="A27" s="121">
        <v>17</v>
      </c>
      <c r="B27" s="122" t="str">
        <f>'11'!B25</f>
        <v>Jetis</v>
      </c>
      <c r="C27" s="122" t="str">
        <f>'11'!C25</f>
        <v>Jetis</v>
      </c>
      <c r="D27" s="432">
        <f>'48'!I28</f>
        <v>1254</v>
      </c>
      <c r="E27" s="432">
        <v>80</v>
      </c>
      <c r="F27" s="433">
        <f t="shared" si="0"/>
        <v>6.3795853269537472</v>
      </c>
      <c r="G27" s="432">
        <v>1259</v>
      </c>
      <c r="H27" s="432">
        <v>107</v>
      </c>
      <c r="I27" s="433">
        <f t="shared" si="1"/>
        <v>8.4988085782366962</v>
      </c>
      <c r="J27" s="432">
        <v>1259</v>
      </c>
      <c r="K27" s="432">
        <v>58</v>
      </c>
      <c r="L27" s="433">
        <f t="shared" si="2"/>
        <v>4.6068308181096107</v>
      </c>
      <c r="M27" s="432">
        <v>4</v>
      </c>
      <c r="N27" s="433">
        <f t="shared" si="3"/>
        <v>0.31771247021445592</v>
      </c>
      <c r="O27" s="432">
        <v>57</v>
      </c>
      <c r="P27" s="432">
        <v>52</v>
      </c>
      <c r="Q27" s="434">
        <f t="shared" si="4"/>
        <v>91.228070175438589</v>
      </c>
      <c r="R27" s="432">
        <v>4</v>
      </c>
      <c r="S27" s="432">
        <v>4</v>
      </c>
      <c r="T27" s="434">
        <f t="shared" si="5"/>
        <v>100</v>
      </c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5.75" customHeight="1">
      <c r="A28" s="121">
        <v>18</v>
      </c>
      <c r="B28" s="122" t="str">
        <f>'11'!B26</f>
        <v>Balong</v>
      </c>
      <c r="C28" s="122" t="str">
        <f>'11'!C26</f>
        <v>Balong</v>
      </c>
      <c r="D28" s="432">
        <f>'48'!I29</f>
        <v>2075</v>
      </c>
      <c r="E28" s="432">
        <v>190</v>
      </c>
      <c r="F28" s="433">
        <f t="shared" si="0"/>
        <v>9.1566265060240966</v>
      </c>
      <c r="G28" s="432">
        <v>1974</v>
      </c>
      <c r="H28" s="432">
        <v>151</v>
      </c>
      <c r="I28" s="433">
        <f t="shared" si="1"/>
        <v>7.649442755825735</v>
      </c>
      <c r="J28" s="432">
        <v>1974</v>
      </c>
      <c r="K28" s="432">
        <v>69</v>
      </c>
      <c r="L28" s="433">
        <f t="shared" si="2"/>
        <v>3.4954407294832825</v>
      </c>
      <c r="M28" s="432">
        <v>10</v>
      </c>
      <c r="N28" s="433">
        <f t="shared" si="3"/>
        <v>0.50658561296859173</v>
      </c>
      <c r="O28" s="432">
        <v>95</v>
      </c>
      <c r="P28" s="432">
        <v>65</v>
      </c>
      <c r="Q28" s="434">
        <f t="shared" si="4"/>
        <v>68.421052631578945</v>
      </c>
      <c r="R28" s="432">
        <v>10</v>
      </c>
      <c r="S28" s="432">
        <v>3</v>
      </c>
      <c r="T28" s="434">
        <f t="shared" si="5"/>
        <v>30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5.75" customHeight="1">
      <c r="A29" s="121">
        <v>19</v>
      </c>
      <c r="B29" s="122" t="str">
        <f>'11'!B27</f>
        <v>Kauman</v>
      </c>
      <c r="C29" s="122" t="str">
        <f>'11'!C27</f>
        <v>Kauman</v>
      </c>
      <c r="D29" s="432">
        <f>'48'!I30</f>
        <v>1247</v>
      </c>
      <c r="E29" s="432">
        <v>131</v>
      </c>
      <c r="F29" s="433">
        <f t="shared" si="0"/>
        <v>10.505212510024057</v>
      </c>
      <c r="G29" s="432">
        <v>1445</v>
      </c>
      <c r="H29" s="432">
        <v>167</v>
      </c>
      <c r="I29" s="433">
        <f t="shared" si="1"/>
        <v>11.557093425605537</v>
      </c>
      <c r="J29" s="432">
        <v>1445</v>
      </c>
      <c r="K29" s="432">
        <v>74</v>
      </c>
      <c r="L29" s="433">
        <f t="shared" si="2"/>
        <v>5.1211072664359865</v>
      </c>
      <c r="M29" s="432">
        <v>3</v>
      </c>
      <c r="N29" s="433">
        <f t="shared" si="3"/>
        <v>0.20761245674740486</v>
      </c>
      <c r="O29" s="432">
        <v>65</v>
      </c>
      <c r="P29" s="432">
        <v>75</v>
      </c>
      <c r="Q29" s="434">
        <f t="shared" si="4"/>
        <v>115.38461538461537</v>
      </c>
      <c r="R29" s="432">
        <v>3</v>
      </c>
      <c r="S29" s="432">
        <v>3</v>
      </c>
      <c r="T29" s="434">
        <f t="shared" si="5"/>
        <v>100</v>
      </c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5.75" customHeight="1">
      <c r="A30" s="121">
        <v>20</v>
      </c>
      <c r="B30" s="122">
        <f>'11'!B28</f>
        <v>0</v>
      </c>
      <c r="C30" s="122" t="str">
        <f>'11'!C28</f>
        <v>Ngrandu</v>
      </c>
      <c r="D30" s="432">
        <f>'48'!I31</f>
        <v>528</v>
      </c>
      <c r="E30" s="432">
        <v>38</v>
      </c>
      <c r="F30" s="433">
        <f t="shared" si="0"/>
        <v>7.1969696969696972</v>
      </c>
      <c r="G30" s="432">
        <v>506</v>
      </c>
      <c r="H30" s="432">
        <v>50</v>
      </c>
      <c r="I30" s="433">
        <f t="shared" si="1"/>
        <v>9.8814229249011856</v>
      </c>
      <c r="J30" s="432">
        <v>506</v>
      </c>
      <c r="K30" s="432">
        <v>23</v>
      </c>
      <c r="L30" s="433">
        <f t="shared" si="2"/>
        <v>4.5454545454545459</v>
      </c>
      <c r="M30" s="432">
        <v>1</v>
      </c>
      <c r="N30" s="433">
        <f t="shared" si="3"/>
        <v>0.19762845849802371</v>
      </c>
      <c r="O30" s="432">
        <v>36</v>
      </c>
      <c r="P30" s="432">
        <v>28</v>
      </c>
      <c r="Q30" s="434">
        <f t="shared" si="4"/>
        <v>77.777777777777786</v>
      </c>
      <c r="R30" s="432">
        <v>1</v>
      </c>
      <c r="S30" s="432">
        <v>1</v>
      </c>
      <c r="T30" s="434">
        <f t="shared" si="5"/>
        <v>100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5.75" customHeight="1">
      <c r="A31" s="121">
        <v>21</v>
      </c>
      <c r="B31" s="122" t="str">
        <f>'11'!B29</f>
        <v>Jambon</v>
      </c>
      <c r="C31" s="122" t="str">
        <f>'11'!C29</f>
        <v>Jambon</v>
      </c>
      <c r="D31" s="432">
        <f>'48'!I32</f>
        <v>1764</v>
      </c>
      <c r="E31" s="432">
        <v>178</v>
      </c>
      <c r="F31" s="433">
        <f t="shared" si="0"/>
        <v>10.090702947845804</v>
      </c>
      <c r="G31" s="432">
        <v>1721</v>
      </c>
      <c r="H31" s="432">
        <v>193</v>
      </c>
      <c r="I31" s="433">
        <f t="shared" si="1"/>
        <v>11.214410226612435</v>
      </c>
      <c r="J31" s="432">
        <v>1721</v>
      </c>
      <c r="K31" s="432">
        <v>64</v>
      </c>
      <c r="L31" s="433">
        <f t="shared" si="2"/>
        <v>3.7187681580476464</v>
      </c>
      <c r="M31" s="432">
        <v>11</v>
      </c>
      <c r="N31" s="433">
        <f t="shared" si="3"/>
        <v>0.63916327716443933</v>
      </c>
      <c r="O31" s="432">
        <v>106</v>
      </c>
      <c r="P31" s="432">
        <v>53</v>
      </c>
      <c r="Q31" s="434">
        <f t="shared" si="4"/>
        <v>50</v>
      </c>
      <c r="R31" s="432">
        <v>11</v>
      </c>
      <c r="S31" s="432">
        <v>11</v>
      </c>
      <c r="T31" s="434">
        <f t="shared" si="5"/>
        <v>100</v>
      </c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5.75" customHeight="1">
      <c r="A32" s="121">
        <v>22</v>
      </c>
      <c r="B32" s="122" t="str">
        <f>'11'!B30</f>
        <v>Badegan</v>
      </c>
      <c r="C32" s="122" t="str">
        <f>'11'!C30</f>
        <v>Badegan</v>
      </c>
      <c r="D32" s="432">
        <f>'48'!I33</f>
        <v>559</v>
      </c>
      <c r="E32" s="432">
        <v>61</v>
      </c>
      <c r="F32" s="433">
        <f t="shared" si="0"/>
        <v>10.912343470483005</v>
      </c>
      <c r="G32" s="432">
        <v>644</v>
      </c>
      <c r="H32" s="432">
        <v>81</v>
      </c>
      <c r="I32" s="433">
        <f t="shared" si="1"/>
        <v>12.577639751552795</v>
      </c>
      <c r="J32" s="432">
        <v>644</v>
      </c>
      <c r="K32" s="432">
        <v>43</v>
      </c>
      <c r="L32" s="433">
        <f t="shared" si="2"/>
        <v>6.6770186335403725</v>
      </c>
      <c r="M32" s="432">
        <v>25</v>
      </c>
      <c r="N32" s="433">
        <f t="shared" si="3"/>
        <v>3.8819875776397512</v>
      </c>
      <c r="O32" s="432">
        <v>38</v>
      </c>
      <c r="P32" s="432">
        <v>23</v>
      </c>
      <c r="Q32" s="434">
        <f t="shared" si="4"/>
        <v>60.526315789473685</v>
      </c>
      <c r="R32" s="432">
        <v>25</v>
      </c>
      <c r="S32" s="432">
        <v>25</v>
      </c>
      <c r="T32" s="434">
        <f t="shared" si="5"/>
        <v>100</v>
      </c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5.75" customHeight="1">
      <c r="A33" s="121">
        <v>23</v>
      </c>
      <c r="B33" s="122" t="str">
        <f>'11'!B31</f>
        <v>Sampung</v>
      </c>
      <c r="C33" s="122" t="str">
        <f>'11'!C31</f>
        <v>Sampung</v>
      </c>
      <c r="D33" s="432">
        <f>'48'!I34</f>
        <v>955</v>
      </c>
      <c r="E33" s="432">
        <v>89</v>
      </c>
      <c r="F33" s="433">
        <f t="shared" si="0"/>
        <v>9.3193717277486918</v>
      </c>
      <c r="G33" s="432">
        <v>889</v>
      </c>
      <c r="H33" s="432">
        <v>83</v>
      </c>
      <c r="I33" s="433">
        <f t="shared" si="1"/>
        <v>9.3363329583802024</v>
      </c>
      <c r="J33" s="432">
        <v>889</v>
      </c>
      <c r="K33" s="432">
        <v>58</v>
      </c>
      <c r="L33" s="433">
        <f t="shared" si="2"/>
        <v>6.5241844769403823</v>
      </c>
      <c r="M33" s="432">
        <v>7</v>
      </c>
      <c r="N33" s="433">
        <f t="shared" si="3"/>
        <v>0.78740157480314954</v>
      </c>
      <c r="O33" s="432">
        <v>79</v>
      </c>
      <c r="P33" s="432">
        <v>81</v>
      </c>
      <c r="Q33" s="434">
        <f t="shared" si="4"/>
        <v>102.53164556962024</v>
      </c>
      <c r="R33" s="432">
        <v>7</v>
      </c>
      <c r="S33" s="432">
        <v>7</v>
      </c>
      <c r="T33" s="434">
        <f t="shared" si="5"/>
        <v>100</v>
      </c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5.75" customHeight="1">
      <c r="A34" s="121">
        <v>24</v>
      </c>
      <c r="B34" s="122">
        <f>'11'!B32</f>
        <v>0</v>
      </c>
      <c r="C34" s="122" t="str">
        <f>'11'!C32</f>
        <v>Kunti</v>
      </c>
      <c r="D34" s="432">
        <f>'48'!I35</f>
        <v>556</v>
      </c>
      <c r="E34" s="432">
        <v>50</v>
      </c>
      <c r="F34" s="433">
        <f t="shared" si="0"/>
        <v>8.9928057553956826</v>
      </c>
      <c r="G34" s="432">
        <v>508</v>
      </c>
      <c r="H34" s="432">
        <v>41</v>
      </c>
      <c r="I34" s="433">
        <f t="shared" si="1"/>
        <v>8.0708661417322833</v>
      </c>
      <c r="J34" s="432">
        <v>508</v>
      </c>
      <c r="K34" s="432">
        <v>23</v>
      </c>
      <c r="L34" s="433">
        <f t="shared" si="2"/>
        <v>4.5275590551181102</v>
      </c>
      <c r="M34" s="432">
        <v>0</v>
      </c>
      <c r="N34" s="433">
        <f t="shared" si="3"/>
        <v>0</v>
      </c>
      <c r="O34" s="432">
        <v>28</v>
      </c>
      <c r="P34" s="432">
        <v>47</v>
      </c>
      <c r="Q34" s="434">
        <f t="shared" si="4"/>
        <v>167.85714285714286</v>
      </c>
      <c r="R34" s="432">
        <v>0</v>
      </c>
      <c r="S34" s="432">
        <v>0</v>
      </c>
      <c r="T34" s="434" t="e">
        <f t="shared" si="5"/>
        <v>#DIV/0!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5.75" customHeight="1">
      <c r="A35" s="121">
        <v>25</v>
      </c>
      <c r="B35" s="122" t="str">
        <f>'11'!B33</f>
        <v>Sukorejo</v>
      </c>
      <c r="C35" s="122" t="str">
        <f>'11'!C33</f>
        <v>Sukorejo</v>
      </c>
      <c r="D35" s="432">
        <f>'48'!I36</f>
        <v>2311</v>
      </c>
      <c r="E35" s="432">
        <v>271</v>
      </c>
      <c r="F35" s="433">
        <f t="shared" si="0"/>
        <v>11.726525313717005</v>
      </c>
      <c r="G35" s="432">
        <v>2208</v>
      </c>
      <c r="H35" s="432">
        <v>119</v>
      </c>
      <c r="I35" s="433">
        <f t="shared" si="1"/>
        <v>5.3894927536231885</v>
      </c>
      <c r="J35" s="432">
        <v>2208</v>
      </c>
      <c r="K35" s="432">
        <v>167</v>
      </c>
      <c r="L35" s="433">
        <f t="shared" si="2"/>
        <v>7.5634057971014492</v>
      </c>
      <c r="M35" s="432">
        <v>27</v>
      </c>
      <c r="N35" s="433">
        <f t="shared" si="3"/>
        <v>1.2228260869565217</v>
      </c>
      <c r="O35" s="432">
        <v>199</v>
      </c>
      <c r="P35" s="432">
        <v>53</v>
      </c>
      <c r="Q35" s="434">
        <f t="shared" si="4"/>
        <v>26.633165829145728</v>
      </c>
      <c r="R35" s="432">
        <v>27</v>
      </c>
      <c r="S35" s="432">
        <v>27</v>
      </c>
      <c r="T35" s="434">
        <f t="shared" si="5"/>
        <v>100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5.75" customHeight="1">
      <c r="A36" s="121">
        <v>26</v>
      </c>
      <c r="B36" s="122" t="str">
        <f>'11'!B34</f>
        <v>Ponorogo</v>
      </c>
      <c r="C36" s="122" t="str">
        <f>'11'!C34</f>
        <v>Po. Utara</v>
      </c>
      <c r="D36" s="432">
        <f>'48'!I37</f>
        <v>1439</v>
      </c>
      <c r="E36" s="432">
        <v>95</v>
      </c>
      <c r="F36" s="433">
        <f t="shared" si="0"/>
        <v>6.6018068102849199</v>
      </c>
      <c r="G36" s="432">
        <v>1390</v>
      </c>
      <c r="H36" s="432">
        <v>77</v>
      </c>
      <c r="I36" s="433">
        <f t="shared" si="1"/>
        <v>5.5395683453237403</v>
      </c>
      <c r="J36" s="432">
        <v>1390</v>
      </c>
      <c r="K36" s="432">
        <v>54</v>
      </c>
      <c r="L36" s="433">
        <f t="shared" si="2"/>
        <v>3.8848920863309351</v>
      </c>
      <c r="M36" s="432">
        <v>10</v>
      </c>
      <c r="N36" s="433">
        <f t="shared" si="3"/>
        <v>0.71942446043165476</v>
      </c>
      <c r="O36" s="432">
        <v>79</v>
      </c>
      <c r="P36" s="432">
        <v>82</v>
      </c>
      <c r="Q36" s="434">
        <f t="shared" si="4"/>
        <v>103.79746835443038</v>
      </c>
      <c r="R36" s="432">
        <v>10</v>
      </c>
      <c r="S36" s="432">
        <v>10</v>
      </c>
      <c r="T36" s="434">
        <f t="shared" si="5"/>
        <v>100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5.75" customHeight="1">
      <c r="A37" s="121">
        <v>27</v>
      </c>
      <c r="B37" s="122">
        <f>'11'!B35</f>
        <v>0</v>
      </c>
      <c r="C37" s="122" t="str">
        <f>'11'!C35</f>
        <v>Po. Selatan</v>
      </c>
      <c r="D37" s="432">
        <f>'48'!I38</f>
        <v>1407</v>
      </c>
      <c r="E37" s="432">
        <v>125</v>
      </c>
      <c r="F37" s="433">
        <f t="shared" si="0"/>
        <v>8.8841506751954515</v>
      </c>
      <c r="G37" s="432">
        <v>1365</v>
      </c>
      <c r="H37" s="432">
        <v>46</v>
      </c>
      <c r="I37" s="433">
        <f t="shared" si="1"/>
        <v>3.36996336996337</v>
      </c>
      <c r="J37" s="432">
        <v>1365</v>
      </c>
      <c r="K37" s="432">
        <v>74</v>
      </c>
      <c r="L37" s="433">
        <f t="shared" si="2"/>
        <v>5.4212454212454215</v>
      </c>
      <c r="M37" s="432">
        <v>20</v>
      </c>
      <c r="N37" s="433">
        <f t="shared" si="3"/>
        <v>1.4652014652014651</v>
      </c>
      <c r="O37" s="432">
        <v>102</v>
      </c>
      <c r="P37" s="432">
        <v>100</v>
      </c>
      <c r="Q37" s="434">
        <f t="shared" si="4"/>
        <v>98.039215686274503</v>
      </c>
      <c r="R37" s="432">
        <v>20</v>
      </c>
      <c r="S37" s="432">
        <v>20</v>
      </c>
      <c r="T37" s="434">
        <f t="shared" si="5"/>
        <v>100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5.75" customHeight="1">
      <c r="A38" s="121">
        <v>28</v>
      </c>
      <c r="B38" s="122" t="str">
        <f>'11'!B36</f>
        <v>Babadan</v>
      </c>
      <c r="C38" s="122" t="str">
        <f>'11'!C36</f>
        <v>Babadan</v>
      </c>
      <c r="D38" s="432">
        <f>'48'!I39</f>
        <v>1958</v>
      </c>
      <c r="E38" s="432">
        <v>76</v>
      </c>
      <c r="F38" s="433">
        <f t="shared" si="0"/>
        <v>3.8815117466802862</v>
      </c>
      <c r="G38" s="432">
        <v>1931</v>
      </c>
      <c r="H38" s="432">
        <v>61</v>
      </c>
      <c r="I38" s="433">
        <f t="shared" si="1"/>
        <v>3.158984981874676</v>
      </c>
      <c r="J38" s="432">
        <v>1931</v>
      </c>
      <c r="K38" s="432">
        <v>44</v>
      </c>
      <c r="L38" s="433">
        <f t="shared" si="2"/>
        <v>2.278612118073537</v>
      </c>
      <c r="M38" s="432">
        <v>8</v>
      </c>
      <c r="N38" s="433">
        <f t="shared" si="3"/>
        <v>0.41429311237700672</v>
      </c>
      <c r="O38" s="432">
        <v>51</v>
      </c>
      <c r="P38" s="432">
        <v>45</v>
      </c>
      <c r="Q38" s="434">
        <f t="shared" si="4"/>
        <v>88.235294117647058</v>
      </c>
      <c r="R38" s="432">
        <v>8</v>
      </c>
      <c r="S38" s="432">
        <v>8</v>
      </c>
      <c r="T38" s="434">
        <f t="shared" si="5"/>
        <v>100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5.75" customHeight="1">
      <c r="A39" s="121">
        <v>29</v>
      </c>
      <c r="B39" s="122">
        <f>'11'!B37</f>
        <v>0</v>
      </c>
      <c r="C39" s="122" t="str">
        <f>'11'!C37</f>
        <v>Sukosari</v>
      </c>
      <c r="D39" s="432">
        <f>'48'!I40</f>
        <v>1261</v>
      </c>
      <c r="E39" s="432">
        <v>79</v>
      </c>
      <c r="F39" s="433">
        <f t="shared" si="0"/>
        <v>6.2648691514670896</v>
      </c>
      <c r="G39" s="432">
        <v>1277</v>
      </c>
      <c r="H39" s="432">
        <v>53</v>
      </c>
      <c r="I39" s="433">
        <f t="shared" si="1"/>
        <v>4.1503523884103366</v>
      </c>
      <c r="J39" s="432">
        <v>1277</v>
      </c>
      <c r="K39" s="432">
        <v>56</v>
      </c>
      <c r="L39" s="433">
        <f t="shared" si="2"/>
        <v>4.3852779953014878</v>
      </c>
      <c r="M39" s="432">
        <v>9</v>
      </c>
      <c r="N39" s="433">
        <f t="shared" si="3"/>
        <v>0.70477682067345337</v>
      </c>
      <c r="O39" s="432">
        <v>61</v>
      </c>
      <c r="P39" s="432">
        <v>59</v>
      </c>
      <c r="Q39" s="434">
        <f t="shared" si="4"/>
        <v>96.721311475409834</v>
      </c>
      <c r="R39" s="432">
        <v>9</v>
      </c>
      <c r="S39" s="432">
        <v>9</v>
      </c>
      <c r="T39" s="434">
        <f t="shared" si="5"/>
        <v>100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5.75" customHeight="1">
      <c r="A40" s="121">
        <v>30</v>
      </c>
      <c r="B40" s="122" t="str">
        <f>'11'!B38</f>
        <v>Jenangan</v>
      </c>
      <c r="C40" s="122" t="str">
        <f>'11'!C38</f>
        <v>Jenangan</v>
      </c>
      <c r="D40" s="432">
        <f>'48'!I41</f>
        <v>1371</v>
      </c>
      <c r="E40" s="432">
        <v>81</v>
      </c>
      <c r="F40" s="433">
        <f t="shared" si="0"/>
        <v>5.9080962800875279</v>
      </c>
      <c r="G40" s="432">
        <v>1394</v>
      </c>
      <c r="H40" s="432">
        <v>94</v>
      </c>
      <c r="I40" s="433">
        <f t="shared" si="1"/>
        <v>6.7431850789096126</v>
      </c>
      <c r="J40" s="432">
        <v>1394</v>
      </c>
      <c r="K40" s="432">
        <v>50</v>
      </c>
      <c r="L40" s="433">
        <f t="shared" si="2"/>
        <v>3.5868005738880915</v>
      </c>
      <c r="M40" s="432">
        <v>5</v>
      </c>
      <c r="N40" s="433">
        <f t="shared" si="3"/>
        <v>0.3586800573888092</v>
      </c>
      <c r="O40" s="432">
        <v>46</v>
      </c>
      <c r="P40" s="432">
        <v>61</v>
      </c>
      <c r="Q40" s="434">
        <f t="shared" si="4"/>
        <v>132.60869565217391</v>
      </c>
      <c r="R40" s="432">
        <v>5</v>
      </c>
      <c r="S40" s="432">
        <v>5</v>
      </c>
      <c r="T40" s="434">
        <f t="shared" si="5"/>
        <v>100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5.75" customHeight="1">
      <c r="A41" s="121">
        <v>31</v>
      </c>
      <c r="B41" s="122">
        <f>'11'!B39</f>
        <v>0</v>
      </c>
      <c r="C41" s="122" t="str">
        <f>'11'!C39</f>
        <v>Setono</v>
      </c>
      <c r="D41" s="432">
        <f>'48'!I42</f>
        <v>888</v>
      </c>
      <c r="E41" s="432">
        <v>76</v>
      </c>
      <c r="F41" s="433">
        <f t="shared" si="0"/>
        <v>8.5585585585585591</v>
      </c>
      <c r="G41" s="432">
        <v>873</v>
      </c>
      <c r="H41" s="432">
        <v>41</v>
      </c>
      <c r="I41" s="433">
        <f t="shared" si="1"/>
        <v>4.6964490263459338</v>
      </c>
      <c r="J41" s="432">
        <v>873</v>
      </c>
      <c r="K41" s="432">
        <v>39</v>
      </c>
      <c r="L41" s="433">
        <f t="shared" si="2"/>
        <v>4.4673539518900345</v>
      </c>
      <c r="M41" s="432">
        <v>16</v>
      </c>
      <c r="N41" s="433">
        <f t="shared" si="3"/>
        <v>1.8327605956471937</v>
      </c>
      <c r="O41" s="432">
        <v>46</v>
      </c>
      <c r="P41" s="432">
        <v>34</v>
      </c>
      <c r="Q41" s="434">
        <f t="shared" si="4"/>
        <v>73.91304347826086</v>
      </c>
      <c r="R41" s="432">
        <v>16</v>
      </c>
      <c r="S41" s="432">
        <v>16</v>
      </c>
      <c r="T41" s="434">
        <f t="shared" si="5"/>
        <v>100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5.75" customHeight="1">
      <c r="A42" s="121">
        <v>32</v>
      </c>
      <c r="B42" s="122" t="str">
        <f>'11'!B40</f>
        <v>Ngebel</v>
      </c>
      <c r="C42" s="122" t="str">
        <f>'11'!C40</f>
        <v>Ngebel</v>
      </c>
      <c r="D42" s="432">
        <f>'48'!I43</f>
        <v>785</v>
      </c>
      <c r="E42" s="432">
        <v>56</v>
      </c>
      <c r="F42" s="433">
        <f t="shared" si="0"/>
        <v>7.1337579617834397</v>
      </c>
      <c r="G42" s="432">
        <v>782</v>
      </c>
      <c r="H42" s="432">
        <v>56</v>
      </c>
      <c r="I42" s="433">
        <f t="shared" si="1"/>
        <v>7.1611253196930944</v>
      </c>
      <c r="J42" s="432">
        <v>782</v>
      </c>
      <c r="K42" s="432">
        <v>18</v>
      </c>
      <c r="L42" s="433">
        <f t="shared" si="2"/>
        <v>2.3017902813299234</v>
      </c>
      <c r="M42" s="432">
        <v>2</v>
      </c>
      <c r="N42" s="433">
        <f t="shared" si="3"/>
        <v>0.25575447570332482</v>
      </c>
      <c r="O42" s="432">
        <v>20</v>
      </c>
      <c r="P42" s="432">
        <v>19</v>
      </c>
      <c r="Q42" s="434">
        <f t="shared" si="4"/>
        <v>95</v>
      </c>
      <c r="R42" s="432">
        <v>2</v>
      </c>
      <c r="S42" s="432">
        <v>2</v>
      </c>
      <c r="T42" s="434">
        <f t="shared" si="5"/>
        <v>100</v>
      </c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9.5" customHeight="1">
      <c r="A43" s="127" t="s">
        <v>1057</v>
      </c>
      <c r="B43" s="435"/>
      <c r="C43" s="436"/>
      <c r="D43" s="437">
        <f>'48'!I44</f>
        <v>37897</v>
      </c>
      <c r="E43" s="438">
        <f>SUM(E11:E42)</f>
        <v>3084</v>
      </c>
      <c r="F43" s="133">
        <f t="shared" si="0"/>
        <v>8.1378473230070991</v>
      </c>
      <c r="G43" s="437">
        <f t="shared" ref="G43:H43" si="6">SUM(G11:G42)</f>
        <v>37812</v>
      </c>
      <c r="H43" s="438">
        <f t="shared" si="6"/>
        <v>2780</v>
      </c>
      <c r="I43" s="133">
        <f t="shared" si="1"/>
        <v>7.3521633343911983</v>
      </c>
      <c r="J43" s="437">
        <f t="shared" ref="J43:K43" si="7">SUM(J11:J42)</f>
        <v>37812</v>
      </c>
      <c r="K43" s="438">
        <f t="shared" si="7"/>
        <v>1600</v>
      </c>
      <c r="L43" s="133">
        <f t="shared" si="2"/>
        <v>4.231460911879827</v>
      </c>
      <c r="M43" s="438">
        <f>SUM(M11:M42)</f>
        <v>281</v>
      </c>
      <c r="N43" s="133">
        <f t="shared" si="3"/>
        <v>0.74315032264889458</v>
      </c>
      <c r="O43" s="438">
        <f t="shared" ref="O43:P43" si="8">SUM(O11:O42)</f>
        <v>1944</v>
      </c>
      <c r="P43" s="438">
        <f t="shared" si="8"/>
        <v>1671</v>
      </c>
      <c r="Q43" s="296">
        <f t="shared" si="4"/>
        <v>85.956790123456798</v>
      </c>
      <c r="R43" s="438">
        <f t="shared" ref="R43:S43" si="9">SUM(R11:R42)</f>
        <v>281</v>
      </c>
      <c r="S43" s="438">
        <f t="shared" si="9"/>
        <v>273</v>
      </c>
      <c r="T43" s="296">
        <f t="shared" si="5"/>
        <v>97.15302491103202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5.75" customHeight="1">
      <c r="A45" s="107" t="s">
        <v>1320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5.75" customHeight="1">
      <c r="A46" s="2"/>
      <c r="B46" s="2"/>
      <c r="C46" s="2"/>
      <c r="D46" s="2"/>
      <c r="E46" s="2"/>
      <c r="F46" s="2"/>
      <c r="G46" s="439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 ht="15.75" customHeight="1"/>
    <row r="247" spans="1:33" ht="15.75" customHeight="1"/>
    <row r="248" spans="1:33" ht="15.75" customHeight="1"/>
    <row r="249" spans="1:33" ht="15.75" customHeight="1"/>
    <row r="250" spans="1:33" ht="15.75" customHeight="1"/>
    <row r="251" spans="1:33" ht="15.75" customHeight="1"/>
    <row r="252" spans="1:33" ht="15.75" customHeight="1"/>
    <row r="253" spans="1:33" ht="15.75" customHeight="1"/>
    <row r="254" spans="1:33" ht="15.75" customHeight="1"/>
    <row r="255" spans="1:33" ht="15.75" customHeight="1"/>
    <row r="256" spans="1:3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3:T3"/>
    <mergeCell ref="A7:A9"/>
    <mergeCell ref="B7:B9"/>
    <mergeCell ref="C7:C9"/>
    <mergeCell ref="D7:N7"/>
    <mergeCell ref="O7:T7"/>
    <mergeCell ref="D8:D9"/>
    <mergeCell ref="M8:N8"/>
    <mergeCell ref="O8:O9"/>
    <mergeCell ref="P8:Q8"/>
    <mergeCell ref="R8:R9"/>
    <mergeCell ref="S8:T8"/>
    <mergeCell ref="E8:F8"/>
    <mergeCell ref="G8:G9"/>
    <mergeCell ref="H8:I8"/>
    <mergeCell ref="J8:J9"/>
    <mergeCell ref="K8:L8"/>
  </mergeCells>
  <printOptions horizontalCentered="1"/>
  <pageMargins left="0.91" right="0.59" top="1.1417322834645669" bottom="0.9055118110236221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A1:Z1000"/>
  <sheetViews>
    <sheetView topLeftCell="E1" workbookViewId="0"/>
  </sheetViews>
  <sheetFormatPr defaultColWidth="14.42578125" defaultRowHeight="15" customHeight="1"/>
  <cols>
    <col min="1" max="1" width="7.7109375" customWidth="1"/>
    <col min="2" max="26" width="18.5703125" customWidth="1"/>
  </cols>
  <sheetData>
    <row r="1" spans="1:26" ht="15.75">
      <c r="A1" s="168" t="s">
        <v>1594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1595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153"/>
      <c r="Z3" s="153"/>
    </row>
    <row r="4" spans="1:26" ht="15.7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54" t="s">
        <v>284</v>
      </c>
      <c r="L4" s="110" t="str">
        <f>'1'!$F$5</f>
        <v>PONOROGO</v>
      </c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53"/>
      <c r="Z4" s="153"/>
    </row>
    <row r="5" spans="1:26" ht="15.75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54" t="s">
        <v>3</v>
      </c>
      <c r="L5" s="110">
        <f>'1'!$F$6</f>
        <v>2025</v>
      </c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53"/>
      <c r="Z5" s="153"/>
    </row>
    <row r="6" spans="1:26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6"/>
      <c r="N6" s="156"/>
      <c r="O6" s="156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9.5" customHeight="1">
      <c r="A7" s="750" t="s">
        <v>4</v>
      </c>
      <c r="B7" s="750" t="s">
        <v>247</v>
      </c>
      <c r="C7" s="750" t="s">
        <v>1156</v>
      </c>
      <c r="D7" s="756" t="s">
        <v>1596</v>
      </c>
      <c r="E7" s="753"/>
      <c r="F7" s="753"/>
      <c r="G7" s="753"/>
      <c r="H7" s="753"/>
      <c r="I7" s="753"/>
      <c r="J7" s="753"/>
      <c r="K7" s="753"/>
      <c r="L7" s="753"/>
      <c r="M7" s="808" t="s">
        <v>1597</v>
      </c>
      <c r="N7" s="718"/>
      <c r="O7" s="802"/>
      <c r="P7" s="766" t="s">
        <v>1598</v>
      </c>
      <c r="Q7" s="758"/>
      <c r="R7" s="758"/>
      <c r="S7" s="758"/>
      <c r="T7" s="758"/>
      <c r="U7" s="758"/>
      <c r="V7" s="758"/>
      <c r="W7" s="758"/>
      <c r="X7" s="759"/>
      <c r="Y7" s="153"/>
      <c r="Z7" s="153"/>
    </row>
    <row r="8" spans="1:26" ht="21" customHeight="1">
      <c r="A8" s="730"/>
      <c r="B8" s="730"/>
      <c r="C8" s="730"/>
      <c r="D8" s="779" t="s">
        <v>1599</v>
      </c>
      <c r="E8" s="723"/>
      <c r="F8" s="724"/>
      <c r="G8" s="779" t="s">
        <v>1600</v>
      </c>
      <c r="H8" s="723"/>
      <c r="I8" s="724"/>
      <c r="J8" s="779" t="s">
        <v>1601</v>
      </c>
      <c r="K8" s="723"/>
      <c r="L8" s="724"/>
      <c r="M8" s="737"/>
      <c r="N8" s="732"/>
      <c r="O8" s="733"/>
      <c r="P8" s="779" t="s">
        <v>1599</v>
      </c>
      <c r="Q8" s="723"/>
      <c r="R8" s="724"/>
      <c r="S8" s="779" t="s">
        <v>1600</v>
      </c>
      <c r="T8" s="723"/>
      <c r="U8" s="724"/>
      <c r="V8" s="779" t="s">
        <v>1602</v>
      </c>
      <c r="W8" s="723"/>
      <c r="X8" s="724"/>
      <c r="Y8" s="153"/>
      <c r="Z8" s="153"/>
    </row>
    <row r="9" spans="1:26" ht="61.5" customHeight="1">
      <c r="A9" s="720"/>
      <c r="B9" s="720"/>
      <c r="C9" s="720"/>
      <c r="D9" s="190" t="s">
        <v>1603</v>
      </c>
      <c r="E9" s="175" t="s">
        <v>1604</v>
      </c>
      <c r="F9" s="175" t="s">
        <v>29</v>
      </c>
      <c r="G9" s="190" t="s">
        <v>1603</v>
      </c>
      <c r="H9" s="175" t="s">
        <v>1604</v>
      </c>
      <c r="I9" s="175" t="s">
        <v>29</v>
      </c>
      <c r="J9" s="190" t="s">
        <v>1603</v>
      </c>
      <c r="K9" s="175" t="s">
        <v>1604</v>
      </c>
      <c r="L9" s="175" t="s">
        <v>29</v>
      </c>
      <c r="M9" s="190" t="s">
        <v>249</v>
      </c>
      <c r="N9" s="175" t="s">
        <v>1605</v>
      </c>
      <c r="O9" s="175" t="s">
        <v>29</v>
      </c>
      <c r="P9" s="118" t="s">
        <v>249</v>
      </c>
      <c r="Q9" s="175" t="s">
        <v>1604</v>
      </c>
      <c r="R9" s="175" t="s">
        <v>29</v>
      </c>
      <c r="S9" s="118" t="s">
        <v>249</v>
      </c>
      <c r="T9" s="175" t="s">
        <v>1604</v>
      </c>
      <c r="U9" s="175" t="s">
        <v>29</v>
      </c>
      <c r="V9" s="118" t="s">
        <v>249</v>
      </c>
      <c r="W9" s="175" t="s">
        <v>1604</v>
      </c>
      <c r="X9" s="175" t="s">
        <v>29</v>
      </c>
      <c r="Y9" s="153"/>
      <c r="Z9" s="153"/>
    </row>
    <row r="10" spans="1:26" ht="18" customHeight="1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13</v>
      </c>
      <c r="N10" s="119">
        <v>14</v>
      </c>
      <c r="O10" s="119">
        <v>15</v>
      </c>
      <c r="P10" s="119">
        <v>16</v>
      </c>
      <c r="Q10" s="119">
        <v>17</v>
      </c>
      <c r="R10" s="119">
        <v>18</v>
      </c>
      <c r="S10" s="119">
        <v>19</v>
      </c>
      <c r="T10" s="119">
        <v>20</v>
      </c>
      <c r="U10" s="119">
        <v>21</v>
      </c>
      <c r="V10" s="119">
        <v>22</v>
      </c>
      <c r="W10" s="119">
        <v>23</v>
      </c>
      <c r="X10" s="119">
        <v>24</v>
      </c>
      <c r="Y10" s="153"/>
      <c r="Z10" s="153"/>
    </row>
    <row r="11" spans="1:26" ht="16.5" customHeight="1">
      <c r="A11" s="240">
        <v>1</v>
      </c>
      <c r="B11" s="250" t="str">
        <f>'11'!B9</f>
        <v>Ngrayun</v>
      </c>
      <c r="C11" s="250" t="str">
        <f>'11'!C9</f>
        <v>Ngrayun</v>
      </c>
      <c r="D11" s="139">
        <v>2689</v>
      </c>
      <c r="E11" s="139">
        <v>2084</v>
      </c>
      <c r="F11" s="224">
        <f t="shared" ref="F11:F43" si="0">E11/D11*100</f>
        <v>77.50092971364819</v>
      </c>
      <c r="G11" s="139">
        <v>1364</v>
      </c>
      <c r="H11" s="139">
        <v>928</v>
      </c>
      <c r="I11" s="224">
        <f t="shared" ref="I11:I43" si="1">H11/G11*100</f>
        <v>68.035190615835774</v>
      </c>
      <c r="J11" s="139">
        <v>1354</v>
      </c>
      <c r="K11" s="139">
        <v>292</v>
      </c>
      <c r="L11" s="224">
        <f t="shared" ref="L11:L43" si="2">K11/J11*100</f>
        <v>21.565731166912851</v>
      </c>
      <c r="M11" s="125">
        <v>4049</v>
      </c>
      <c r="N11" s="125">
        <v>3012</v>
      </c>
      <c r="O11" s="224">
        <f t="shared" ref="O11:O43" si="3">N11/M11*100</f>
        <v>74.388737959990124</v>
      </c>
      <c r="P11" s="139">
        <v>30</v>
      </c>
      <c r="Q11" s="139">
        <v>30</v>
      </c>
      <c r="R11" s="224">
        <f t="shared" ref="R11:R43" si="4">Q11/P11*100</f>
        <v>100</v>
      </c>
      <c r="S11" s="139">
        <v>14</v>
      </c>
      <c r="T11" s="139">
        <v>14</v>
      </c>
      <c r="U11" s="224">
        <f t="shared" ref="U11:U43" si="5">T11/S11*100</f>
        <v>100</v>
      </c>
      <c r="V11" s="139">
        <v>5</v>
      </c>
      <c r="W11" s="139">
        <v>5</v>
      </c>
      <c r="X11" s="224">
        <f t="shared" ref="X11:X43" si="6">W11/V11*100</f>
        <v>100</v>
      </c>
      <c r="Y11" s="153"/>
      <c r="Z11" s="153"/>
    </row>
    <row r="12" spans="1:26" ht="16.5" customHeight="1">
      <c r="A12" s="240">
        <v>2</v>
      </c>
      <c r="B12" s="250">
        <f>'11'!B10</f>
        <v>0</v>
      </c>
      <c r="C12" s="250" t="str">
        <f>'11'!C10</f>
        <v>Selur</v>
      </c>
      <c r="D12" s="139">
        <v>3331</v>
      </c>
      <c r="E12" s="139">
        <v>1478</v>
      </c>
      <c r="F12" s="224">
        <f t="shared" si="0"/>
        <v>44.371059741819273</v>
      </c>
      <c r="G12" s="139">
        <v>918</v>
      </c>
      <c r="H12" s="139">
        <v>554</v>
      </c>
      <c r="I12" s="224">
        <f t="shared" si="1"/>
        <v>60.348583877995644</v>
      </c>
      <c r="J12" s="139">
        <v>911</v>
      </c>
      <c r="K12" s="139">
        <v>307</v>
      </c>
      <c r="L12" s="224">
        <f t="shared" si="2"/>
        <v>33.699231613611417</v>
      </c>
      <c r="M12" s="125">
        <v>2725</v>
      </c>
      <c r="N12" s="125">
        <v>2032</v>
      </c>
      <c r="O12" s="224">
        <f t="shared" si="3"/>
        <v>74.568807339449535</v>
      </c>
      <c r="P12" s="139">
        <v>19</v>
      </c>
      <c r="Q12" s="139">
        <v>19</v>
      </c>
      <c r="R12" s="224">
        <f t="shared" si="4"/>
        <v>100</v>
      </c>
      <c r="S12" s="139">
        <v>7</v>
      </c>
      <c r="T12" s="139">
        <v>7</v>
      </c>
      <c r="U12" s="224">
        <f t="shared" si="5"/>
        <v>100</v>
      </c>
      <c r="V12" s="139">
        <v>1</v>
      </c>
      <c r="W12" s="139">
        <v>1</v>
      </c>
      <c r="X12" s="224">
        <f t="shared" si="6"/>
        <v>100</v>
      </c>
      <c r="Y12" s="153"/>
      <c r="Z12" s="153"/>
    </row>
    <row r="13" spans="1:26" ht="16.5" customHeight="1">
      <c r="A13" s="240">
        <v>3</v>
      </c>
      <c r="B13" s="250" t="str">
        <f>'11'!B11</f>
        <v>Slahung</v>
      </c>
      <c r="C13" s="250" t="str">
        <f>'11'!C11</f>
        <v>Slahung</v>
      </c>
      <c r="D13" s="139">
        <v>1405</v>
      </c>
      <c r="E13" s="139">
        <v>1350</v>
      </c>
      <c r="F13" s="224">
        <f t="shared" si="0"/>
        <v>96.085409252669038</v>
      </c>
      <c r="G13" s="139">
        <v>730</v>
      </c>
      <c r="H13" s="139">
        <v>674</v>
      </c>
      <c r="I13" s="224">
        <f t="shared" si="1"/>
        <v>92.328767123287676</v>
      </c>
      <c r="J13" s="139">
        <v>1983</v>
      </c>
      <c r="K13" s="139">
        <v>1836</v>
      </c>
      <c r="L13" s="224">
        <f t="shared" si="2"/>
        <v>92.586989409984881</v>
      </c>
      <c r="M13" s="125">
        <v>2135</v>
      </c>
      <c r="N13" s="125">
        <v>2024</v>
      </c>
      <c r="O13" s="224">
        <f t="shared" si="3"/>
        <v>94.800936768149882</v>
      </c>
      <c r="P13" s="139">
        <v>24</v>
      </c>
      <c r="Q13" s="139">
        <v>24</v>
      </c>
      <c r="R13" s="224">
        <f t="shared" si="4"/>
        <v>100</v>
      </c>
      <c r="S13" s="139">
        <v>7</v>
      </c>
      <c r="T13" s="139">
        <v>7</v>
      </c>
      <c r="U13" s="224">
        <f t="shared" si="5"/>
        <v>100</v>
      </c>
      <c r="V13" s="139">
        <v>5</v>
      </c>
      <c r="W13" s="139">
        <v>5</v>
      </c>
      <c r="X13" s="224">
        <f t="shared" si="6"/>
        <v>100</v>
      </c>
      <c r="Y13" s="153"/>
      <c r="Z13" s="153"/>
    </row>
    <row r="14" spans="1:26" ht="16.5" customHeight="1">
      <c r="A14" s="240">
        <v>4</v>
      </c>
      <c r="B14" s="250">
        <f>'11'!B12</f>
        <v>0</v>
      </c>
      <c r="C14" s="250" t="str">
        <f>'11'!C12</f>
        <v>Nailan</v>
      </c>
      <c r="D14" s="139">
        <v>2250</v>
      </c>
      <c r="E14" s="139">
        <v>2070</v>
      </c>
      <c r="F14" s="224">
        <f t="shared" si="0"/>
        <v>92</v>
      </c>
      <c r="G14" s="139">
        <v>478</v>
      </c>
      <c r="H14" s="139">
        <v>394</v>
      </c>
      <c r="I14" s="224">
        <f t="shared" si="1"/>
        <v>82.426778242677827</v>
      </c>
      <c r="J14" s="139">
        <v>573</v>
      </c>
      <c r="K14" s="139">
        <v>444</v>
      </c>
      <c r="L14" s="224">
        <f t="shared" si="2"/>
        <v>77.486910994764401</v>
      </c>
      <c r="M14" s="125">
        <v>2728</v>
      </c>
      <c r="N14" s="125">
        <v>2464</v>
      </c>
      <c r="O14" s="224">
        <f t="shared" si="3"/>
        <v>90.322580645161281</v>
      </c>
      <c r="P14" s="139">
        <v>20</v>
      </c>
      <c r="Q14" s="139">
        <v>20</v>
      </c>
      <c r="R14" s="224">
        <f t="shared" si="4"/>
        <v>100</v>
      </c>
      <c r="S14" s="139">
        <v>4</v>
      </c>
      <c r="T14" s="139">
        <v>4</v>
      </c>
      <c r="U14" s="224">
        <f t="shared" si="5"/>
        <v>100</v>
      </c>
      <c r="V14" s="139">
        <v>4</v>
      </c>
      <c r="W14" s="139">
        <v>4</v>
      </c>
      <c r="X14" s="224">
        <f t="shared" si="6"/>
        <v>100</v>
      </c>
      <c r="Y14" s="153"/>
      <c r="Z14" s="153"/>
    </row>
    <row r="15" spans="1:26" ht="16.5" customHeight="1">
      <c r="A15" s="240">
        <v>5</v>
      </c>
      <c r="B15" s="250" t="str">
        <f>'11'!B13</f>
        <v>Bungkal</v>
      </c>
      <c r="C15" s="250" t="str">
        <f>'11'!C13</f>
        <v>Bungkal</v>
      </c>
      <c r="D15" s="139">
        <f>1435+1415</f>
        <v>2850</v>
      </c>
      <c r="E15" s="139">
        <v>2275</v>
      </c>
      <c r="F15" s="224">
        <f t="shared" si="0"/>
        <v>79.824561403508781</v>
      </c>
      <c r="G15" s="139">
        <f>731+714</f>
        <v>1445</v>
      </c>
      <c r="H15" s="139">
        <v>1361</v>
      </c>
      <c r="I15" s="224">
        <f t="shared" si="1"/>
        <v>94.186851211072664</v>
      </c>
      <c r="J15" s="139">
        <f>733+701</f>
        <v>1434</v>
      </c>
      <c r="K15" s="139">
        <v>441</v>
      </c>
      <c r="L15" s="224">
        <f t="shared" si="2"/>
        <v>30.753138075313807</v>
      </c>
      <c r="M15" s="125">
        <f>2167+2125</f>
        <v>4292</v>
      </c>
      <c r="N15" s="125">
        <v>3636</v>
      </c>
      <c r="O15" s="224">
        <f t="shared" si="3"/>
        <v>84.71575023299161</v>
      </c>
      <c r="P15" s="139">
        <v>31</v>
      </c>
      <c r="Q15" s="139">
        <v>31</v>
      </c>
      <c r="R15" s="224">
        <f t="shared" si="4"/>
        <v>100</v>
      </c>
      <c r="S15" s="139">
        <v>9</v>
      </c>
      <c r="T15" s="139">
        <v>9</v>
      </c>
      <c r="U15" s="224">
        <f t="shared" si="5"/>
        <v>100</v>
      </c>
      <c r="V15" s="139">
        <v>6</v>
      </c>
      <c r="W15" s="139">
        <v>6</v>
      </c>
      <c r="X15" s="224">
        <f t="shared" si="6"/>
        <v>100</v>
      </c>
      <c r="Y15" s="153"/>
      <c r="Z15" s="153"/>
    </row>
    <row r="16" spans="1:26" ht="16.5" customHeight="1">
      <c r="A16" s="240">
        <v>6</v>
      </c>
      <c r="B16" s="250" t="str">
        <f>'11'!B14</f>
        <v>Sambit</v>
      </c>
      <c r="C16" s="250" t="str">
        <f>'11'!C14</f>
        <v>Sambit</v>
      </c>
      <c r="D16" s="139">
        <v>1326</v>
      </c>
      <c r="E16" s="139">
        <v>915</v>
      </c>
      <c r="F16" s="224">
        <f t="shared" si="0"/>
        <v>69.004524886877832</v>
      </c>
      <c r="G16" s="139">
        <v>672</v>
      </c>
      <c r="H16" s="139">
        <v>642</v>
      </c>
      <c r="I16" s="224">
        <f t="shared" si="1"/>
        <v>95.535714285714292</v>
      </c>
      <c r="J16" s="139">
        <v>667</v>
      </c>
      <c r="K16" s="139">
        <v>425</v>
      </c>
      <c r="L16" s="224">
        <f t="shared" si="2"/>
        <v>63.718140929535224</v>
      </c>
      <c r="M16" s="125">
        <v>1995</v>
      </c>
      <c r="N16" s="125">
        <v>1557</v>
      </c>
      <c r="O16" s="224">
        <f t="shared" si="3"/>
        <v>78.045112781954884</v>
      </c>
      <c r="P16" s="139">
        <v>15</v>
      </c>
      <c r="Q16" s="139">
        <v>15</v>
      </c>
      <c r="R16" s="224">
        <f t="shared" si="4"/>
        <v>100</v>
      </c>
      <c r="S16" s="139">
        <v>5</v>
      </c>
      <c r="T16" s="139">
        <v>5</v>
      </c>
      <c r="U16" s="224">
        <f t="shared" si="5"/>
        <v>100</v>
      </c>
      <c r="V16" s="139">
        <v>4</v>
      </c>
      <c r="W16" s="139">
        <v>4</v>
      </c>
      <c r="X16" s="224">
        <f t="shared" si="6"/>
        <v>100</v>
      </c>
      <c r="Y16" s="153"/>
      <c r="Z16" s="153"/>
    </row>
    <row r="17" spans="1:26" ht="16.5" customHeight="1">
      <c r="A17" s="240">
        <v>7</v>
      </c>
      <c r="B17" s="250">
        <f>'11'!B15</f>
        <v>0</v>
      </c>
      <c r="C17" s="250" t="str">
        <f>'11'!C15</f>
        <v>Wringinanom</v>
      </c>
      <c r="D17" s="139">
        <v>1644</v>
      </c>
      <c r="E17" s="139">
        <v>1170</v>
      </c>
      <c r="F17" s="224">
        <f t="shared" si="0"/>
        <v>71.167883211678827</v>
      </c>
      <c r="G17" s="139">
        <v>834</v>
      </c>
      <c r="H17" s="139">
        <v>310</v>
      </c>
      <c r="I17" s="224">
        <f t="shared" si="1"/>
        <v>37.170263788968825</v>
      </c>
      <c r="J17" s="139">
        <v>828</v>
      </c>
      <c r="K17" s="139">
        <v>58</v>
      </c>
      <c r="L17" s="224">
        <f t="shared" si="2"/>
        <v>7.004830917874397</v>
      </c>
      <c r="M17" s="125">
        <v>2476</v>
      </c>
      <c r="N17" s="125">
        <v>1480</v>
      </c>
      <c r="O17" s="224">
        <f t="shared" si="3"/>
        <v>59.773828756058158</v>
      </c>
      <c r="P17" s="139">
        <v>18</v>
      </c>
      <c r="Q17" s="139">
        <v>18</v>
      </c>
      <c r="R17" s="224">
        <f t="shared" si="4"/>
        <v>100</v>
      </c>
      <c r="S17" s="139">
        <v>2</v>
      </c>
      <c r="T17" s="139">
        <v>2</v>
      </c>
      <c r="U17" s="224">
        <f t="shared" si="5"/>
        <v>100</v>
      </c>
      <c r="V17" s="139">
        <v>1</v>
      </c>
      <c r="W17" s="139">
        <v>1</v>
      </c>
      <c r="X17" s="224">
        <f t="shared" si="6"/>
        <v>100</v>
      </c>
      <c r="Y17" s="153"/>
      <c r="Z17" s="153"/>
    </row>
    <row r="18" spans="1:26" ht="16.5" customHeight="1">
      <c r="A18" s="240">
        <v>8</v>
      </c>
      <c r="B18" s="250" t="str">
        <f>'11'!B16</f>
        <v>Sawoo</v>
      </c>
      <c r="C18" s="250" t="str">
        <f>'11'!C16</f>
        <v>Sawoo</v>
      </c>
      <c r="D18" s="139">
        <v>3919</v>
      </c>
      <c r="E18" s="139">
        <v>3517</v>
      </c>
      <c r="F18" s="224">
        <f t="shared" si="0"/>
        <v>89.742281194182198</v>
      </c>
      <c r="G18" s="139">
        <v>1989</v>
      </c>
      <c r="H18" s="139">
        <v>1649</v>
      </c>
      <c r="I18" s="224">
        <f t="shared" si="1"/>
        <v>82.90598290598291</v>
      </c>
      <c r="J18" s="139">
        <v>1973</v>
      </c>
      <c r="K18" s="139">
        <v>1157</v>
      </c>
      <c r="L18" s="224">
        <f t="shared" si="2"/>
        <v>58.641662442980234</v>
      </c>
      <c r="M18" s="125">
        <v>5902</v>
      </c>
      <c r="N18" s="125">
        <v>5166</v>
      </c>
      <c r="O18" s="224">
        <f t="shared" si="3"/>
        <v>87.529650965774309</v>
      </c>
      <c r="P18" s="139">
        <v>37</v>
      </c>
      <c r="Q18" s="139">
        <v>37</v>
      </c>
      <c r="R18" s="224">
        <f t="shared" si="4"/>
        <v>100</v>
      </c>
      <c r="S18" s="139">
        <v>12</v>
      </c>
      <c r="T18" s="139">
        <v>12</v>
      </c>
      <c r="U18" s="224">
        <f t="shared" si="5"/>
        <v>100</v>
      </c>
      <c r="V18" s="139">
        <v>6</v>
      </c>
      <c r="W18" s="139">
        <v>6</v>
      </c>
      <c r="X18" s="224">
        <f t="shared" si="6"/>
        <v>100</v>
      </c>
      <c r="Y18" s="153"/>
      <c r="Z18" s="153"/>
    </row>
    <row r="19" spans="1:26" ht="16.5" customHeight="1">
      <c r="A19" s="240">
        <v>9</v>
      </c>
      <c r="B19" s="250">
        <f>'11'!B17</f>
        <v>0</v>
      </c>
      <c r="C19" s="250" t="str">
        <f>'11'!C17</f>
        <v>Bondrang</v>
      </c>
      <c r="D19" s="139">
        <v>629</v>
      </c>
      <c r="E19" s="139">
        <v>332</v>
      </c>
      <c r="F19" s="224">
        <f t="shared" si="0"/>
        <v>52.78219395866455</v>
      </c>
      <c r="G19" s="139">
        <v>319</v>
      </c>
      <c r="H19" s="139">
        <v>41</v>
      </c>
      <c r="I19" s="224">
        <f t="shared" si="1"/>
        <v>12.852664576802509</v>
      </c>
      <c r="J19" s="139">
        <v>0</v>
      </c>
      <c r="K19" s="139">
        <v>0</v>
      </c>
      <c r="L19" s="224" t="e">
        <f t="shared" si="2"/>
        <v>#DIV/0!</v>
      </c>
      <c r="M19" s="125">
        <v>947</v>
      </c>
      <c r="N19" s="125">
        <v>373</v>
      </c>
      <c r="O19" s="224">
        <f t="shared" si="3"/>
        <v>39.387539598732843</v>
      </c>
      <c r="P19" s="139">
        <v>6</v>
      </c>
      <c r="Q19" s="139">
        <v>6</v>
      </c>
      <c r="R19" s="224">
        <f t="shared" si="4"/>
        <v>100</v>
      </c>
      <c r="S19" s="139">
        <v>1</v>
      </c>
      <c r="T19" s="139">
        <v>1</v>
      </c>
      <c r="U19" s="224">
        <f t="shared" si="5"/>
        <v>100</v>
      </c>
      <c r="V19" s="139">
        <v>0</v>
      </c>
      <c r="W19" s="139">
        <v>0</v>
      </c>
      <c r="X19" s="224" t="e">
        <f t="shared" si="6"/>
        <v>#DIV/0!</v>
      </c>
      <c r="Y19" s="153"/>
      <c r="Z19" s="153"/>
    </row>
    <row r="20" spans="1:26" ht="16.5" customHeight="1">
      <c r="A20" s="240">
        <v>10</v>
      </c>
      <c r="B20" s="250" t="str">
        <f>'11'!B18</f>
        <v>Sooko</v>
      </c>
      <c r="C20" s="250" t="str">
        <f>'11'!C18</f>
        <v>Sooko</v>
      </c>
      <c r="D20" s="139">
        <v>1779</v>
      </c>
      <c r="E20" s="139">
        <v>1422</v>
      </c>
      <c r="F20" s="224">
        <f t="shared" si="0"/>
        <v>79.932546374367618</v>
      </c>
      <c r="G20" s="139">
        <v>902</v>
      </c>
      <c r="H20" s="139">
        <v>627</v>
      </c>
      <c r="I20" s="224">
        <f t="shared" si="1"/>
        <v>69.512195121951208</v>
      </c>
      <c r="J20" s="139">
        <v>895</v>
      </c>
      <c r="K20" s="139">
        <v>134</v>
      </c>
      <c r="L20" s="224">
        <f t="shared" si="2"/>
        <v>14.972067039106147</v>
      </c>
      <c r="M20" s="125">
        <v>2679</v>
      </c>
      <c r="N20" s="125">
        <v>2049</v>
      </c>
      <c r="O20" s="224">
        <f t="shared" si="3"/>
        <v>76.483762597984324</v>
      </c>
      <c r="P20" s="139">
        <v>22</v>
      </c>
      <c r="Q20" s="139">
        <v>22</v>
      </c>
      <c r="R20" s="224">
        <f t="shared" si="4"/>
        <v>100</v>
      </c>
      <c r="S20" s="139">
        <v>3</v>
      </c>
      <c r="T20" s="139">
        <v>3</v>
      </c>
      <c r="U20" s="224">
        <f t="shared" si="5"/>
        <v>100</v>
      </c>
      <c r="V20" s="139">
        <v>1</v>
      </c>
      <c r="W20" s="139">
        <v>1</v>
      </c>
      <c r="X20" s="224">
        <f t="shared" si="6"/>
        <v>100</v>
      </c>
      <c r="Y20" s="153"/>
      <c r="Z20" s="153"/>
    </row>
    <row r="21" spans="1:26" ht="16.5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691</v>
      </c>
      <c r="E21" s="139">
        <v>588</v>
      </c>
      <c r="F21" s="224">
        <f t="shared" si="0"/>
        <v>85.094066570188133</v>
      </c>
      <c r="G21" s="139">
        <v>351</v>
      </c>
      <c r="H21" s="139">
        <v>108</v>
      </c>
      <c r="I21" s="224">
        <f t="shared" si="1"/>
        <v>30.76923076923077</v>
      </c>
      <c r="J21" s="139">
        <v>0</v>
      </c>
      <c r="K21" s="139">
        <v>0</v>
      </c>
      <c r="L21" s="224" t="e">
        <f t="shared" si="2"/>
        <v>#DIV/0!</v>
      </c>
      <c r="M21" s="125">
        <v>1041</v>
      </c>
      <c r="N21" s="125">
        <v>688</v>
      </c>
      <c r="O21" s="224">
        <f t="shared" si="3"/>
        <v>66.090297790585979</v>
      </c>
      <c r="P21" s="139">
        <v>8</v>
      </c>
      <c r="Q21" s="139">
        <v>8</v>
      </c>
      <c r="R21" s="224">
        <f t="shared" si="4"/>
        <v>100</v>
      </c>
      <c r="S21" s="139">
        <v>1</v>
      </c>
      <c r="T21" s="139">
        <v>1</v>
      </c>
      <c r="U21" s="224">
        <f t="shared" si="5"/>
        <v>100</v>
      </c>
      <c r="V21" s="139">
        <v>0</v>
      </c>
      <c r="W21" s="139">
        <v>0</v>
      </c>
      <c r="X21" s="224" t="e">
        <f t="shared" si="6"/>
        <v>#DIV/0!</v>
      </c>
      <c r="Y21" s="153"/>
      <c r="Z21" s="153"/>
    </row>
    <row r="22" spans="1:26" ht="16.5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2319</v>
      </c>
      <c r="E22" s="139">
        <v>2122</v>
      </c>
      <c r="F22" s="224">
        <f t="shared" si="0"/>
        <v>91.504959034066417</v>
      </c>
      <c r="G22" s="139">
        <v>1176</v>
      </c>
      <c r="H22" s="139">
        <v>972</v>
      </c>
      <c r="I22" s="224">
        <f t="shared" si="1"/>
        <v>82.653061224489804</v>
      </c>
      <c r="J22" s="139">
        <v>1167</v>
      </c>
      <c r="K22" s="139">
        <v>716</v>
      </c>
      <c r="L22" s="224">
        <f t="shared" si="2"/>
        <v>61.353898886032567</v>
      </c>
      <c r="M22" s="125">
        <v>3491</v>
      </c>
      <c r="N22" s="125">
        <v>3094</v>
      </c>
      <c r="O22" s="224">
        <f t="shared" si="3"/>
        <v>88.627900315095971</v>
      </c>
      <c r="P22" s="139">
        <v>27</v>
      </c>
      <c r="Q22" s="139">
        <v>27</v>
      </c>
      <c r="R22" s="224">
        <f t="shared" si="4"/>
        <v>100</v>
      </c>
      <c r="S22" s="139">
        <v>5</v>
      </c>
      <c r="T22" s="139">
        <v>5</v>
      </c>
      <c r="U22" s="224">
        <f t="shared" si="5"/>
        <v>100</v>
      </c>
      <c r="V22" s="139">
        <v>3</v>
      </c>
      <c r="W22" s="139">
        <v>3</v>
      </c>
      <c r="X22" s="224">
        <f t="shared" si="6"/>
        <v>100</v>
      </c>
      <c r="Y22" s="153"/>
      <c r="Z22" s="153"/>
    </row>
    <row r="23" spans="1:26" ht="16.5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1530</v>
      </c>
      <c r="E23" s="139">
        <v>1202</v>
      </c>
      <c r="F23" s="224">
        <f t="shared" si="0"/>
        <v>78.562091503267979</v>
      </c>
      <c r="G23" s="139">
        <v>776</v>
      </c>
      <c r="H23" s="139">
        <v>662</v>
      </c>
      <c r="I23" s="224">
        <f t="shared" si="1"/>
        <v>85.309278350515456</v>
      </c>
      <c r="J23" s="139">
        <v>0</v>
      </c>
      <c r="K23" s="139">
        <v>0</v>
      </c>
      <c r="L23" s="224" t="e">
        <f t="shared" si="2"/>
        <v>#DIV/0!</v>
      </c>
      <c r="M23" s="125">
        <v>2304</v>
      </c>
      <c r="N23" s="125">
        <v>1864</v>
      </c>
      <c r="O23" s="224">
        <f t="shared" si="3"/>
        <v>80.902777777777786</v>
      </c>
      <c r="P23" s="139">
        <v>18</v>
      </c>
      <c r="Q23" s="139">
        <v>18</v>
      </c>
      <c r="R23" s="224">
        <f t="shared" si="4"/>
        <v>100</v>
      </c>
      <c r="S23" s="139">
        <v>2</v>
      </c>
      <c r="T23" s="139">
        <v>2</v>
      </c>
      <c r="U23" s="224">
        <f t="shared" si="5"/>
        <v>100</v>
      </c>
      <c r="V23" s="139">
        <v>0</v>
      </c>
      <c r="W23" s="139">
        <v>0</v>
      </c>
      <c r="X23" s="224" t="e">
        <f t="shared" si="6"/>
        <v>#DIV/0!</v>
      </c>
      <c r="Y23" s="153"/>
      <c r="Z23" s="153"/>
    </row>
    <row r="24" spans="1:26" ht="16.5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2601</v>
      </c>
      <c r="E24" s="139">
        <v>3254</v>
      </c>
      <c r="F24" s="224">
        <f t="shared" si="0"/>
        <v>125.10572856593618</v>
      </c>
      <c r="G24" s="139">
        <v>1319</v>
      </c>
      <c r="H24" s="139">
        <v>2974</v>
      </c>
      <c r="I24" s="224">
        <f t="shared" si="1"/>
        <v>225.47384382107657</v>
      </c>
      <c r="J24" s="139">
        <v>1308</v>
      </c>
      <c r="K24" s="139">
        <v>1946</v>
      </c>
      <c r="L24" s="224">
        <f t="shared" si="2"/>
        <v>148.77675840978591</v>
      </c>
      <c r="M24" s="125">
        <v>3916</v>
      </c>
      <c r="N24" s="125">
        <v>6228</v>
      </c>
      <c r="O24" s="224">
        <f t="shared" si="3"/>
        <v>159.03983656792647</v>
      </c>
      <c r="P24" s="139">
        <v>31</v>
      </c>
      <c r="Q24" s="139">
        <v>31</v>
      </c>
      <c r="R24" s="224">
        <f t="shared" si="4"/>
        <v>100</v>
      </c>
      <c r="S24" s="139">
        <v>8</v>
      </c>
      <c r="T24" s="139">
        <v>8</v>
      </c>
      <c r="U24" s="224">
        <f t="shared" si="5"/>
        <v>100</v>
      </c>
      <c r="V24" s="139">
        <v>7</v>
      </c>
      <c r="W24" s="139">
        <v>7</v>
      </c>
      <c r="X24" s="224">
        <f t="shared" si="6"/>
        <v>100</v>
      </c>
      <c r="Y24" s="153"/>
      <c r="Z24" s="153"/>
    </row>
    <row r="25" spans="1:26" ht="16.5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1749</v>
      </c>
      <c r="E25" s="139">
        <v>1226</v>
      </c>
      <c r="F25" s="224">
        <f t="shared" si="0"/>
        <v>70.097198399085187</v>
      </c>
      <c r="G25" s="139">
        <v>888</v>
      </c>
      <c r="H25" s="139">
        <v>988</v>
      </c>
      <c r="I25" s="224">
        <f t="shared" si="1"/>
        <v>111.26126126126125</v>
      </c>
      <c r="J25" s="139">
        <v>881</v>
      </c>
      <c r="K25" s="139">
        <v>657</v>
      </c>
      <c r="L25" s="224">
        <f t="shared" si="2"/>
        <v>74.574347332576622</v>
      </c>
      <c r="M25" s="125">
        <v>2635</v>
      </c>
      <c r="N25" s="125">
        <v>2214</v>
      </c>
      <c r="O25" s="224">
        <f t="shared" si="3"/>
        <v>84.022770398481967</v>
      </c>
      <c r="P25" s="139">
        <v>15</v>
      </c>
      <c r="Q25" s="139">
        <v>15</v>
      </c>
      <c r="R25" s="224">
        <f t="shared" si="4"/>
        <v>100</v>
      </c>
      <c r="S25" s="139">
        <v>4</v>
      </c>
      <c r="T25" s="139">
        <v>4</v>
      </c>
      <c r="U25" s="224">
        <f t="shared" si="5"/>
        <v>100</v>
      </c>
      <c r="V25" s="139">
        <v>3</v>
      </c>
      <c r="W25" s="139">
        <v>3</v>
      </c>
      <c r="X25" s="224">
        <f t="shared" si="6"/>
        <v>100</v>
      </c>
      <c r="Y25" s="153"/>
      <c r="Z25" s="153"/>
    </row>
    <row r="26" spans="1:26" ht="16.5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1745</v>
      </c>
      <c r="E26" s="139">
        <v>2094</v>
      </c>
      <c r="F26" s="224">
        <f t="shared" si="0"/>
        <v>120</v>
      </c>
      <c r="G26" s="139">
        <v>885</v>
      </c>
      <c r="H26" s="139">
        <v>293</v>
      </c>
      <c r="I26" s="224">
        <f t="shared" si="1"/>
        <v>33.10734463276836</v>
      </c>
      <c r="J26" s="139">
        <v>878</v>
      </c>
      <c r="K26" s="139">
        <v>1385</v>
      </c>
      <c r="L26" s="224">
        <f t="shared" si="2"/>
        <v>157.74487471526194</v>
      </c>
      <c r="M26" s="125">
        <v>2628</v>
      </c>
      <c r="N26" s="125">
        <v>2387</v>
      </c>
      <c r="O26" s="224">
        <f t="shared" si="3"/>
        <v>90.829528158295275</v>
      </c>
      <c r="P26" s="139">
        <v>14</v>
      </c>
      <c r="Q26" s="139">
        <v>14</v>
      </c>
      <c r="R26" s="224">
        <f t="shared" si="4"/>
        <v>100</v>
      </c>
      <c r="S26" s="139">
        <v>2</v>
      </c>
      <c r="T26" s="139">
        <v>2</v>
      </c>
      <c r="U26" s="224">
        <f t="shared" si="5"/>
        <v>100</v>
      </c>
      <c r="V26" s="139">
        <v>3</v>
      </c>
      <c r="W26" s="139">
        <v>3</v>
      </c>
      <c r="X26" s="224">
        <f t="shared" si="6"/>
        <v>100</v>
      </c>
      <c r="Y26" s="153"/>
      <c r="Z26" s="153"/>
    </row>
    <row r="27" spans="1:26" ht="16.5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2318</v>
      </c>
      <c r="E27" s="139">
        <v>1421</v>
      </c>
      <c r="F27" s="224">
        <f t="shared" si="0"/>
        <v>61.302847282139773</v>
      </c>
      <c r="G27" s="139">
        <v>1176</v>
      </c>
      <c r="H27" s="139">
        <v>1754</v>
      </c>
      <c r="I27" s="224">
        <f t="shared" si="1"/>
        <v>149.14965986394557</v>
      </c>
      <c r="J27" s="139">
        <v>1167</v>
      </c>
      <c r="K27" s="139">
        <v>355</v>
      </c>
      <c r="L27" s="224">
        <f t="shared" si="2"/>
        <v>30.41988003427592</v>
      </c>
      <c r="M27" s="125">
        <v>3491</v>
      </c>
      <c r="N27" s="125">
        <v>3175</v>
      </c>
      <c r="O27" s="224">
        <f t="shared" si="3"/>
        <v>90.948152391864795</v>
      </c>
      <c r="P27" s="139">
        <v>26</v>
      </c>
      <c r="Q27" s="139">
        <v>26</v>
      </c>
      <c r="R27" s="224">
        <f t="shared" si="4"/>
        <v>100</v>
      </c>
      <c r="S27" s="139">
        <v>10</v>
      </c>
      <c r="T27" s="139">
        <v>10</v>
      </c>
      <c r="U27" s="224">
        <f t="shared" si="5"/>
        <v>100</v>
      </c>
      <c r="V27" s="139">
        <v>9</v>
      </c>
      <c r="W27" s="139">
        <v>9</v>
      </c>
      <c r="X27" s="224">
        <f t="shared" si="6"/>
        <v>100</v>
      </c>
      <c r="Y27" s="153"/>
      <c r="Z27" s="153"/>
    </row>
    <row r="28" spans="1:26" ht="16.5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3502</v>
      </c>
      <c r="E28" s="139">
        <v>2748</v>
      </c>
      <c r="F28" s="224">
        <f t="shared" si="0"/>
        <v>78.469446030839521</v>
      </c>
      <c r="G28" s="139">
        <v>1776</v>
      </c>
      <c r="H28" s="139">
        <v>1486</v>
      </c>
      <c r="I28" s="224">
        <f t="shared" si="1"/>
        <v>83.671171171171167</v>
      </c>
      <c r="J28" s="139">
        <v>1762</v>
      </c>
      <c r="K28" s="139">
        <v>473</v>
      </c>
      <c r="L28" s="224">
        <f t="shared" si="2"/>
        <v>26.84449489216799</v>
      </c>
      <c r="M28" s="125">
        <v>5274</v>
      </c>
      <c r="N28" s="125">
        <v>4234</v>
      </c>
      <c r="O28" s="224">
        <f t="shared" si="3"/>
        <v>80.280621918847174</v>
      </c>
      <c r="P28" s="139">
        <v>37</v>
      </c>
      <c r="Q28" s="139">
        <v>37</v>
      </c>
      <c r="R28" s="224">
        <f t="shared" si="4"/>
        <v>100</v>
      </c>
      <c r="S28" s="139">
        <v>9</v>
      </c>
      <c r="T28" s="139">
        <v>9</v>
      </c>
      <c r="U28" s="224">
        <f t="shared" si="5"/>
        <v>100</v>
      </c>
      <c r="V28" s="139">
        <v>9</v>
      </c>
      <c r="W28" s="139">
        <v>8</v>
      </c>
      <c r="X28" s="224">
        <f t="shared" si="6"/>
        <v>88.888888888888886</v>
      </c>
      <c r="Y28" s="153"/>
      <c r="Z28" s="153"/>
    </row>
    <row r="29" spans="1:26" ht="16.5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2573</v>
      </c>
      <c r="E29" s="139">
        <v>2238</v>
      </c>
      <c r="F29" s="224">
        <f t="shared" si="0"/>
        <v>86.98017877963467</v>
      </c>
      <c r="G29" s="139">
        <v>1305</v>
      </c>
      <c r="H29" s="139">
        <v>1636</v>
      </c>
      <c r="I29" s="224">
        <f t="shared" si="1"/>
        <v>125.3639846743295</v>
      </c>
      <c r="J29" s="139">
        <v>1295</v>
      </c>
      <c r="K29" s="139">
        <v>533</v>
      </c>
      <c r="L29" s="224">
        <f t="shared" si="2"/>
        <v>41.158301158301157</v>
      </c>
      <c r="M29" s="125">
        <v>3873</v>
      </c>
      <c r="N29" s="125">
        <v>3874</v>
      </c>
      <c r="O29" s="224">
        <f t="shared" si="3"/>
        <v>100.02581977794991</v>
      </c>
      <c r="P29" s="139">
        <v>22</v>
      </c>
      <c r="Q29" s="139">
        <v>22</v>
      </c>
      <c r="R29" s="224">
        <f t="shared" si="4"/>
        <v>100</v>
      </c>
      <c r="S29" s="139">
        <v>5</v>
      </c>
      <c r="T29" s="139">
        <v>5</v>
      </c>
      <c r="U29" s="224">
        <f t="shared" si="5"/>
        <v>100</v>
      </c>
      <c r="V29" s="139">
        <v>5</v>
      </c>
      <c r="W29" s="139">
        <v>5</v>
      </c>
      <c r="X29" s="224">
        <f t="shared" si="6"/>
        <v>100</v>
      </c>
      <c r="Y29" s="153"/>
      <c r="Z29" s="153"/>
    </row>
    <row r="30" spans="1:26" ht="16.5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860</v>
      </c>
      <c r="E30" s="139">
        <v>828</v>
      </c>
      <c r="F30" s="224">
        <f t="shared" si="0"/>
        <v>96.279069767441854</v>
      </c>
      <c r="G30" s="139">
        <v>437</v>
      </c>
      <c r="H30" s="139">
        <v>285</v>
      </c>
      <c r="I30" s="224">
        <f t="shared" si="1"/>
        <v>65.217391304347828</v>
      </c>
      <c r="J30" s="139">
        <v>433</v>
      </c>
      <c r="K30" s="139">
        <v>278</v>
      </c>
      <c r="L30" s="224">
        <f t="shared" si="2"/>
        <v>64.203233256351041</v>
      </c>
      <c r="M30" s="125">
        <v>1296</v>
      </c>
      <c r="N30" s="125">
        <v>1113</v>
      </c>
      <c r="O30" s="224">
        <f t="shared" si="3"/>
        <v>85.879629629629633</v>
      </c>
      <c r="P30" s="139">
        <v>8</v>
      </c>
      <c r="Q30" s="139">
        <v>8</v>
      </c>
      <c r="R30" s="224">
        <f t="shared" si="4"/>
        <v>100</v>
      </c>
      <c r="S30" s="139">
        <v>1</v>
      </c>
      <c r="T30" s="139">
        <v>1</v>
      </c>
      <c r="U30" s="224">
        <f t="shared" si="5"/>
        <v>100</v>
      </c>
      <c r="V30" s="139">
        <v>2</v>
      </c>
      <c r="W30" s="139">
        <v>2</v>
      </c>
      <c r="X30" s="224">
        <f t="shared" si="6"/>
        <v>100</v>
      </c>
      <c r="Y30" s="153"/>
      <c r="Z30" s="153"/>
    </row>
    <row r="31" spans="1:26" ht="16.5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3476</v>
      </c>
      <c r="E31" s="139">
        <v>3239</v>
      </c>
      <c r="F31" s="224">
        <f t="shared" si="0"/>
        <v>93.181818181818173</v>
      </c>
      <c r="G31" s="139">
        <v>1764</v>
      </c>
      <c r="H31" s="139">
        <v>1159</v>
      </c>
      <c r="I31" s="224">
        <f t="shared" si="1"/>
        <v>65.702947845804999</v>
      </c>
      <c r="J31" s="139">
        <v>1750</v>
      </c>
      <c r="K31" s="139">
        <v>1213</v>
      </c>
      <c r="L31" s="224">
        <f t="shared" si="2"/>
        <v>69.314285714285717</v>
      </c>
      <c r="M31" s="125">
        <v>5235</v>
      </c>
      <c r="N31" s="125">
        <v>4398</v>
      </c>
      <c r="O31" s="224">
        <f t="shared" si="3"/>
        <v>84.011461318051573</v>
      </c>
      <c r="P31" s="139">
        <v>30</v>
      </c>
      <c r="Q31" s="139">
        <v>30</v>
      </c>
      <c r="R31" s="224">
        <f t="shared" si="4"/>
        <v>100</v>
      </c>
      <c r="S31" s="139">
        <v>11</v>
      </c>
      <c r="T31" s="139">
        <v>11</v>
      </c>
      <c r="U31" s="224">
        <f t="shared" si="5"/>
        <v>100</v>
      </c>
      <c r="V31" s="139">
        <v>7</v>
      </c>
      <c r="W31" s="139">
        <v>7</v>
      </c>
      <c r="X31" s="224">
        <f t="shared" si="6"/>
        <v>100</v>
      </c>
      <c r="Y31" s="153"/>
      <c r="Z31" s="153"/>
    </row>
    <row r="32" spans="1:26" ht="16.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2486</v>
      </c>
      <c r="E32" s="139">
        <v>1912</v>
      </c>
      <c r="F32" s="224">
        <f t="shared" si="0"/>
        <v>76.910699919549472</v>
      </c>
      <c r="G32" s="139">
        <v>1261</v>
      </c>
      <c r="H32" s="139">
        <v>1144</v>
      </c>
      <c r="I32" s="224">
        <f t="shared" si="1"/>
        <v>90.721649484536087</v>
      </c>
      <c r="J32" s="139">
        <v>1252</v>
      </c>
      <c r="K32" s="139">
        <v>1860</v>
      </c>
      <c r="L32" s="224">
        <f t="shared" si="2"/>
        <v>148.56230031948883</v>
      </c>
      <c r="M32" s="125">
        <v>3743</v>
      </c>
      <c r="N32" s="125">
        <v>3149</v>
      </c>
      <c r="O32" s="224">
        <f t="shared" si="3"/>
        <v>84.130376703179266</v>
      </c>
      <c r="P32" s="139">
        <v>25</v>
      </c>
      <c r="Q32" s="139">
        <v>25</v>
      </c>
      <c r="R32" s="224">
        <f t="shared" si="4"/>
        <v>100</v>
      </c>
      <c r="S32" s="139">
        <v>7</v>
      </c>
      <c r="T32" s="139">
        <v>7</v>
      </c>
      <c r="U32" s="224">
        <f t="shared" si="5"/>
        <v>100</v>
      </c>
      <c r="V32" s="139">
        <v>3</v>
      </c>
      <c r="W32" s="139">
        <v>3</v>
      </c>
      <c r="X32" s="224">
        <f t="shared" si="6"/>
        <v>100</v>
      </c>
      <c r="Y32" s="153"/>
      <c r="Z32" s="153"/>
    </row>
    <row r="33" spans="1:26" ht="16.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1903</v>
      </c>
      <c r="E33" s="139">
        <v>1858</v>
      </c>
      <c r="F33" s="224">
        <f t="shared" si="0"/>
        <v>97.635312664214396</v>
      </c>
      <c r="G33" s="139">
        <v>966</v>
      </c>
      <c r="H33" s="139">
        <v>587</v>
      </c>
      <c r="I33" s="224">
        <f t="shared" si="1"/>
        <v>60.766045548654247</v>
      </c>
      <c r="J33" s="139">
        <v>958</v>
      </c>
      <c r="K33" s="139">
        <v>530</v>
      </c>
      <c r="L33" s="224">
        <f t="shared" si="2"/>
        <v>55.323590814196244</v>
      </c>
      <c r="M33" s="125">
        <v>2866</v>
      </c>
      <c r="N33" s="125">
        <v>2436</v>
      </c>
      <c r="O33" s="224">
        <f t="shared" si="3"/>
        <v>84.996510816468955</v>
      </c>
      <c r="P33" s="139">
        <v>22</v>
      </c>
      <c r="Q33" s="139">
        <v>22</v>
      </c>
      <c r="R33" s="224">
        <f t="shared" si="4"/>
        <v>100</v>
      </c>
      <c r="S33" s="139">
        <v>7</v>
      </c>
      <c r="T33" s="139">
        <v>7</v>
      </c>
      <c r="U33" s="224">
        <f t="shared" si="5"/>
        <v>100</v>
      </c>
      <c r="V33" s="139">
        <v>4</v>
      </c>
      <c r="W33" s="139">
        <v>4</v>
      </c>
      <c r="X33" s="224">
        <f t="shared" si="6"/>
        <v>100</v>
      </c>
      <c r="Y33" s="153"/>
      <c r="Z33" s="153"/>
    </row>
    <row r="34" spans="1:26" ht="16.5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1035</v>
      </c>
      <c r="E34" s="139">
        <v>948</v>
      </c>
      <c r="F34" s="224">
        <f t="shared" si="0"/>
        <v>91.594202898550719</v>
      </c>
      <c r="G34" s="139">
        <v>526</v>
      </c>
      <c r="H34" s="139">
        <v>126</v>
      </c>
      <c r="I34" s="224">
        <f t="shared" si="1"/>
        <v>23.954372623574145</v>
      </c>
      <c r="J34" s="139">
        <v>0</v>
      </c>
      <c r="K34" s="139">
        <v>0</v>
      </c>
      <c r="L34" s="224" t="e">
        <f t="shared" si="2"/>
        <v>#DIV/0!</v>
      </c>
      <c r="M34" s="125">
        <v>1559</v>
      </c>
      <c r="N34" s="125">
        <v>1074</v>
      </c>
      <c r="O34" s="224">
        <f t="shared" si="3"/>
        <v>68.890314304041055</v>
      </c>
      <c r="P34" s="139">
        <v>13</v>
      </c>
      <c r="Q34" s="139">
        <v>13</v>
      </c>
      <c r="R34" s="224">
        <f t="shared" si="4"/>
        <v>100</v>
      </c>
      <c r="S34" s="139">
        <v>1</v>
      </c>
      <c r="T34" s="139">
        <v>1</v>
      </c>
      <c r="U34" s="224">
        <f t="shared" si="5"/>
        <v>100</v>
      </c>
      <c r="V34" s="139">
        <v>0</v>
      </c>
      <c r="W34" s="139">
        <v>0</v>
      </c>
      <c r="X34" s="224" t="e">
        <f t="shared" si="6"/>
        <v>#DIV/0!</v>
      </c>
      <c r="Y34" s="153"/>
      <c r="Z34" s="153"/>
    </row>
    <row r="35" spans="1:26" ht="16.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4292</v>
      </c>
      <c r="E35" s="139">
        <v>4045</v>
      </c>
      <c r="F35" s="224">
        <f t="shared" si="0"/>
        <v>94.245107176141659</v>
      </c>
      <c r="G35" s="139">
        <v>2177</v>
      </c>
      <c r="H35" s="139">
        <v>1150</v>
      </c>
      <c r="I35" s="224">
        <f t="shared" si="1"/>
        <v>52.824988516306846</v>
      </c>
      <c r="J35" s="139">
        <v>2160</v>
      </c>
      <c r="K35" s="139">
        <v>472</v>
      </c>
      <c r="L35" s="224">
        <f t="shared" si="2"/>
        <v>21.851851851851851</v>
      </c>
      <c r="M35" s="125">
        <v>6463</v>
      </c>
      <c r="N35" s="125">
        <v>5195</v>
      </c>
      <c r="O35" s="224">
        <f t="shared" si="3"/>
        <v>80.380628191242451</v>
      </c>
      <c r="P35" s="139">
        <v>41</v>
      </c>
      <c r="Q35" s="139">
        <v>41</v>
      </c>
      <c r="R35" s="224">
        <f t="shared" si="4"/>
        <v>100</v>
      </c>
      <c r="S35" s="139">
        <v>8</v>
      </c>
      <c r="T35" s="139">
        <v>8</v>
      </c>
      <c r="U35" s="224">
        <f t="shared" si="5"/>
        <v>100</v>
      </c>
      <c r="V35" s="139">
        <v>5</v>
      </c>
      <c r="W35" s="139">
        <v>5</v>
      </c>
      <c r="X35" s="224">
        <f t="shared" si="6"/>
        <v>100</v>
      </c>
      <c r="Y35" s="153"/>
      <c r="Z35" s="153"/>
    </row>
    <row r="36" spans="1:26" ht="16.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2920</v>
      </c>
      <c r="E36" s="139">
        <v>5870</v>
      </c>
      <c r="F36" s="224">
        <f t="shared" si="0"/>
        <v>201.027397260274</v>
      </c>
      <c r="G36" s="139">
        <v>1481</v>
      </c>
      <c r="H36" s="139">
        <v>4440</v>
      </c>
      <c r="I36" s="224">
        <f t="shared" si="1"/>
        <v>299.79743416610398</v>
      </c>
      <c r="J36" s="139">
        <v>1470</v>
      </c>
      <c r="K36" s="139">
        <v>2814</v>
      </c>
      <c r="L36" s="224">
        <f t="shared" si="2"/>
        <v>191.42857142857144</v>
      </c>
      <c r="M36" s="125">
        <v>4397</v>
      </c>
      <c r="N36" s="125">
        <v>10318</v>
      </c>
      <c r="O36" s="224">
        <f t="shared" si="3"/>
        <v>234.65999545144416</v>
      </c>
      <c r="P36" s="139">
        <v>27</v>
      </c>
      <c r="Q36" s="139">
        <v>27</v>
      </c>
      <c r="R36" s="224">
        <f t="shared" si="4"/>
        <v>100</v>
      </c>
      <c r="S36" s="139">
        <v>15</v>
      </c>
      <c r="T36" s="139">
        <v>15</v>
      </c>
      <c r="U36" s="224">
        <f t="shared" si="5"/>
        <v>100</v>
      </c>
      <c r="V36" s="139">
        <v>14</v>
      </c>
      <c r="W36" s="139">
        <v>14</v>
      </c>
      <c r="X36" s="224">
        <f t="shared" si="6"/>
        <v>100</v>
      </c>
      <c r="Y36" s="153"/>
      <c r="Z36" s="153"/>
    </row>
    <row r="37" spans="1:26" ht="16.5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2640</v>
      </c>
      <c r="E37" s="139">
        <v>2313</v>
      </c>
      <c r="F37" s="224">
        <f t="shared" si="0"/>
        <v>87.61363636363636</v>
      </c>
      <c r="G37" s="139">
        <v>1339</v>
      </c>
      <c r="H37" s="139">
        <v>5016</v>
      </c>
      <c r="I37" s="224">
        <f t="shared" si="1"/>
        <v>374.60791635548918</v>
      </c>
      <c r="J37" s="139">
        <v>1329</v>
      </c>
      <c r="K37" s="139">
        <v>10000</v>
      </c>
      <c r="L37" s="224">
        <f t="shared" si="2"/>
        <v>752.44544770504137</v>
      </c>
      <c r="M37" s="125">
        <v>3976</v>
      </c>
      <c r="N37" s="125">
        <v>7329</v>
      </c>
      <c r="O37" s="224">
        <f t="shared" si="3"/>
        <v>184.33098591549296</v>
      </c>
      <c r="P37" s="139">
        <v>15</v>
      </c>
      <c r="Q37" s="139">
        <v>15</v>
      </c>
      <c r="R37" s="224">
        <f t="shared" si="4"/>
        <v>100</v>
      </c>
      <c r="S37" s="139">
        <v>9</v>
      </c>
      <c r="T37" s="139">
        <v>9</v>
      </c>
      <c r="U37" s="224">
        <f t="shared" si="5"/>
        <v>100</v>
      </c>
      <c r="V37" s="139">
        <v>13</v>
      </c>
      <c r="W37" s="139">
        <v>13</v>
      </c>
      <c r="X37" s="224">
        <f t="shared" si="6"/>
        <v>100</v>
      </c>
      <c r="Y37" s="153"/>
      <c r="Z37" s="153"/>
    </row>
    <row r="38" spans="1:26" ht="16.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2945</v>
      </c>
      <c r="E38" s="139">
        <v>2437</v>
      </c>
      <c r="F38" s="224">
        <f t="shared" si="0"/>
        <v>82.750424448217316</v>
      </c>
      <c r="G38" s="139">
        <v>1494</v>
      </c>
      <c r="H38" s="139">
        <v>2114</v>
      </c>
      <c r="I38" s="224">
        <f t="shared" si="1"/>
        <v>141.49933065595718</v>
      </c>
      <c r="J38" s="139">
        <v>1483</v>
      </c>
      <c r="K38" s="139">
        <v>4075</v>
      </c>
      <c r="L38" s="224">
        <f t="shared" si="2"/>
        <v>274.78084962913016</v>
      </c>
      <c r="M38" s="125">
        <v>4436</v>
      </c>
      <c r="N38" s="125">
        <v>4551</v>
      </c>
      <c r="O38" s="224">
        <f t="shared" si="3"/>
        <v>102.59242560865644</v>
      </c>
      <c r="P38" s="139">
        <v>23</v>
      </c>
      <c r="Q38" s="139">
        <v>23</v>
      </c>
      <c r="R38" s="224">
        <f t="shared" si="4"/>
        <v>100</v>
      </c>
      <c r="S38" s="139">
        <v>7</v>
      </c>
      <c r="T38" s="139">
        <v>7</v>
      </c>
      <c r="U38" s="224">
        <f t="shared" si="5"/>
        <v>100</v>
      </c>
      <c r="V38" s="139">
        <v>11</v>
      </c>
      <c r="W38" s="139">
        <v>11</v>
      </c>
      <c r="X38" s="224">
        <f t="shared" si="6"/>
        <v>100</v>
      </c>
      <c r="Y38" s="153"/>
      <c r="Z38" s="153"/>
    </row>
    <row r="39" spans="1:26" ht="16.5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2161</v>
      </c>
      <c r="E39" s="139">
        <v>2150</v>
      </c>
      <c r="F39" s="224">
        <f t="shared" si="0"/>
        <v>99.490976399814897</v>
      </c>
      <c r="G39" s="139">
        <v>1096</v>
      </c>
      <c r="H39" s="139">
        <v>840</v>
      </c>
      <c r="I39" s="224">
        <f t="shared" si="1"/>
        <v>76.642335766423358</v>
      </c>
      <c r="J39" s="139">
        <v>1088</v>
      </c>
      <c r="K39" s="139">
        <v>78</v>
      </c>
      <c r="L39" s="224">
        <f t="shared" si="2"/>
        <v>7.1691176470588234</v>
      </c>
      <c r="M39" s="125">
        <v>3253</v>
      </c>
      <c r="N39" s="125">
        <v>2990</v>
      </c>
      <c r="O39" s="224">
        <f t="shared" si="3"/>
        <v>91.915155241315702</v>
      </c>
      <c r="P39" s="139">
        <v>19</v>
      </c>
      <c r="Q39" s="139">
        <v>19</v>
      </c>
      <c r="R39" s="224">
        <f t="shared" si="4"/>
        <v>100</v>
      </c>
      <c r="S39" s="139">
        <v>7</v>
      </c>
      <c r="T39" s="139">
        <v>7</v>
      </c>
      <c r="U39" s="224">
        <f t="shared" si="5"/>
        <v>100</v>
      </c>
      <c r="V39" s="139">
        <v>2</v>
      </c>
      <c r="W39" s="139">
        <v>2</v>
      </c>
      <c r="X39" s="224">
        <f t="shared" si="6"/>
        <v>100</v>
      </c>
      <c r="Y39" s="153"/>
      <c r="Z39" s="153"/>
    </row>
    <row r="40" spans="1:26" ht="16.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2799</v>
      </c>
      <c r="E40" s="139">
        <v>2719</v>
      </c>
      <c r="F40" s="224">
        <f t="shared" si="0"/>
        <v>97.141836370132197</v>
      </c>
      <c r="G40" s="139">
        <v>1420</v>
      </c>
      <c r="H40" s="139">
        <v>1304</v>
      </c>
      <c r="I40" s="224">
        <f t="shared" si="1"/>
        <v>91.83098591549296</v>
      </c>
      <c r="J40" s="139">
        <v>1409</v>
      </c>
      <c r="K40" s="139">
        <v>341</v>
      </c>
      <c r="L40" s="224">
        <f t="shared" si="2"/>
        <v>24.201561391057488</v>
      </c>
      <c r="M40" s="125">
        <v>4215</v>
      </c>
      <c r="N40" s="125">
        <v>4023</v>
      </c>
      <c r="O40" s="224">
        <f t="shared" si="3"/>
        <v>95.444839857651246</v>
      </c>
      <c r="P40" s="139">
        <v>27</v>
      </c>
      <c r="Q40" s="139">
        <v>27</v>
      </c>
      <c r="R40" s="224">
        <f t="shared" si="4"/>
        <v>100</v>
      </c>
      <c r="S40" s="139">
        <v>9</v>
      </c>
      <c r="T40" s="139">
        <v>9</v>
      </c>
      <c r="U40" s="224">
        <f t="shared" si="5"/>
        <v>100</v>
      </c>
      <c r="V40" s="139">
        <v>5</v>
      </c>
      <c r="W40" s="139">
        <v>5</v>
      </c>
      <c r="X40" s="224">
        <f t="shared" si="6"/>
        <v>100</v>
      </c>
      <c r="Y40" s="153"/>
      <c r="Z40" s="153"/>
    </row>
    <row r="41" spans="1:26" ht="16.5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1707</v>
      </c>
      <c r="E41" s="139">
        <v>1632</v>
      </c>
      <c r="F41" s="224">
        <f t="shared" si="0"/>
        <v>95.60632688927943</v>
      </c>
      <c r="G41" s="139">
        <v>866</v>
      </c>
      <c r="H41" s="139">
        <v>530</v>
      </c>
      <c r="I41" s="224">
        <f t="shared" si="1"/>
        <v>61.200923787528872</v>
      </c>
      <c r="J41" s="139">
        <v>859</v>
      </c>
      <c r="K41" s="139">
        <v>3943</v>
      </c>
      <c r="L41" s="224">
        <f t="shared" si="2"/>
        <v>459.02211874272416</v>
      </c>
      <c r="M41" s="125">
        <v>2571</v>
      </c>
      <c r="N41" s="125">
        <v>2162</v>
      </c>
      <c r="O41" s="224">
        <f t="shared" si="3"/>
        <v>84.091793076623873</v>
      </c>
      <c r="P41" s="139">
        <v>19</v>
      </c>
      <c r="Q41" s="139">
        <v>19</v>
      </c>
      <c r="R41" s="224">
        <f t="shared" si="4"/>
        <v>100</v>
      </c>
      <c r="S41" s="139">
        <v>7</v>
      </c>
      <c r="T41" s="139">
        <v>7</v>
      </c>
      <c r="U41" s="224">
        <f t="shared" si="5"/>
        <v>100</v>
      </c>
      <c r="V41" s="139">
        <v>7</v>
      </c>
      <c r="W41" s="139">
        <v>7</v>
      </c>
      <c r="X41" s="224">
        <f t="shared" si="6"/>
        <v>100</v>
      </c>
      <c r="Y41" s="153"/>
      <c r="Z41" s="153"/>
    </row>
    <row r="42" spans="1:26" ht="16.5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1570</v>
      </c>
      <c r="E42" s="139">
        <v>1090</v>
      </c>
      <c r="F42" s="224">
        <f t="shared" si="0"/>
        <v>69.42675159235668</v>
      </c>
      <c r="G42" s="139">
        <v>796</v>
      </c>
      <c r="H42" s="139">
        <v>416</v>
      </c>
      <c r="I42" s="224">
        <f t="shared" si="1"/>
        <v>52.261306532663319</v>
      </c>
      <c r="J42" s="139">
        <v>790</v>
      </c>
      <c r="K42" s="139">
        <v>14</v>
      </c>
      <c r="L42" s="224">
        <f t="shared" si="2"/>
        <v>1.7721518987341773</v>
      </c>
      <c r="M42" s="125">
        <v>2365</v>
      </c>
      <c r="N42" s="125">
        <v>1506</v>
      </c>
      <c r="O42" s="224">
        <f t="shared" si="3"/>
        <v>63.678646934460893</v>
      </c>
      <c r="P42" s="139">
        <v>18</v>
      </c>
      <c r="Q42" s="139">
        <v>18</v>
      </c>
      <c r="R42" s="224">
        <f t="shared" si="4"/>
        <v>100</v>
      </c>
      <c r="S42" s="139">
        <v>4</v>
      </c>
      <c r="T42" s="139">
        <v>4</v>
      </c>
      <c r="U42" s="224">
        <f t="shared" si="5"/>
        <v>100</v>
      </c>
      <c r="V42" s="139">
        <v>1</v>
      </c>
      <c r="W42" s="139">
        <v>1</v>
      </c>
      <c r="X42" s="224">
        <f t="shared" si="6"/>
        <v>100</v>
      </c>
      <c r="Y42" s="153"/>
      <c r="Z42" s="153"/>
    </row>
    <row r="43" spans="1:26" ht="19.5" customHeight="1">
      <c r="A43" s="351" t="s">
        <v>1057</v>
      </c>
      <c r="B43" s="372"/>
      <c r="C43" s="352"/>
      <c r="D43" s="231">
        <f t="shared" ref="D43:E43" si="7">SUM(D11:D42)</f>
        <v>71644</v>
      </c>
      <c r="E43" s="231">
        <f t="shared" si="7"/>
        <v>64547</v>
      </c>
      <c r="F43" s="353">
        <f t="shared" si="0"/>
        <v>90.094076265981798</v>
      </c>
      <c r="G43" s="231">
        <f t="shared" ref="G43:H43" si="8">SUM(G11:G42)</f>
        <v>34926</v>
      </c>
      <c r="H43" s="231">
        <f t="shared" si="8"/>
        <v>37164</v>
      </c>
      <c r="I43" s="353">
        <f t="shared" si="1"/>
        <v>106.40783370554887</v>
      </c>
      <c r="J43" s="231">
        <f t="shared" ref="J43:K43" si="9">SUM(J11:J42)</f>
        <v>34057</v>
      </c>
      <c r="K43" s="231">
        <f t="shared" si="9"/>
        <v>36777</v>
      </c>
      <c r="L43" s="353">
        <f t="shared" si="2"/>
        <v>107.98661068209179</v>
      </c>
      <c r="M43" s="232">
        <f t="shared" ref="M43:N43" si="10">SUM(M11:M42)</f>
        <v>104956</v>
      </c>
      <c r="N43" s="231">
        <f t="shared" si="10"/>
        <v>101795</v>
      </c>
      <c r="O43" s="353">
        <f t="shared" si="3"/>
        <v>96.98826174778003</v>
      </c>
      <c r="P43" s="231">
        <f t="shared" ref="P43:Q43" si="11">SUM(P11:P42)</f>
        <v>707</v>
      </c>
      <c r="Q43" s="231">
        <f t="shared" si="11"/>
        <v>707</v>
      </c>
      <c r="R43" s="353">
        <f t="shared" si="4"/>
        <v>100</v>
      </c>
      <c r="S43" s="231">
        <f t="shared" ref="S43:T43" si="12">SUM(S11:S42)</f>
        <v>203</v>
      </c>
      <c r="T43" s="231">
        <f t="shared" si="12"/>
        <v>203</v>
      </c>
      <c r="U43" s="353">
        <f t="shared" si="5"/>
        <v>100</v>
      </c>
      <c r="V43" s="231">
        <f t="shared" ref="V43:W43" si="13">SUM(V11:V42)</f>
        <v>146</v>
      </c>
      <c r="W43" s="231">
        <f t="shared" si="13"/>
        <v>145</v>
      </c>
      <c r="X43" s="353">
        <f t="shared" si="6"/>
        <v>99.315068493150676</v>
      </c>
      <c r="Y43" s="153"/>
      <c r="Z43" s="153"/>
    </row>
    <row r="44" spans="1:26" ht="19.5" customHeight="1">
      <c r="A44" s="172"/>
      <c r="B44" s="172"/>
      <c r="C44" s="172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9.5" customHeight="1">
      <c r="A45" s="153" t="s">
        <v>1320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>
        <v>70418</v>
      </c>
      <c r="E46" s="153">
        <v>37574</v>
      </c>
      <c r="F46" s="153"/>
      <c r="G46" s="153">
        <v>35626</v>
      </c>
      <c r="H46" s="153">
        <v>17659</v>
      </c>
      <c r="I46" s="153"/>
      <c r="J46" s="153">
        <v>23614</v>
      </c>
      <c r="K46" s="153">
        <v>12124</v>
      </c>
      <c r="L46" s="153"/>
      <c r="M46" s="153">
        <v>106044</v>
      </c>
      <c r="N46" s="153">
        <v>55233</v>
      </c>
      <c r="O46" s="153"/>
      <c r="P46" s="153">
        <v>701</v>
      </c>
      <c r="Q46" s="153">
        <v>635</v>
      </c>
      <c r="R46" s="153"/>
      <c r="S46" s="153">
        <v>185</v>
      </c>
      <c r="T46" s="153">
        <v>169</v>
      </c>
      <c r="U46" s="153"/>
      <c r="V46" s="153">
        <v>136</v>
      </c>
      <c r="W46" s="153">
        <v>115</v>
      </c>
      <c r="X46" s="153"/>
      <c r="Y46" s="153"/>
      <c r="Z46" s="153"/>
    </row>
    <row r="47" spans="1:26" ht="15.75" customHeight="1">
      <c r="A47" s="440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V8:X8"/>
    <mergeCell ref="A3:X3"/>
    <mergeCell ref="A7:A9"/>
    <mergeCell ref="B7:B9"/>
    <mergeCell ref="C7:C9"/>
    <mergeCell ref="D7:L7"/>
    <mergeCell ref="M7:O8"/>
    <mergeCell ref="P7:X7"/>
    <mergeCell ref="D8:F8"/>
    <mergeCell ref="G8:I8"/>
    <mergeCell ref="J8:L8"/>
    <mergeCell ref="P8:R8"/>
    <mergeCell ref="S8:U8"/>
  </mergeCells>
  <printOptions horizontalCentered="1"/>
  <pageMargins left="1.19" right="0.9" top="1.1499999999999999" bottom="0.9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U1000"/>
  <sheetViews>
    <sheetView topLeftCell="J1" workbookViewId="0"/>
  </sheetViews>
  <sheetFormatPr defaultColWidth="14.42578125" defaultRowHeight="15" customHeight="1"/>
  <cols>
    <col min="1" max="1" width="5.7109375" customWidth="1"/>
    <col min="2" max="4" width="21.7109375" customWidth="1"/>
    <col min="5" max="6" width="9.7109375" customWidth="1"/>
    <col min="7" max="7" width="11.28515625" customWidth="1"/>
    <col min="8" max="8" width="8.28515625" customWidth="1"/>
    <col min="9" max="9" width="9.85546875" customWidth="1"/>
    <col min="10" max="10" width="11" customWidth="1"/>
    <col min="11" max="12" width="8.28515625" customWidth="1"/>
    <col min="13" max="13" width="9.85546875" customWidth="1"/>
    <col min="14" max="14" width="10.85546875" customWidth="1"/>
    <col min="15" max="15" width="8.28515625" customWidth="1"/>
    <col min="16" max="16" width="10.85546875" customWidth="1"/>
    <col min="17" max="17" width="8.28515625" customWidth="1"/>
    <col min="18" max="18" width="10.85546875" customWidth="1"/>
    <col min="19" max="25" width="8.28515625" customWidth="1"/>
    <col min="26" max="26" width="10.140625" customWidth="1"/>
    <col min="27" max="27" width="8.28515625" customWidth="1"/>
    <col min="28" max="28" width="10.85546875" customWidth="1"/>
    <col min="29" max="29" width="8.28515625" customWidth="1"/>
    <col min="30" max="30" width="10.85546875" customWidth="1"/>
    <col min="31" max="31" width="8.28515625" customWidth="1"/>
    <col min="32" max="32" width="11" customWidth="1"/>
    <col min="33" max="33" width="9.28515625" customWidth="1"/>
    <col min="34" max="34" width="11" customWidth="1"/>
    <col min="35" max="35" width="9.28515625" customWidth="1"/>
    <col min="36" max="36" width="10.85546875" customWidth="1"/>
    <col min="37" max="37" width="9.28515625" customWidth="1"/>
    <col min="38" max="38" width="12.28515625" customWidth="1"/>
    <col min="39" max="39" width="9.28515625" customWidth="1"/>
    <col min="40" max="40" width="13.140625" customWidth="1"/>
    <col min="41" max="41" width="9.28515625" customWidth="1"/>
    <col min="42" max="42" width="13.28515625" customWidth="1"/>
    <col min="43" max="43" width="9.28515625" customWidth="1"/>
    <col min="44" max="44" width="12.7109375" customWidth="1"/>
    <col min="45" max="47" width="9.28515625" customWidth="1"/>
  </cols>
  <sheetData>
    <row r="1" spans="1:47" ht="15.75">
      <c r="A1" s="168" t="s">
        <v>1606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</row>
    <row r="2" spans="1:47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</row>
    <row r="3" spans="1:47" ht="15.75">
      <c r="A3" s="743" t="s">
        <v>1607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718"/>
      <c r="AB3" s="718"/>
      <c r="AC3" s="718"/>
      <c r="AD3" s="718"/>
      <c r="AE3" s="718"/>
      <c r="AF3" s="718"/>
      <c r="AG3" s="718"/>
      <c r="AH3" s="718"/>
      <c r="AI3" s="718"/>
      <c r="AJ3" s="718"/>
      <c r="AK3" s="718"/>
      <c r="AL3" s="718"/>
      <c r="AM3" s="718"/>
      <c r="AN3" s="718"/>
      <c r="AO3" s="718"/>
      <c r="AP3" s="718"/>
      <c r="AQ3" s="718"/>
      <c r="AR3" s="718"/>
      <c r="AS3" s="718"/>
      <c r="AT3" s="153"/>
      <c r="AU3" s="153"/>
    </row>
    <row r="4" spans="1:47" ht="15.75">
      <c r="A4" s="743" t="s">
        <v>1441</v>
      </c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718"/>
      <c r="AE4" s="718"/>
      <c r="AF4" s="718"/>
      <c r="AG4" s="718"/>
      <c r="AH4" s="718"/>
      <c r="AI4" s="718"/>
      <c r="AJ4" s="718"/>
      <c r="AK4" s="718"/>
      <c r="AL4" s="718"/>
      <c r="AM4" s="718"/>
      <c r="AN4" s="718"/>
      <c r="AO4" s="718"/>
      <c r="AP4" s="718"/>
      <c r="AQ4" s="718"/>
      <c r="AR4" s="718"/>
      <c r="AS4" s="718"/>
      <c r="AT4" s="153"/>
      <c r="AU4" s="153"/>
    </row>
    <row r="5" spans="1:47" ht="15.75">
      <c r="A5" s="171"/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54" t="s">
        <v>284</v>
      </c>
      <c r="T5" s="154"/>
      <c r="U5" s="154"/>
      <c r="V5" s="154"/>
      <c r="W5" s="154"/>
      <c r="X5" s="154"/>
      <c r="Y5" s="154"/>
      <c r="Z5" s="110" t="str">
        <f>'1'!$F$5</f>
        <v>PONOROGO</v>
      </c>
      <c r="AA5" s="107"/>
      <c r="AB5" s="107"/>
      <c r="AC5" s="171"/>
      <c r="AD5" s="171"/>
      <c r="AE5" s="171"/>
      <c r="AF5" s="171"/>
      <c r="AG5" s="107"/>
      <c r="AH5" s="107"/>
      <c r="AI5" s="171"/>
      <c r="AJ5" s="171"/>
      <c r="AK5" s="171"/>
      <c r="AL5" s="170"/>
      <c r="AM5" s="170"/>
      <c r="AN5" s="153"/>
      <c r="AO5" s="153"/>
      <c r="AP5" s="153"/>
      <c r="AQ5" s="153"/>
      <c r="AR5" s="153"/>
      <c r="AS5" s="153"/>
      <c r="AT5" s="153"/>
      <c r="AU5" s="153"/>
    </row>
    <row r="6" spans="1:47" ht="15.75">
      <c r="A6" s="171"/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54" t="s">
        <v>3</v>
      </c>
      <c r="T6" s="154"/>
      <c r="U6" s="154"/>
      <c r="V6" s="154"/>
      <c r="W6" s="154"/>
      <c r="X6" s="154"/>
      <c r="Y6" s="154"/>
      <c r="Z6" s="110">
        <f>'1'!$F$6</f>
        <v>2025</v>
      </c>
      <c r="AA6" s="107"/>
      <c r="AB6" s="107"/>
      <c r="AC6" s="171"/>
      <c r="AD6" s="171"/>
      <c r="AE6" s="171"/>
      <c r="AF6" s="171"/>
      <c r="AG6" s="107"/>
      <c r="AH6" s="107"/>
      <c r="AI6" s="171"/>
      <c r="AJ6" s="171"/>
      <c r="AK6" s="171"/>
      <c r="AL6" s="170"/>
      <c r="AM6" s="170"/>
      <c r="AN6" s="153"/>
      <c r="AO6" s="153"/>
      <c r="AP6" s="153"/>
      <c r="AQ6" s="153"/>
      <c r="AR6" s="153"/>
      <c r="AS6" s="153"/>
      <c r="AT6" s="153"/>
      <c r="AU6" s="153"/>
    </row>
    <row r="7" spans="1:47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</row>
    <row r="8" spans="1:47" ht="15.75">
      <c r="A8" s="726" t="s">
        <v>4</v>
      </c>
      <c r="B8" s="726" t="s">
        <v>247</v>
      </c>
      <c r="C8" s="726" t="s">
        <v>1156</v>
      </c>
      <c r="D8" s="727" t="s">
        <v>1608</v>
      </c>
      <c r="E8" s="796" t="s">
        <v>1609</v>
      </c>
      <c r="F8" s="747"/>
      <c r="G8" s="748"/>
      <c r="H8" s="796" t="s">
        <v>1610</v>
      </c>
      <c r="I8" s="747"/>
      <c r="J8" s="748"/>
      <c r="K8" s="790" t="s">
        <v>1611</v>
      </c>
      <c r="L8" s="747"/>
      <c r="M8" s="748"/>
      <c r="N8" s="745" t="s">
        <v>1612</v>
      </c>
      <c r="O8" s="723"/>
      <c r="P8" s="723"/>
      <c r="Q8" s="723"/>
      <c r="R8" s="723"/>
      <c r="S8" s="723"/>
      <c r="T8" s="723"/>
      <c r="U8" s="723"/>
      <c r="V8" s="723"/>
      <c r="W8" s="723"/>
      <c r="X8" s="723"/>
      <c r="Y8" s="723"/>
      <c r="Z8" s="723"/>
      <c r="AA8" s="723"/>
      <c r="AB8" s="723"/>
      <c r="AC8" s="723"/>
      <c r="AD8" s="723"/>
      <c r="AE8" s="723"/>
      <c r="AF8" s="723"/>
      <c r="AG8" s="723"/>
      <c r="AH8" s="723"/>
      <c r="AI8" s="723"/>
      <c r="AJ8" s="723"/>
      <c r="AK8" s="723"/>
      <c r="AL8" s="723"/>
      <c r="AM8" s="723"/>
      <c r="AN8" s="723"/>
      <c r="AO8" s="723"/>
      <c r="AP8" s="723"/>
      <c r="AQ8" s="723"/>
      <c r="AR8" s="723"/>
      <c r="AS8" s="724"/>
      <c r="AT8" s="153"/>
      <c r="AU8" s="153"/>
    </row>
    <row r="9" spans="1:47" ht="15.75">
      <c r="A9" s="730"/>
      <c r="B9" s="730"/>
      <c r="C9" s="730"/>
      <c r="D9" s="730"/>
      <c r="E9" s="801"/>
      <c r="F9" s="718"/>
      <c r="G9" s="802"/>
      <c r="H9" s="801"/>
      <c r="I9" s="718"/>
      <c r="J9" s="802"/>
      <c r="K9" s="801"/>
      <c r="L9" s="718"/>
      <c r="M9" s="802"/>
      <c r="N9" s="745" t="s">
        <v>1613</v>
      </c>
      <c r="O9" s="723"/>
      <c r="P9" s="723"/>
      <c r="Q9" s="723"/>
      <c r="R9" s="723"/>
      <c r="S9" s="724"/>
      <c r="T9" s="745" t="s">
        <v>1614</v>
      </c>
      <c r="U9" s="723"/>
      <c r="V9" s="723"/>
      <c r="W9" s="723"/>
      <c r="X9" s="723"/>
      <c r="Y9" s="724"/>
      <c r="Z9" s="745" t="s">
        <v>1615</v>
      </c>
      <c r="AA9" s="723"/>
      <c r="AB9" s="723"/>
      <c r="AC9" s="723"/>
      <c r="AD9" s="723"/>
      <c r="AE9" s="724"/>
      <c r="AF9" s="745" t="s">
        <v>1616</v>
      </c>
      <c r="AG9" s="723"/>
      <c r="AH9" s="723"/>
      <c r="AI9" s="723"/>
      <c r="AJ9" s="723"/>
      <c r="AK9" s="724"/>
      <c r="AL9" s="745" t="s">
        <v>1529</v>
      </c>
      <c r="AM9" s="724"/>
      <c r="AN9" s="745" t="s">
        <v>1617</v>
      </c>
      <c r="AO9" s="723"/>
      <c r="AP9" s="723"/>
      <c r="AQ9" s="723"/>
      <c r="AR9" s="723"/>
      <c r="AS9" s="724"/>
      <c r="AT9" s="153"/>
      <c r="AU9" s="153"/>
    </row>
    <row r="10" spans="1:47" ht="15.75">
      <c r="A10" s="730"/>
      <c r="B10" s="730"/>
      <c r="C10" s="730"/>
      <c r="D10" s="730"/>
      <c r="E10" s="737"/>
      <c r="F10" s="732"/>
      <c r="G10" s="733"/>
      <c r="H10" s="737"/>
      <c r="I10" s="732"/>
      <c r="J10" s="733"/>
      <c r="K10" s="737"/>
      <c r="L10" s="732"/>
      <c r="M10" s="733"/>
      <c r="N10" s="745" t="s">
        <v>8</v>
      </c>
      <c r="O10" s="724"/>
      <c r="P10" s="745" t="s">
        <v>9</v>
      </c>
      <c r="Q10" s="724"/>
      <c r="R10" s="745" t="s">
        <v>10</v>
      </c>
      <c r="S10" s="724"/>
      <c r="T10" s="745" t="s">
        <v>8</v>
      </c>
      <c r="U10" s="724"/>
      <c r="V10" s="745" t="s">
        <v>9</v>
      </c>
      <c r="W10" s="724"/>
      <c r="X10" s="745" t="s">
        <v>10</v>
      </c>
      <c r="Y10" s="724"/>
      <c r="Z10" s="745" t="s">
        <v>8</v>
      </c>
      <c r="AA10" s="724"/>
      <c r="AB10" s="745" t="s">
        <v>9</v>
      </c>
      <c r="AC10" s="724"/>
      <c r="AD10" s="745" t="s">
        <v>10</v>
      </c>
      <c r="AE10" s="724"/>
      <c r="AF10" s="745" t="s">
        <v>8</v>
      </c>
      <c r="AG10" s="724"/>
      <c r="AH10" s="745" t="s">
        <v>9</v>
      </c>
      <c r="AI10" s="724"/>
      <c r="AJ10" s="745" t="s">
        <v>10</v>
      </c>
      <c r="AK10" s="724"/>
      <c r="AL10" s="745" t="s">
        <v>9</v>
      </c>
      <c r="AM10" s="724"/>
      <c r="AN10" s="745" t="s">
        <v>8</v>
      </c>
      <c r="AO10" s="724"/>
      <c r="AP10" s="745" t="s">
        <v>9</v>
      </c>
      <c r="AQ10" s="724"/>
      <c r="AR10" s="745" t="s">
        <v>10</v>
      </c>
      <c r="AS10" s="724"/>
      <c r="AT10" s="153"/>
      <c r="AU10" s="153"/>
    </row>
    <row r="11" spans="1:47" ht="31.5">
      <c r="A11" s="720"/>
      <c r="B11" s="720"/>
      <c r="C11" s="720"/>
      <c r="D11" s="720"/>
      <c r="E11" s="175" t="s">
        <v>8</v>
      </c>
      <c r="F11" s="175" t="s">
        <v>9</v>
      </c>
      <c r="G11" s="175" t="s">
        <v>388</v>
      </c>
      <c r="H11" s="175" t="s">
        <v>8</v>
      </c>
      <c r="I11" s="175" t="s">
        <v>9</v>
      </c>
      <c r="J11" s="175" t="s">
        <v>388</v>
      </c>
      <c r="K11" s="175" t="s">
        <v>8</v>
      </c>
      <c r="L11" s="175" t="s">
        <v>9</v>
      </c>
      <c r="M11" s="175" t="s">
        <v>388</v>
      </c>
      <c r="N11" s="175" t="s">
        <v>249</v>
      </c>
      <c r="O11" s="175" t="s">
        <v>29</v>
      </c>
      <c r="P11" s="175" t="s">
        <v>249</v>
      </c>
      <c r="Q11" s="175" t="s">
        <v>29</v>
      </c>
      <c r="R11" s="175" t="s">
        <v>249</v>
      </c>
      <c r="S11" s="175" t="s">
        <v>29</v>
      </c>
      <c r="T11" s="175" t="s">
        <v>249</v>
      </c>
      <c r="U11" s="175" t="s">
        <v>29</v>
      </c>
      <c r="V11" s="175" t="s">
        <v>249</v>
      </c>
      <c r="W11" s="175" t="s">
        <v>29</v>
      </c>
      <c r="X11" s="175" t="s">
        <v>249</v>
      </c>
      <c r="Y11" s="175" t="s">
        <v>29</v>
      </c>
      <c r="Z11" s="175" t="s">
        <v>249</v>
      </c>
      <c r="AA11" s="175" t="s">
        <v>29</v>
      </c>
      <c r="AB11" s="175" t="s">
        <v>249</v>
      </c>
      <c r="AC11" s="175" t="s">
        <v>29</v>
      </c>
      <c r="AD11" s="175" t="s">
        <v>249</v>
      </c>
      <c r="AE11" s="175" t="s">
        <v>29</v>
      </c>
      <c r="AF11" s="175" t="s">
        <v>249</v>
      </c>
      <c r="AG11" s="175" t="s">
        <v>29</v>
      </c>
      <c r="AH11" s="175" t="s">
        <v>249</v>
      </c>
      <c r="AI11" s="175" t="s">
        <v>29</v>
      </c>
      <c r="AJ11" s="175" t="s">
        <v>249</v>
      </c>
      <c r="AK11" s="175" t="s">
        <v>29</v>
      </c>
      <c r="AL11" s="175" t="s">
        <v>249</v>
      </c>
      <c r="AM11" s="175" t="s">
        <v>29</v>
      </c>
      <c r="AN11" s="175" t="s">
        <v>249</v>
      </c>
      <c r="AO11" s="175" t="s">
        <v>29</v>
      </c>
      <c r="AP11" s="175" t="s">
        <v>249</v>
      </c>
      <c r="AQ11" s="175" t="s">
        <v>29</v>
      </c>
      <c r="AR11" s="175" t="s">
        <v>249</v>
      </c>
      <c r="AS11" s="175" t="s">
        <v>29</v>
      </c>
      <c r="AT11" s="153"/>
      <c r="AU11" s="153"/>
    </row>
    <row r="12" spans="1:47">
      <c r="A12" s="119">
        <v>1</v>
      </c>
      <c r="B12" s="119">
        <v>2</v>
      </c>
      <c r="C12" s="119">
        <v>3</v>
      </c>
      <c r="D12" s="119">
        <v>4</v>
      </c>
      <c r="E12" s="119">
        <v>5</v>
      </c>
      <c r="F12" s="119">
        <v>6</v>
      </c>
      <c r="G12" s="119">
        <v>7</v>
      </c>
      <c r="H12" s="119">
        <v>8</v>
      </c>
      <c r="I12" s="119">
        <v>9</v>
      </c>
      <c r="J12" s="119">
        <v>10</v>
      </c>
      <c r="K12" s="119">
        <v>11</v>
      </c>
      <c r="L12" s="119">
        <v>12</v>
      </c>
      <c r="M12" s="119">
        <v>13</v>
      </c>
      <c r="N12" s="119">
        <v>14</v>
      </c>
      <c r="O12" s="119">
        <v>15</v>
      </c>
      <c r="P12" s="119">
        <v>16</v>
      </c>
      <c r="Q12" s="119">
        <v>17</v>
      </c>
      <c r="R12" s="119">
        <v>18</v>
      </c>
      <c r="S12" s="119">
        <v>19</v>
      </c>
      <c r="T12" s="119">
        <v>20</v>
      </c>
      <c r="U12" s="119">
        <v>21</v>
      </c>
      <c r="V12" s="119">
        <v>22</v>
      </c>
      <c r="W12" s="119">
        <v>23</v>
      </c>
      <c r="X12" s="119">
        <v>24</v>
      </c>
      <c r="Y12" s="119">
        <v>25</v>
      </c>
      <c r="Z12" s="119">
        <v>26</v>
      </c>
      <c r="AA12" s="119">
        <v>27</v>
      </c>
      <c r="AB12" s="119">
        <v>28</v>
      </c>
      <c r="AC12" s="119">
        <v>29</v>
      </c>
      <c r="AD12" s="119">
        <v>30</v>
      </c>
      <c r="AE12" s="119">
        <v>31</v>
      </c>
      <c r="AF12" s="119">
        <v>32</v>
      </c>
      <c r="AG12" s="119">
        <v>33</v>
      </c>
      <c r="AH12" s="119">
        <v>34</v>
      </c>
      <c r="AI12" s="119">
        <v>35</v>
      </c>
      <c r="AJ12" s="119">
        <v>36</v>
      </c>
      <c r="AK12" s="119">
        <v>37</v>
      </c>
      <c r="AL12" s="119">
        <v>38</v>
      </c>
      <c r="AM12" s="119">
        <v>39</v>
      </c>
      <c r="AN12" s="119">
        <v>40</v>
      </c>
      <c r="AO12" s="119">
        <v>41</v>
      </c>
      <c r="AP12" s="119">
        <v>42</v>
      </c>
      <c r="AQ12" s="119">
        <v>43</v>
      </c>
      <c r="AR12" s="119">
        <v>44</v>
      </c>
      <c r="AS12" s="119">
        <v>45</v>
      </c>
      <c r="AT12" s="153"/>
      <c r="AU12" s="153"/>
    </row>
    <row r="13" spans="1:47" ht="19.5" customHeight="1">
      <c r="A13" s="240">
        <v>1</v>
      </c>
      <c r="B13" s="250" t="str">
        <f>'11'!B9</f>
        <v>Ngrayun</v>
      </c>
      <c r="C13" s="250" t="str">
        <f>'11'!C9</f>
        <v>Ngrayun</v>
      </c>
      <c r="D13" s="122">
        <v>30</v>
      </c>
      <c r="E13" s="122">
        <v>229</v>
      </c>
      <c r="F13" s="122">
        <v>213</v>
      </c>
      <c r="G13" s="291">
        <f t="shared" ref="G13:G44" si="0">E13+F13</f>
        <v>442</v>
      </c>
      <c r="H13" s="122">
        <v>230</v>
      </c>
      <c r="I13" s="122">
        <v>213</v>
      </c>
      <c r="J13" s="291">
        <f t="shared" ref="J13:J44" si="1">H13+I13</f>
        <v>443</v>
      </c>
      <c r="K13" s="139">
        <v>235</v>
      </c>
      <c r="L13" s="139">
        <v>218</v>
      </c>
      <c r="M13" s="223">
        <f t="shared" ref="M13:M44" si="2">SUM(K13:L13)</f>
        <v>453</v>
      </c>
      <c r="N13" s="139">
        <v>159</v>
      </c>
      <c r="O13" s="223">
        <f t="shared" ref="O13:O45" si="3">N13/E13*100</f>
        <v>69.432314410480345</v>
      </c>
      <c r="P13" s="139">
        <v>185</v>
      </c>
      <c r="Q13" s="223">
        <f t="shared" ref="Q13:Q45" si="4">P13/F13*100</f>
        <v>86.854460093896719</v>
      </c>
      <c r="R13" s="223">
        <f t="shared" ref="R13:R44" si="5">N13+P13</f>
        <v>344</v>
      </c>
      <c r="S13" s="223">
        <f t="shared" ref="S13:S45" si="6">R13/G13*100</f>
        <v>77.828054298642542</v>
      </c>
      <c r="T13" s="139">
        <v>159</v>
      </c>
      <c r="U13" s="223">
        <f t="shared" ref="U13:U45" si="7">T13/E13*100</f>
        <v>69.432314410480345</v>
      </c>
      <c r="V13" s="139">
        <v>184</v>
      </c>
      <c r="W13" s="223">
        <f t="shared" ref="W13:W45" si="8">V13/F13*100</f>
        <v>86.3849765258216</v>
      </c>
      <c r="X13" s="223">
        <f t="shared" ref="X13:X44" si="9">T13+V13</f>
        <v>343</v>
      </c>
      <c r="Y13" s="223">
        <f t="shared" ref="Y13:Y45" si="10">X13/G13*100</f>
        <v>77.601809954751133</v>
      </c>
      <c r="Z13" s="139">
        <v>172</v>
      </c>
      <c r="AA13" s="223">
        <f t="shared" ref="AA13:AA45" si="11">Z13/H13*100</f>
        <v>74.782608695652172</v>
      </c>
      <c r="AB13" s="139">
        <v>175</v>
      </c>
      <c r="AC13" s="223">
        <f t="shared" ref="AC13:AC45" si="12">AB13/I13*100</f>
        <v>82.159624413145536</v>
      </c>
      <c r="AD13" s="223">
        <f t="shared" ref="AD13:AD44" si="13">AB13+Z13</f>
        <v>347</v>
      </c>
      <c r="AE13" s="223">
        <f t="shared" ref="AE13:AE45" si="14">AD13/J13*100</f>
        <v>78.329571106094804</v>
      </c>
      <c r="AF13" s="139">
        <v>181</v>
      </c>
      <c r="AG13" s="228">
        <f t="shared" ref="AG13:AG45" si="15">AF13/K13*100</f>
        <v>77.021276595744681</v>
      </c>
      <c r="AH13" s="139">
        <v>187</v>
      </c>
      <c r="AI13" s="228">
        <f t="shared" ref="AI13:AI45" si="16">AH13/L13*100</f>
        <v>85.77981651376146</v>
      </c>
      <c r="AJ13" s="223">
        <f t="shared" ref="AJ13:AJ44" si="17">SUM(AF13,AH13)</f>
        <v>368</v>
      </c>
      <c r="AK13" s="228">
        <f t="shared" ref="AK13:AK45" si="18">AJ13/M13*100</f>
        <v>81.236203090507729</v>
      </c>
      <c r="AL13" s="350">
        <v>192</v>
      </c>
      <c r="AM13" s="228">
        <f t="shared" ref="AM13:AM45" si="19">AL13/L13*100</f>
        <v>88.073394495412856</v>
      </c>
      <c r="AN13" s="139">
        <v>181</v>
      </c>
      <c r="AO13" s="228">
        <f t="shared" ref="AO13:AO45" si="20">AN13/K13*100</f>
        <v>77.021276595744681</v>
      </c>
      <c r="AP13" s="139">
        <v>187</v>
      </c>
      <c r="AQ13" s="228">
        <f t="shared" ref="AQ13:AQ45" si="21">AP13/L13*100</f>
        <v>85.77981651376146</v>
      </c>
      <c r="AR13" s="223">
        <f t="shared" ref="AR13:AR44" si="22">SUM(AN13,AP13)</f>
        <v>368</v>
      </c>
      <c r="AS13" s="228">
        <f t="shared" ref="AS13:AS45" si="23">AR13/M13*100</f>
        <v>81.236203090507729</v>
      </c>
      <c r="AT13" s="153"/>
      <c r="AU13" s="153"/>
    </row>
    <row r="14" spans="1:47" ht="19.5" customHeight="1">
      <c r="A14" s="240">
        <v>2</v>
      </c>
      <c r="B14" s="250">
        <f>'11'!B10</f>
        <v>0</v>
      </c>
      <c r="C14" s="250" t="str">
        <f>'11'!C10</f>
        <v>Selur</v>
      </c>
      <c r="D14" s="122">
        <v>20</v>
      </c>
      <c r="E14" s="122">
        <v>154</v>
      </c>
      <c r="F14" s="122">
        <v>144</v>
      </c>
      <c r="G14" s="291">
        <f t="shared" si="0"/>
        <v>298</v>
      </c>
      <c r="H14" s="122">
        <v>154</v>
      </c>
      <c r="I14" s="122">
        <v>144</v>
      </c>
      <c r="J14" s="291">
        <f t="shared" si="1"/>
        <v>298</v>
      </c>
      <c r="K14" s="139">
        <v>158</v>
      </c>
      <c r="L14" s="139">
        <v>147</v>
      </c>
      <c r="M14" s="223">
        <f t="shared" si="2"/>
        <v>305</v>
      </c>
      <c r="N14" s="139">
        <v>130</v>
      </c>
      <c r="O14" s="223">
        <f t="shared" si="3"/>
        <v>84.415584415584405</v>
      </c>
      <c r="P14" s="139">
        <v>92</v>
      </c>
      <c r="Q14" s="223">
        <f t="shared" si="4"/>
        <v>63.888888888888886</v>
      </c>
      <c r="R14" s="223">
        <f t="shared" si="5"/>
        <v>222</v>
      </c>
      <c r="S14" s="223">
        <f t="shared" si="6"/>
        <v>74.496644295302019</v>
      </c>
      <c r="T14" s="139">
        <v>130</v>
      </c>
      <c r="U14" s="223">
        <f t="shared" si="7"/>
        <v>84.415584415584405</v>
      </c>
      <c r="V14" s="139">
        <v>92</v>
      </c>
      <c r="W14" s="223">
        <f t="shared" si="8"/>
        <v>63.888888888888886</v>
      </c>
      <c r="X14" s="223">
        <f t="shared" si="9"/>
        <v>222</v>
      </c>
      <c r="Y14" s="223">
        <f t="shared" si="10"/>
        <v>74.496644295302019</v>
      </c>
      <c r="Z14" s="139">
        <v>108</v>
      </c>
      <c r="AA14" s="223">
        <f t="shared" si="11"/>
        <v>70.129870129870127</v>
      </c>
      <c r="AB14" s="139">
        <v>131</v>
      </c>
      <c r="AC14" s="223">
        <f t="shared" si="12"/>
        <v>90.972222222222214</v>
      </c>
      <c r="AD14" s="223">
        <f t="shared" si="13"/>
        <v>239</v>
      </c>
      <c r="AE14" s="223">
        <f t="shared" si="14"/>
        <v>80.201342281879192</v>
      </c>
      <c r="AF14" s="139">
        <v>142</v>
      </c>
      <c r="AG14" s="228">
        <f t="shared" si="15"/>
        <v>89.87341772151899</v>
      </c>
      <c r="AH14" s="139">
        <v>127</v>
      </c>
      <c r="AI14" s="228">
        <f t="shared" si="16"/>
        <v>86.394557823129247</v>
      </c>
      <c r="AJ14" s="223">
        <f t="shared" si="17"/>
        <v>269</v>
      </c>
      <c r="AK14" s="228">
        <f t="shared" si="18"/>
        <v>88.196721311475414</v>
      </c>
      <c r="AL14" s="350">
        <v>128</v>
      </c>
      <c r="AM14" s="228">
        <f t="shared" si="19"/>
        <v>87.074829931972786</v>
      </c>
      <c r="AN14" s="139">
        <v>142</v>
      </c>
      <c r="AO14" s="228">
        <f t="shared" si="20"/>
        <v>89.87341772151899</v>
      </c>
      <c r="AP14" s="139">
        <v>127</v>
      </c>
      <c r="AQ14" s="228">
        <f t="shared" si="21"/>
        <v>86.394557823129247</v>
      </c>
      <c r="AR14" s="223">
        <f t="shared" si="22"/>
        <v>269</v>
      </c>
      <c r="AS14" s="228">
        <f t="shared" si="23"/>
        <v>88.196721311475414</v>
      </c>
      <c r="AT14" s="153"/>
      <c r="AU14" s="153"/>
    </row>
    <row r="15" spans="1:47" ht="19.5" customHeight="1">
      <c r="A15" s="240">
        <v>3</v>
      </c>
      <c r="B15" s="250" t="str">
        <f>'11'!B11</f>
        <v>Slahung</v>
      </c>
      <c r="C15" s="250" t="str">
        <f>'11'!C11</f>
        <v>Slahung</v>
      </c>
      <c r="D15" s="122">
        <v>24</v>
      </c>
      <c r="E15" s="122">
        <v>183</v>
      </c>
      <c r="F15" s="122">
        <v>175</v>
      </c>
      <c r="G15" s="291">
        <f t="shared" si="0"/>
        <v>358</v>
      </c>
      <c r="H15" s="122">
        <v>184</v>
      </c>
      <c r="I15" s="122">
        <v>175</v>
      </c>
      <c r="J15" s="291">
        <f t="shared" si="1"/>
        <v>359</v>
      </c>
      <c r="K15" s="139">
        <v>188</v>
      </c>
      <c r="L15" s="139">
        <v>179</v>
      </c>
      <c r="M15" s="223">
        <f t="shared" si="2"/>
        <v>367</v>
      </c>
      <c r="N15" s="139">
        <v>108</v>
      </c>
      <c r="O15" s="223">
        <f t="shared" si="3"/>
        <v>59.016393442622949</v>
      </c>
      <c r="P15" s="139">
        <v>101</v>
      </c>
      <c r="Q15" s="223">
        <f t="shared" si="4"/>
        <v>57.714285714285715</v>
      </c>
      <c r="R15" s="223">
        <f t="shared" si="5"/>
        <v>209</v>
      </c>
      <c r="S15" s="223">
        <f t="shared" si="6"/>
        <v>58.379888268156421</v>
      </c>
      <c r="T15" s="139">
        <v>108</v>
      </c>
      <c r="U15" s="223">
        <f t="shared" si="7"/>
        <v>59.016393442622949</v>
      </c>
      <c r="V15" s="139">
        <v>101</v>
      </c>
      <c r="W15" s="223">
        <f t="shared" si="8"/>
        <v>57.714285714285715</v>
      </c>
      <c r="X15" s="223">
        <f t="shared" si="9"/>
        <v>209</v>
      </c>
      <c r="Y15" s="223">
        <f t="shared" si="10"/>
        <v>58.379888268156421</v>
      </c>
      <c r="Z15" s="139">
        <v>105</v>
      </c>
      <c r="AA15" s="223">
        <f t="shared" si="11"/>
        <v>57.065217391304344</v>
      </c>
      <c r="AB15" s="139">
        <v>104</v>
      </c>
      <c r="AC15" s="223">
        <f t="shared" si="12"/>
        <v>59.428571428571431</v>
      </c>
      <c r="AD15" s="223">
        <f t="shared" si="13"/>
        <v>209</v>
      </c>
      <c r="AE15" s="223">
        <f t="shared" si="14"/>
        <v>58.217270194986071</v>
      </c>
      <c r="AF15" s="139">
        <v>134</v>
      </c>
      <c r="AG15" s="228">
        <f t="shared" si="15"/>
        <v>71.276595744680847</v>
      </c>
      <c r="AH15" s="139">
        <v>127</v>
      </c>
      <c r="AI15" s="228">
        <f t="shared" si="16"/>
        <v>70.949720670391059</v>
      </c>
      <c r="AJ15" s="223">
        <f t="shared" si="17"/>
        <v>261</v>
      </c>
      <c r="AK15" s="228">
        <f t="shared" si="18"/>
        <v>71.117166212534059</v>
      </c>
      <c r="AL15" s="350">
        <v>125</v>
      </c>
      <c r="AM15" s="228">
        <f t="shared" si="19"/>
        <v>69.832402234636874</v>
      </c>
      <c r="AN15" s="139">
        <v>134</v>
      </c>
      <c r="AO15" s="228">
        <f t="shared" si="20"/>
        <v>71.276595744680847</v>
      </c>
      <c r="AP15" s="139">
        <v>127</v>
      </c>
      <c r="AQ15" s="228">
        <f t="shared" si="21"/>
        <v>70.949720670391059</v>
      </c>
      <c r="AR15" s="223">
        <f t="shared" si="22"/>
        <v>261</v>
      </c>
      <c r="AS15" s="228">
        <f t="shared" si="23"/>
        <v>71.117166212534059</v>
      </c>
      <c r="AT15" s="153"/>
      <c r="AU15" s="153"/>
    </row>
    <row r="16" spans="1:47" ht="19.5" customHeight="1">
      <c r="A16" s="240">
        <v>4</v>
      </c>
      <c r="B16" s="250">
        <f>'11'!B12</f>
        <v>0</v>
      </c>
      <c r="C16" s="250" t="str">
        <f>'11'!C12</f>
        <v>Nailan</v>
      </c>
      <c r="D16" s="122">
        <v>20</v>
      </c>
      <c r="E16" s="122">
        <v>148</v>
      </c>
      <c r="F16" s="122">
        <v>144</v>
      </c>
      <c r="G16" s="291">
        <f t="shared" si="0"/>
        <v>292</v>
      </c>
      <c r="H16" s="122">
        <v>148</v>
      </c>
      <c r="I16" s="122">
        <v>144</v>
      </c>
      <c r="J16" s="291">
        <f t="shared" si="1"/>
        <v>292</v>
      </c>
      <c r="K16" s="139">
        <v>151</v>
      </c>
      <c r="L16" s="139">
        <v>147</v>
      </c>
      <c r="M16" s="223">
        <f t="shared" si="2"/>
        <v>298</v>
      </c>
      <c r="N16" s="139">
        <v>185</v>
      </c>
      <c r="O16" s="223">
        <f t="shared" si="3"/>
        <v>125</v>
      </c>
      <c r="P16" s="139">
        <v>172</v>
      </c>
      <c r="Q16" s="223">
        <f t="shared" si="4"/>
        <v>119.44444444444444</v>
      </c>
      <c r="R16" s="223">
        <f t="shared" si="5"/>
        <v>357</v>
      </c>
      <c r="S16" s="223">
        <f t="shared" si="6"/>
        <v>122.26027397260273</v>
      </c>
      <c r="T16" s="139">
        <v>185</v>
      </c>
      <c r="U16" s="223">
        <f t="shared" si="7"/>
        <v>125</v>
      </c>
      <c r="V16" s="139">
        <v>171</v>
      </c>
      <c r="W16" s="223">
        <f t="shared" si="8"/>
        <v>118.75</v>
      </c>
      <c r="X16" s="223">
        <f t="shared" si="9"/>
        <v>356</v>
      </c>
      <c r="Y16" s="223">
        <f t="shared" si="10"/>
        <v>121.91780821917808</v>
      </c>
      <c r="Z16" s="139">
        <v>199</v>
      </c>
      <c r="AA16" s="223">
        <f t="shared" si="11"/>
        <v>134.45945945945945</v>
      </c>
      <c r="AB16" s="139">
        <v>189</v>
      </c>
      <c r="AC16" s="223">
        <f t="shared" si="12"/>
        <v>131.25</v>
      </c>
      <c r="AD16" s="223">
        <f t="shared" si="13"/>
        <v>388</v>
      </c>
      <c r="AE16" s="223">
        <f t="shared" si="14"/>
        <v>132.87671232876713</v>
      </c>
      <c r="AF16" s="139">
        <v>181</v>
      </c>
      <c r="AG16" s="228">
        <f t="shared" si="15"/>
        <v>119.86754966887416</v>
      </c>
      <c r="AH16" s="139">
        <v>157</v>
      </c>
      <c r="AI16" s="228">
        <f t="shared" si="16"/>
        <v>106.80272108843538</v>
      </c>
      <c r="AJ16" s="223">
        <f t="shared" si="17"/>
        <v>338</v>
      </c>
      <c r="AK16" s="228">
        <f t="shared" si="18"/>
        <v>113.42281879194631</v>
      </c>
      <c r="AL16" s="350">
        <v>154</v>
      </c>
      <c r="AM16" s="228">
        <f t="shared" si="19"/>
        <v>104.76190476190477</v>
      </c>
      <c r="AN16" s="139">
        <v>181</v>
      </c>
      <c r="AO16" s="228">
        <f t="shared" si="20"/>
        <v>119.86754966887416</v>
      </c>
      <c r="AP16" s="139">
        <v>157</v>
      </c>
      <c r="AQ16" s="228">
        <f t="shared" si="21"/>
        <v>106.80272108843538</v>
      </c>
      <c r="AR16" s="223">
        <f t="shared" si="22"/>
        <v>338</v>
      </c>
      <c r="AS16" s="228">
        <f t="shared" si="23"/>
        <v>113.42281879194631</v>
      </c>
      <c r="AT16" s="153"/>
      <c r="AU16" s="153"/>
    </row>
    <row r="17" spans="1:47" ht="19.5" customHeight="1">
      <c r="A17" s="240">
        <v>5</v>
      </c>
      <c r="B17" s="250" t="str">
        <f>'11'!B13</f>
        <v>Bungkal</v>
      </c>
      <c r="C17" s="250" t="str">
        <f>'11'!C13</f>
        <v>Bungkal</v>
      </c>
      <c r="D17" s="122">
        <v>30</v>
      </c>
      <c r="E17" s="122">
        <v>236</v>
      </c>
      <c r="F17" s="122">
        <v>233</v>
      </c>
      <c r="G17" s="291">
        <f t="shared" si="0"/>
        <v>469</v>
      </c>
      <c r="H17" s="122">
        <v>237</v>
      </c>
      <c r="I17" s="122">
        <v>233</v>
      </c>
      <c r="J17" s="291">
        <f t="shared" si="1"/>
        <v>470</v>
      </c>
      <c r="K17" s="139">
        <v>242</v>
      </c>
      <c r="L17" s="139">
        <v>238</v>
      </c>
      <c r="M17" s="223">
        <f t="shared" si="2"/>
        <v>480</v>
      </c>
      <c r="N17" s="139">
        <v>198</v>
      </c>
      <c r="O17" s="223">
        <f t="shared" si="3"/>
        <v>83.898305084745758</v>
      </c>
      <c r="P17" s="139">
        <v>164</v>
      </c>
      <c r="Q17" s="223">
        <f t="shared" si="4"/>
        <v>70.386266094420606</v>
      </c>
      <c r="R17" s="223">
        <f t="shared" si="5"/>
        <v>362</v>
      </c>
      <c r="S17" s="223">
        <f t="shared" si="6"/>
        <v>77.185501066098084</v>
      </c>
      <c r="T17" s="139">
        <v>198</v>
      </c>
      <c r="U17" s="223">
        <f t="shared" si="7"/>
        <v>83.898305084745758</v>
      </c>
      <c r="V17" s="139">
        <v>163</v>
      </c>
      <c r="W17" s="223">
        <f t="shared" si="8"/>
        <v>69.957081545064383</v>
      </c>
      <c r="X17" s="223">
        <f t="shared" si="9"/>
        <v>361</v>
      </c>
      <c r="Y17" s="223">
        <f t="shared" si="10"/>
        <v>76.972281449893387</v>
      </c>
      <c r="Z17" s="139">
        <v>191</v>
      </c>
      <c r="AA17" s="223">
        <f t="shared" si="11"/>
        <v>80.59071729957806</v>
      </c>
      <c r="AB17" s="139">
        <v>179</v>
      </c>
      <c r="AC17" s="223">
        <f t="shared" si="12"/>
        <v>76.824034334763951</v>
      </c>
      <c r="AD17" s="223">
        <f t="shared" si="13"/>
        <v>370</v>
      </c>
      <c r="AE17" s="223">
        <f t="shared" si="14"/>
        <v>78.723404255319153</v>
      </c>
      <c r="AF17" s="139">
        <v>206</v>
      </c>
      <c r="AG17" s="228">
        <f t="shared" si="15"/>
        <v>85.123966942148769</v>
      </c>
      <c r="AH17" s="139">
        <v>173</v>
      </c>
      <c r="AI17" s="228">
        <f t="shared" si="16"/>
        <v>72.689075630252091</v>
      </c>
      <c r="AJ17" s="223">
        <f t="shared" si="17"/>
        <v>379</v>
      </c>
      <c r="AK17" s="228">
        <f t="shared" si="18"/>
        <v>78.958333333333329</v>
      </c>
      <c r="AL17" s="350">
        <v>175</v>
      </c>
      <c r="AM17" s="228">
        <f t="shared" si="19"/>
        <v>73.529411764705884</v>
      </c>
      <c r="AN17" s="139">
        <v>206</v>
      </c>
      <c r="AO17" s="228">
        <f t="shared" si="20"/>
        <v>85.123966942148769</v>
      </c>
      <c r="AP17" s="139">
        <v>173</v>
      </c>
      <c r="AQ17" s="228">
        <f t="shared" si="21"/>
        <v>72.689075630252091</v>
      </c>
      <c r="AR17" s="223">
        <f t="shared" si="22"/>
        <v>379</v>
      </c>
      <c r="AS17" s="228">
        <f t="shared" si="23"/>
        <v>78.958333333333329</v>
      </c>
      <c r="AT17" s="153"/>
      <c r="AU17" s="153"/>
    </row>
    <row r="18" spans="1:47" ht="19.5" customHeight="1">
      <c r="A18" s="240">
        <v>6</v>
      </c>
      <c r="B18" s="250" t="str">
        <f>'11'!B14</f>
        <v>Sambit</v>
      </c>
      <c r="C18" s="250" t="str">
        <f>'11'!C14</f>
        <v>Sambit</v>
      </c>
      <c r="D18" s="122">
        <v>15</v>
      </c>
      <c r="E18" s="122">
        <v>110</v>
      </c>
      <c r="F18" s="122">
        <v>108</v>
      </c>
      <c r="G18" s="291">
        <f t="shared" si="0"/>
        <v>218</v>
      </c>
      <c r="H18" s="122">
        <v>110</v>
      </c>
      <c r="I18" s="122">
        <v>108</v>
      </c>
      <c r="J18" s="291">
        <f t="shared" si="1"/>
        <v>218</v>
      </c>
      <c r="K18" s="139">
        <v>112</v>
      </c>
      <c r="L18" s="139">
        <v>111</v>
      </c>
      <c r="M18" s="223">
        <f t="shared" si="2"/>
        <v>223</v>
      </c>
      <c r="N18" s="139">
        <v>72</v>
      </c>
      <c r="O18" s="223">
        <f t="shared" si="3"/>
        <v>65.454545454545453</v>
      </c>
      <c r="P18" s="139">
        <v>70</v>
      </c>
      <c r="Q18" s="223">
        <f t="shared" si="4"/>
        <v>64.81481481481481</v>
      </c>
      <c r="R18" s="223">
        <f t="shared" si="5"/>
        <v>142</v>
      </c>
      <c r="S18" s="223">
        <f t="shared" si="6"/>
        <v>65.137614678899084</v>
      </c>
      <c r="T18" s="139">
        <v>72</v>
      </c>
      <c r="U18" s="223">
        <f t="shared" si="7"/>
        <v>65.454545454545453</v>
      </c>
      <c r="V18" s="139">
        <v>70</v>
      </c>
      <c r="W18" s="223">
        <f t="shared" si="8"/>
        <v>64.81481481481481</v>
      </c>
      <c r="X18" s="223">
        <f t="shared" si="9"/>
        <v>142</v>
      </c>
      <c r="Y18" s="223">
        <f t="shared" si="10"/>
        <v>65.137614678899084</v>
      </c>
      <c r="Z18" s="139">
        <v>76</v>
      </c>
      <c r="AA18" s="223">
        <f t="shared" si="11"/>
        <v>69.090909090909093</v>
      </c>
      <c r="AB18" s="139">
        <v>75</v>
      </c>
      <c r="AC18" s="223">
        <f t="shared" si="12"/>
        <v>69.444444444444443</v>
      </c>
      <c r="AD18" s="223">
        <f t="shared" si="13"/>
        <v>151</v>
      </c>
      <c r="AE18" s="223">
        <f t="shared" si="14"/>
        <v>69.266055045871553</v>
      </c>
      <c r="AF18" s="139">
        <v>93</v>
      </c>
      <c r="AG18" s="228">
        <f t="shared" si="15"/>
        <v>83.035714285714292</v>
      </c>
      <c r="AH18" s="139">
        <v>83</v>
      </c>
      <c r="AI18" s="228">
        <f t="shared" si="16"/>
        <v>74.774774774774784</v>
      </c>
      <c r="AJ18" s="223">
        <f t="shared" si="17"/>
        <v>176</v>
      </c>
      <c r="AK18" s="228">
        <f t="shared" si="18"/>
        <v>78.923766816143498</v>
      </c>
      <c r="AL18" s="350">
        <v>83</v>
      </c>
      <c r="AM18" s="228">
        <f t="shared" si="19"/>
        <v>74.774774774774784</v>
      </c>
      <c r="AN18" s="139">
        <v>93</v>
      </c>
      <c r="AO18" s="228">
        <f t="shared" si="20"/>
        <v>83.035714285714292</v>
      </c>
      <c r="AP18" s="139">
        <v>83</v>
      </c>
      <c r="AQ18" s="228">
        <f t="shared" si="21"/>
        <v>74.774774774774784</v>
      </c>
      <c r="AR18" s="223">
        <f t="shared" si="22"/>
        <v>176</v>
      </c>
      <c r="AS18" s="228">
        <f t="shared" si="23"/>
        <v>78.923766816143498</v>
      </c>
      <c r="AT18" s="153"/>
      <c r="AU18" s="153"/>
    </row>
    <row r="19" spans="1:47" ht="19.5" customHeight="1">
      <c r="A19" s="240">
        <v>7</v>
      </c>
      <c r="B19" s="250">
        <f>'11'!B15</f>
        <v>0</v>
      </c>
      <c r="C19" s="250" t="str">
        <f>'11'!C15</f>
        <v>Wringinanom</v>
      </c>
      <c r="D19" s="122">
        <v>18</v>
      </c>
      <c r="E19" s="122">
        <v>139</v>
      </c>
      <c r="F19" s="122">
        <v>132</v>
      </c>
      <c r="G19" s="291">
        <f t="shared" si="0"/>
        <v>271</v>
      </c>
      <c r="H19" s="122">
        <v>139</v>
      </c>
      <c r="I19" s="122">
        <v>132</v>
      </c>
      <c r="J19" s="291">
        <f t="shared" si="1"/>
        <v>271</v>
      </c>
      <c r="K19" s="139">
        <v>142</v>
      </c>
      <c r="L19" s="139">
        <v>135</v>
      </c>
      <c r="M19" s="223">
        <f t="shared" si="2"/>
        <v>277</v>
      </c>
      <c r="N19" s="139">
        <v>96</v>
      </c>
      <c r="O19" s="223">
        <f t="shared" si="3"/>
        <v>69.064748201438846</v>
      </c>
      <c r="P19" s="139">
        <v>67</v>
      </c>
      <c r="Q19" s="223">
        <f t="shared" si="4"/>
        <v>50.757575757575758</v>
      </c>
      <c r="R19" s="223">
        <f t="shared" si="5"/>
        <v>163</v>
      </c>
      <c r="S19" s="223">
        <f t="shared" si="6"/>
        <v>60.147601476014756</v>
      </c>
      <c r="T19" s="139">
        <v>96</v>
      </c>
      <c r="U19" s="223">
        <f t="shared" si="7"/>
        <v>69.064748201438846</v>
      </c>
      <c r="V19" s="139">
        <v>67</v>
      </c>
      <c r="W19" s="223">
        <f t="shared" si="8"/>
        <v>50.757575757575758</v>
      </c>
      <c r="X19" s="223">
        <f t="shared" si="9"/>
        <v>163</v>
      </c>
      <c r="Y19" s="223">
        <f t="shared" si="10"/>
        <v>60.147601476014756</v>
      </c>
      <c r="Z19" s="139">
        <v>88</v>
      </c>
      <c r="AA19" s="223">
        <f t="shared" si="11"/>
        <v>63.309352517985609</v>
      </c>
      <c r="AB19" s="139">
        <v>90</v>
      </c>
      <c r="AC19" s="223">
        <f t="shared" si="12"/>
        <v>68.181818181818173</v>
      </c>
      <c r="AD19" s="223">
        <f t="shared" si="13"/>
        <v>178</v>
      </c>
      <c r="AE19" s="223">
        <f t="shared" si="14"/>
        <v>65.682656826568262</v>
      </c>
      <c r="AF19" s="139">
        <v>106</v>
      </c>
      <c r="AG19" s="228">
        <f t="shared" si="15"/>
        <v>74.647887323943664</v>
      </c>
      <c r="AH19" s="139">
        <v>106</v>
      </c>
      <c r="AI19" s="228">
        <f t="shared" si="16"/>
        <v>78.518518518518519</v>
      </c>
      <c r="AJ19" s="223">
        <f t="shared" si="17"/>
        <v>212</v>
      </c>
      <c r="AK19" s="228">
        <f t="shared" si="18"/>
        <v>76.53429602888086</v>
      </c>
      <c r="AL19" s="350">
        <v>107</v>
      </c>
      <c r="AM19" s="228">
        <f t="shared" si="19"/>
        <v>79.259259259259267</v>
      </c>
      <c r="AN19" s="139">
        <v>106</v>
      </c>
      <c r="AO19" s="228">
        <f t="shared" si="20"/>
        <v>74.647887323943664</v>
      </c>
      <c r="AP19" s="139">
        <v>106</v>
      </c>
      <c r="AQ19" s="228">
        <f t="shared" si="21"/>
        <v>78.518518518518519</v>
      </c>
      <c r="AR19" s="223">
        <f t="shared" si="22"/>
        <v>212</v>
      </c>
      <c r="AS19" s="228">
        <f t="shared" si="23"/>
        <v>76.53429602888086</v>
      </c>
      <c r="AT19" s="153"/>
      <c r="AU19" s="153"/>
    </row>
    <row r="20" spans="1:47" ht="19.5" customHeight="1">
      <c r="A20" s="240">
        <v>8</v>
      </c>
      <c r="B20" s="250" t="str">
        <f>'11'!B16</f>
        <v>Sawoo</v>
      </c>
      <c r="C20" s="250" t="str">
        <f>'11'!C16</f>
        <v>Sawoo</v>
      </c>
      <c r="D20" s="122">
        <v>37</v>
      </c>
      <c r="E20" s="122">
        <v>330</v>
      </c>
      <c r="F20" s="122">
        <v>315</v>
      </c>
      <c r="G20" s="291">
        <f t="shared" si="0"/>
        <v>645</v>
      </c>
      <c r="H20" s="122">
        <v>330</v>
      </c>
      <c r="I20" s="122">
        <v>316</v>
      </c>
      <c r="J20" s="291">
        <f t="shared" si="1"/>
        <v>646</v>
      </c>
      <c r="K20" s="139">
        <v>338</v>
      </c>
      <c r="L20" s="139">
        <v>322</v>
      </c>
      <c r="M20" s="223">
        <f t="shared" si="2"/>
        <v>660</v>
      </c>
      <c r="N20" s="139">
        <v>304</v>
      </c>
      <c r="O20" s="223">
        <f t="shared" si="3"/>
        <v>92.121212121212125</v>
      </c>
      <c r="P20" s="139">
        <v>332</v>
      </c>
      <c r="Q20" s="223">
        <f t="shared" si="4"/>
        <v>105.39682539682541</v>
      </c>
      <c r="R20" s="223">
        <f t="shared" si="5"/>
        <v>636</v>
      </c>
      <c r="S20" s="223">
        <f t="shared" si="6"/>
        <v>98.604651162790702</v>
      </c>
      <c r="T20" s="139">
        <v>299</v>
      </c>
      <c r="U20" s="223">
        <f t="shared" si="7"/>
        <v>90.606060606060595</v>
      </c>
      <c r="V20" s="139">
        <v>314</v>
      </c>
      <c r="W20" s="223">
        <f t="shared" si="8"/>
        <v>99.682539682539684</v>
      </c>
      <c r="X20" s="223">
        <f t="shared" si="9"/>
        <v>613</v>
      </c>
      <c r="Y20" s="223">
        <f t="shared" si="10"/>
        <v>95.038759689922486</v>
      </c>
      <c r="Z20" s="139">
        <v>290</v>
      </c>
      <c r="AA20" s="223">
        <f t="shared" si="11"/>
        <v>87.878787878787875</v>
      </c>
      <c r="AB20" s="139">
        <v>288</v>
      </c>
      <c r="AC20" s="223">
        <f t="shared" si="12"/>
        <v>91.139240506329116</v>
      </c>
      <c r="AD20" s="223">
        <f t="shared" si="13"/>
        <v>578</v>
      </c>
      <c r="AE20" s="223">
        <f t="shared" si="14"/>
        <v>89.473684210526315</v>
      </c>
      <c r="AF20" s="139">
        <v>294</v>
      </c>
      <c r="AG20" s="228">
        <f t="shared" si="15"/>
        <v>86.982248520710058</v>
      </c>
      <c r="AH20" s="139">
        <v>300</v>
      </c>
      <c r="AI20" s="228">
        <f t="shared" si="16"/>
        <v>93.16770186335404</v>
      </c>
      <c r="AJ20" s="223">
        <f t="shared" si="17"/>
        <v>594</v>
      </c>
      <c r="AK20" s="228">
        <f t="shared" si="18"/>
        <v>90</v>
      </c>
      <c r="AL20" s="350">
        <v>300</v>
      </c>
      <c r="AM20" s="228">
        <f t="shared" si="19"/>
        <v>93.16770186335404</v>
      </c>
      <c r="AN20" s="139">
        <v>294</v>
      </c>
      <c r="AO20" s="228">
        <f t="shared" si="20"/>
        <v>86.982248520710058</v>
      </c>
      <c r="AP20" s="139">
        <v>300</v>
      </c>
      <c r="AQ20" s="228">
        <f t="shared" si="21"/>
        <v>93.16770186335404</v>
      </c>
      <c r="AR20" s="223">
        <f t="shared" si="22"/>
        <v>594</v>
      </c>
      <c r="AS20" s="228">
        <f t="shared" si="23"/>
        <v>90</v>
      </c>
      <c r="AT20" s="153"/>
      <c r="AU20" s="153"/>
    </row>
    <row r="21" spans="1:47" ht="19.5" customHeight="1">
      <c r="A21" s="240">
        <v>9</v>
      </c>
      <c r="B21" s="250">
        <f>'11'!B17</f>
        <v>0</v>
      </c>
      <c r="C21" s="250" t="str">
        <f>'11'!C17</f>
        <v>Bondrang</v>
      </c>
      <c r="D21" s="207">
        <v>6</v>
      </c>
      <c r="E21" s="207">
        <v>52</v>
      </c>
      <c r="F21" s="207">
        <v>51</v>
      </c>
      <c r="G21" s="291">
        <f t="shared" si="0"/>
        <v>103</v>
      </c>
      <c r="H21" s="207">
        <v>52</v>
      </c>
      <c r="I21" s="207">
        <v>51</v>
      </c>
      <c r="J21" s="291">
        <f t="shared" si="1"/>
        <v>103</v>
      </c>
      <c r="K21" s="330">
        <v>54</v>
      </c>
      <c r="L21" s="330">
        <v>52</v>
      </c>
      <c r="M21" s="223">
        <f t="shared" si="2"/>
        <v>106</v>
      </c>
      <c r="N21" s="330">
        <v>23</v>
      </c>
      <c r="O21" s="223">
        <f t="shared" si="3"/>
        <v>44.230769230769226</v>
      </c>
      <c r="P21" s="330">
        <v>27</v>
      </c>
      <c r="Q21" s="223">
        <f t="shared" si="4"/>
        <v>52.941176470588239</v>
      </c>
      <c r="R21" s="223">
        <f t="shared" si="5"/>
        <v>50</v>
      </c>
      <c r="S21" s="223">
        <f t="shared" si="6"/>
        <v>48.543689320388353</v>
      </c>
      <c r="T21" s="330">
        <v>23</v>
      </c>
      <c r="U21" s="223">
        <f t="shared" si="7"/>
        <v>44.230769230769226</v>
      </c>
      <c r="V21" s="330">
        <v>27</v>
      </c>
      <c r="W21" s="223">
        <f t="shared" si="8"/>
        <v>52.941176470588239</v>
      </c>
      <c r="X21" s="223">
        <f t="shared" si="9"/>
        <v>50</v>
      </c>
      <c r="Y21" s="223">
        <f t="shared" si="10"/>
        <v>48.543689320388353</v>
      </c>
      <c r="Z21" s="330">
        <v>20</v>
      </c>
      <c r="AA21" s="223">
        <f t="shared" si="11"/>
        <v>38.461538461538467</v>
      </c>
      <c r="AB21" s="330">
        <v>21</v>
      </c>
      <c r="AC21" s="223">
        <f t="shared" si="12"/>
        <v>41.17647058823529</v>
      </c>
      <c r="AD21" s="223">
        <f t="shared" si="13"/>
        <v>41</v>
      </c>
      <c r="AE21" s="223">
        <f t="shared" si="14"/>
        <v>39.805825242718448</v>
      </c>
      <c r="AF21" s="330">
        <v>39</v>
      </c>
      <c r="AG21" s="228">
        <f t="shared" si="15"/>
        <v>72.222222222222214</v>
      </c>
      <c r="AH21" s="330">
        <v>29</v>
      </c>
      <c r="AI21" s="228">
        <f t="shared" si="16"/>
        <v>55.769230769230774</v>
      </c>
      <c r="AJ21" s="223">
        <f t="shared" si="17"/>
        <v>68</v>
      </c>
      <c r="AK21" s="228">
        <f t="shared" si="18"/>
        <v>64.15094339622641</v>
      </c>
      <c r="AL21" s="350">
        <v>29</v>
      </c>
      <c r="AM21" s="228">
        <f t="shared" si="19"/>
        <v>55.769230769230774</v>
      </c>
      <c r="AN21" s="330">
        <v>39</v>
      </c>
      <c r="AO21" s="228">
        <f t="shared" si="20"/>
        <v>72.222222222222214</v>
      </c>
      <c r="AP21" s="330">
        <v>29</v>
      </c>
      <c r="AQ21" s="228">
        <f t="shared" si="21"/>
        <v>55.769230769230774</v>
      </c>
      <c r="AR21" s="223">
        <f t="shared" si="22"/>
        <v>68</v>
      </c>
      <c r="AS21" s="228">
        <f t="shared" si="23"/>
        <v>64.15094339622641</v>
      </c>
      <c r="AT21" s="153"/>
      <c r="AU21" s="153"/>
    </row>
    <row r="22" spans="1:47" ht="19.5" customHeight="1">
      <c r="A22" s="240">
        <v>10</v>
      </c>
      <c r="B22" s="250" t="str">
        <f>'11'!B18</f>
        <v>Sooko</v>
      </c>
      <c r="C22" s="250" t="str">
        <f>'11'!C18</f>
        <v>Sooko</v>
      </c>
      <c r="D22" s="122">
        <v>22</v>
      </c>
      <c r="E22" s="207">
        <v>148</v>
      </c>
      <c r="F22" s="207">
        <v>145</v>
      </c>
      <c r="G22" s="291">
        <f t="shared" si="0"/>
        <v>293</v>
      </c>
      <c r="H22" s="207">
        <v>148</v>
      </c>
      <c r="I22" s="207">
        <v>145</v>
      </c>
      <c r="J22" s="291">
        <f t="shared" si="1"/>
        <v>293</v>
      </c>
      <c r="K22" s="139">
        <v>152</v>
      </c>
      <c r="L22" s="139">
        <v>148</v>
      </c>
      <c r="M22" s="223">
        <f t="shared" si="2"/>
        <v>300</v>
      </c>
      <c r="N22" s="139">
        <v>115</v>
      </c>
      <c r="O22" s="223">
        <f t="shared" si="3"/>
        <v>77.702702702702695</v>
      </c>
      <c r="P22" s="139">
        <v>97</v>
      </c>
      <c r="Q22" s="223">
        <f t="shared" si="4"/>
        <v>66.896551724137936</v>
      </c>
      <c r="R22" s="223">
        <f t="shared" si="5"/>
        <v>212</v>
      </c>
      <c r="S22" s="223">
        <f t="shared" si="6"/>
        <v>72.354948805460751</v>
      </c>
      <c r="T22" s="139">
        <v>115</v>
      </c>
      <c r="U22" s="223">
        <f t="shared" si="7"/>
        <v>77.702702702702695</v>
      </c>
      <c r="V22" s="139">
        <v>97</v>
      </c>
      <c r="W22" s="223">
        <f t="shared" si="8"/>
        <v>66.896551724137936</v>
      </c>
      <c r="X22" s="223">
        <f t="shared" si="9"/>
        <v>212</v>
      </c>
      <c r="Y22" s="223">
        <f t="shared" si="10"/>
        <v>72.354948805460751</v>
      </c>
      <c r="Z22" s="139">
        <v>118</v>
      </c>
      <c r="AA22" s="223">
        <f t="shared" si="11"/>
        <v>79.729729729729726</v>
      </c>
      <c r="AB22" s="139">
        <v>113</v>
      </c>
      <c r="AC22" s="223">
        <f t="shared" si="12"/>
        <v>77.931034482758619</v>
      </c>
      <c r="AD22" s="223">
        <f t="shared" si="13"/>
        <v>231</v>
      </c>
      <c r="AE22" s="223">
        <f t="shared" si="14"/>
        <v>78.839590443686006</v>
      </c>
      <c r="AF22" s="139">
        <v>130</v>
      </c>
      <c r="AG22" s="228">
        <f t="shared" si="15"/>
        <v>85.526315789473685</v>
      </c>
      <c r="AH22" s="139">
        <v>102</v>
      </c>
      <c r="AI22" s="228">
        <f t="shared" si="16"/>
        <v>68.918918918918919</v>
      </c>
      <c r="AJ22" s="223">
        <f t="shared" si="17"/>
        <v>232</v>
      </c>
      <c r="AK22" s="228">
        <f t="shared" si="18"/>
        <v>77.333333333333329</v>
      </c>
      <c r="AL22" s="350">
        <v>102</v>
      </c>
      <c r="AM22" s="228">
        <f t="shared" si="19"/>
        <v>68.918918918918919</v>
      </c>
      <c r="AN22" s="139">
        <v>130</v>
      </c>
      <c r="AO22" s="228">
        <f t="shared" si="20"/>
        <v>85.526315789473685</v>
      </c>
      <c r="AP22" s="139">
        <v>102</v>
      </c>
      <c r="AQ22" s="228">
        <f t="shared" si="21"/>
        <v>68.918918918918919</v>
      </c>
      <c r="AR22" s="223">
        <f t="shared" si="22"/>
        <v>232</v>
      </c>
      <c r="AS22" s="228">
        <f t="shared" si="23"/>
        <v>77.333333333333329</v>
      </c>
      <c r="AT22" s="153"/>
      <c r="AU22" s="153"/>
    </row>
    <row r="23" spans="1:47" ht="19.5" customHeight="1">
      <c r="A23" s="240">
        <v>11</v>
      </c>
      <c r="B23" s="250" t="str">
        <f>'11'!B19</f>
        <v>Pudak</v>
      </c>
      <c r="C23" s="250" t="str">
        <f>'11'!C19</f>
        <v>Pudak</v>
      </c>
      <c r="D23" s="122">
        <v>8</v>
      </c>
      <c r="E23" s="207">
        <v>58</v>
      </c>
      <c r="F23" s="207">
        <v>56</v>
      </c>
      <c r="G23" s="291">
        <f t="shared" si="0"/>
        <v>114</v>
      </c>
      <c r="H23" s="207">
        <v>58</v>
      </c>
      <c r="I23" s="207">
        <v>56</v>
      </c>
      <c r="J23" s="291">
        <f t="shared" si="1"/>
        <v>114</v>
      </c>
      <c r="K23" s="139">
        <v>60</v>
      </c>
      <c r="L23" s="139">
        <v>57</v>
      </c>
      <c r="M23" s="223">
        <f t="shared" si="2"/>
        <v>117</v>
      </c>
      <c r="N23" s="139">
        <v>60</v>
      </c>
      <c r="O23" s="223">
        <f t="shared" si="3"/>
        <v>103.44827586206897</v>
      </c>
      <c r="P23" s="139">
        <v>54</v>
      </c>
      <c r="Q23" s="223">
        <f t="shared" si="4"/>
        <v>96.428571428571431</v>
      </c>
      <c r="R23" s="223">
        <f t="shared" si="5"/>
        <v>114</v>
      </c>
      <c r="S23" s="223">
        <f t="shared" si="6"/>
        <v>100</v>
      </c>
      <c r="T23" s="139">
        <v>60</v>
      </c>
      <c r="U23" s="223">
        <f t="shared" si="7"/>
        <v>103.44827586206897</v>
      </c>
      <c r="V23" s="139">
        <v>54</v>
      </c>
      <c r="W23" s="223">
        <f t="shared" si="8"/>
        <v>96.428571428571431</v>
      </c>
      <c r="X23" s="223">
        <f t="shared" si="9"/>
        <v>114</v>
      </c>
      <c r="Y23" s="223">
        <f t="shared" si="10"/>
        <v>100</v>
      </c>
      <c r="Z23" s="139">
        <v>51</v>
      </c>
      <c r="AA23" s="223">
        <f t="shared" si="11"/>
        <v>87.931034482758619</v>
      </c>
      <c r="AB23" s="139">
        <v>34</v>
      </c>
      <c r="AC23" s="223">
        <f t="shared" si="12"/>
        <v>60.714285714285708</v>
      </c>
      <c r="AD23" s="223">
        <f t="shared" si="13"/>
        <v>85</v>
      </c>
      <c r="AE23" s="223">
        <f t="shared" si="14"/>
        <v>74.561403508771932</v>
      </c>
      <c r="AF23" s="139">
        <v>60</v>
      </c>
      <c r="AG23" s="228">
        <f t="shared" si="15"/>
        <v>100</v>
      </c>
      <c r="AH23" s="139">
        <v>42</v>
      </c>
      <c r="AI23" s="228">
        <f t="shared" si="16"/>
        <v>73.68421052631578</v>
      </c>
      <c r="AJ23" s="223">
        <f t="shared" si="17"/>
        <v>102</v>
      </c>
      <c r="AK23" s="228">
        <f t="shared" si="18"/>
        <v>87.179487179487182</v>
      </c>
      <c r="AL23" s="350">
        <v>42</v>
      </c>
      <c r="AM23" s="228">
        <f t="shared" si="19"/>
        <v>73.68421052631578</v>
      </c>
      <c r="AN23" s="139">
        <v>60</v>
      </c>
      <c r="AO23" s="228">
        <f t="shared" si="20"/>
        <v>100</v>
      </c>
      <c r="AP23" s="139">
        <v>42</v>
      </c>
      <c r="AQ23" s="228">
        <f t="shared" si="21"/>
        <v>73.68421052631578</v>
      </c>
      <c r="AR23" s="223">
        <f t="shared" si="22"/>
        <v>102</v>
      </c>
      <c r="AS23" s="228">
        <f t="shared" si="23"/>
        <v>87.179487179487182</v>
      </c>
      <c r="AT23" s="153"/>
      <c r="AU23" s="153"/>
    </row>
    <row r="24" spans="1:47" ht="19.5" customHeight="1">
      <c r="A24" s="240">
        <v>12</v>
      </c>
      <c r="B24" s="250" t="str">
        <f>'11'!B20</f>
        <v>Pulung</v>
      </c>
      <c r="C24" s="250" t="str">
        <f>'11'!C20</f>
        <v>Pulung</v>
      </c>
      <c r="D24" s="122">
        <v>27</v>
      </c>
      <c r="E24" s="122">
        <v>194</v>
      </c>
      <c r="F24" s="122">
        <v>188</v>
      </c>
      <c r="G24" s="291">
        <f t="shared" si="0"/>
        <v>382</v>
      </c>
      <c r="H24" s="122">
        <v>194</v>
      </c>
      <c r="I24" s="122">
        <v>188</v>
      </c>
      <c r="J24" s="291">
        <f t="shared" si="1"/>
        <v>382</v>
      </c>
      <c r="K24" s="139">
        <v>199</v>
      </c>
      <c r="L24" s="139">
        <v>192</v>
      </c>
      <c r="M24" s="223">
        <f t="shared" si="2"/>
        <v>391</v>
      </c>
      <c r="N24" s="139">
        <v>184</v>
      </c>
      <c r="O24" s="223">
        <f t="shared" si="3"/>
        <v>94.845360824742258</v>
      </c>
      <c r="P24" s="139">
        <v>179</v>
      </c>
      <c r="Q24" s="223">
        <f t="shared" si="4"/>
        <v>95.212765957446805</v>
      </c>
      <c r="R24" s="223">
        <f t="shared" si="5"/>
        <v>363</v>
      </c>
      <c r="S24" s="223">
        <f t="shared" si="6"/>
        <v>95.026178010471213</v>
      </c>
      <c r="T24" s="139">
        <v>184</v>
      </c>
      <c r="U24" s="223">
        <f t="shared" si="7"/>
        <v>94.845360824742258</v>
      </c>
      <c r="V24" s="139">
        <v>177</v>
      </c>
      <c r="W24" s="223">
        <f t="shared" si="8"/>
        <v>94.148936170212778</v>
      </c>
      <c r="X24" s="223">
        <f t="shared" si="9"/>
        <v>361</v>
      </c>
      <c r="Y24" s="223">
        <f t="shared" si="10"/>
        <v>94.502617801047123</v>
      </c>
      <c r="Z24" s="139">
        <v>186</v>
      </c>
      <c r="AA24" s="223">
        <f t="shared" si="11"/>
        <v>95.876288659793815</v>
      </c>
      <c r="AB24" s="139">
        <v>200</v>
      </c>
      <c r="AC24" s="223">
        <f t="shared" si="12"/>
        <v>106.38297872340425</v>
      </c>
      <c r="AD24" s="223">
        <f t="shared" si="13"/>
        <v>386</v>
      </c>
      <c r="AE24" s="223">
        <f t="shared" si="14"/>
        <v>101.04712041884815</v>
      </c>
      <c r="AF24" s="139">
        <v>216</v>
      </c>
      <c r="AG24" s="228">
        <f t="shared" si="15"/>
        <v>108.5427135678392</v>
      </c>
      <c r="AH24" s="139">
        <v>185</v>
      </c>
      <c r="AI24" s="228">
        <f t="shared" si="16"/>
        <v>96.354166666666657</v>
      </c>
      <c r="AJ24" s="223">
        <f t="shared" si="17"/>
        <v>401</v>
      </c>
      <c r="AK24" s="228">
        <f t="shared" si="18"/>
        <v>102.55754475703324</v>
      </c>
      <c r="AL24" s="350">
        <v>187</v>
      </c>
      <c r="AM24" s="228">
        <f t="shared" si="19"/>
        <v>97.395833333333343</v>
      </c>
      <c r="AN24" s="139">
        <v>216</v>
      </c>
      <c r="AO24" s="228">
        <f t="shared" si="20"/>
        <v>108.5427135678392</v>
      </c>
      <c r="AP24" s="139">
        <v>185</v>
      </c>
      <c r="AQ24" s="228">
        <f t="shared" si="21"/>
        <v>96.354166666666657</v>
      </c>
      <c r="AR24" s="223">
        <f t="shared" si="22"/>
        <v>401</v>
      </c>
      <c r="AS24" s="228">
        <f t="shared" si="23"/>
        <v>102.55754475703324</v>
      </c>
      <c r="AT24" s="153"/>
      <c r="AU24" s="153"/>
    </row>
    <row r="25" spans="1:47" ht="19.5" customHeight="1">
      <c r="A25" s="240">
        <v>13</v>
      </c>
      <c r="B25" s="250">
        <f>'11'!B21</f>
        <v>0</v>
      </c>
      <c r="C25" s="250" t="str">
        <f>'11'!C21</f>
        <v>Kesugihan</v>
      </c>
      <c r="D25" s="122">
        <v>18</v>
      </c>
      <c r="E25" s="124">
        <v>128</v>
      </c>
      <c r="F25" s="124">
        <v>124</v>
      </c>
      <c r="G25" s="291">
        <f t="shared" si="0"/>
        <v>252</v>
      </c>
      <c r="H25" s="124">
        <v>128</v>
      </c>
      <c r="I25" s="124">
        <v>124</v>
      </c>
      <c r="J25" s="291">
        <f t="shared" si="1"/>
        <v>252</v>
      </c>
      <c r="K25" s="139">
        <v>131</v>
      </c>
      <c r="L25" s="139">
        <v>127</v>
      </c>
      <c r="M25" s="223">
        <f t="shared" si="2"/>
        <v>258</v>
      </c>
      <c r="N25" s="139">
        <v>104</v>
      </c>
      <c r="O25" s="223">
        <f t="shared" si="3"/>
        <v>81.25</v>
      </c>
      <c r="P25" s="139">
        <v>87</v>
      </c>
      <c r="Q25" s="223">
        <f t="shared" si="4"/>
        <v>70.161290322580655</v>
      </c>
      <c r="R25" s="223">
        <f t="shared" si="5"/>
        <v>191</v>
      </c>
      <c r="S25" s="223">
        <f t="shared" si="6"/>
        <v>75.793650793650784</v>
      </c>
      <c r="T25" s="139">
        <v>104</v>
      </c>
      <c r="U25" s="223">
        <f t="shared" si="7"/>
        <v>81.25</v>
      </c>
      <c r="V25" s="139">
        <v>87</v>
      </c>
      <c r="W25" s="223">
        <f t="shared" si="8"/>
        <v>70.161290322580655</v>
      </c>
      <c r="X25" s="223">
        <f t="shared" si="9"/>
        <v>191</v>
      </c>
      <c r="Y25" s="223">
        <f t="shared" si="10"/>
        <v>75.793650793650784</v>
      </c>
      <c r="Z25" s="139">
        <v>101</v>
      </c>
      <c r="AA25" s="223">
        <f t="shared" si="11"/>
        <v>78.90625</v>
      </c>
      <c r="AB25" s="139">
        <v>102</v>
      </c>
      <c r="AC25" s="223">
        <f t="shared" si="12"/>
        <v>82.258064516129039</v>
      </c>
      <c r="AD25" s="223">
        <f t="shared" si="13"/>
        <v>203</v>
      </c>
      <c r="AE25" s="223">
        <f t="shared" si="14"/>
        <v>80.555555555555557</v>
      </c>
      <c r="AF25" s="139">
        <v>102</v>
      </c>
      <c r="AG25" s="228">
        <f t="shared" si="15"/>
        <v>77.862595419847324</v>
      </c>
      <c r="AH25" s="139">
        <v>88</v>
      </c>
      <c r="AI25" s="228">
        <f t="shared" si="16"/>
        <v>69.29133858267717</v>
      </c>
      <c r="AJ25" s="223">
        <f t="shared" si="17"/>
        <v>190</v>
      </c>
      <c r="AK25" s="228">
        <f t="shared" si="18"/>
        <v>73.643410852713174</v>
      </c>
      <c r="AL25" s="350">
        <v>88</v>
      </c>
      <c r="AM25" s="228">
        <f t="shared" si="19"/>
        <v>69.29133858267717</v>
      </c>
      <c r="AN25" s="139">
        <v>102</v>
      </c>
      <c r="AO25" s="228">
        <f t="shared" si="20"/>
        <v>77.862595419847324</v>
      </c>
      <c r="AP25" s="139">
        <v>88</v>
      </c>
      <c r="AQ25" s="228">
        <f t="shared" si="21"/>
        <v>69.29133858267717</v>
      </c>
      <c r="AR25" s="223">
        <f t="shared" si="22"/>
        <v>190</v>
      </c>
      <c r="AS25" s="228">
        <f t="shared" si="23"/>
        <v>73.643410852713174</v>
      </c>
      <c r="AT25" s="153"/>
      <c r="AU25" s="153"/>
    </row>
    <row r="26" spans="1:47" ht="19.5" customHeight="1">
      <c r="A26" s="240">
        <v>14</v>
      </c>
      <c r="B26" s="250" t="str">
        <f>'11'!B22</f>
        <v>Mlarak</v>
      </c>
      <c r="C26" s="250" t="str">
        <f>'11'!C22</f>
        <v>Mlarak</v>
      </c>
      <c r="D26" s="122">
        <v>31</v>
      </c>
      <c r="E26" s="124">
        <v>217</v>
      </c>
      <c r="F26" s="124">
        <v>211</v>
      </c>
      <c r="G26" s="291">
        <f t="shared" si="0"/>
        <v>428</v>
      </c>
      <c r="H26" s="124">
        <v>218</v>
      </c>
      <c r="I26" s="124">
        <v>211</v>
      </c>
      <c r="J26" s="291">
        <f t="shared" si="1"/>
        <v>429</v>
      </c>
      <c r="K26" s="139">
        <v>222</v>
      </c>
      <c r="L26" s="139">
        <v>216</v>
      </c>
      <c r="M26" s="223">
        <f t="shared" si="2"/>
        <v>438</v>
      </c>
      <c r="N26" s="139">
        <v>266</v>
      </c>
      <c r="O26" s="223">
        <f t="shared" si="3"/>
        <v>122.58064516129032</v>
      </c>
      <c r="P26" s="139">
        <v>233</v>
      </c>
      <c r="Q26" s="223">
        <f t="shared" si="4"/>
        <v>110.42654028436019</v>
      </c>
      <c r="R26" s="223">
        <f t="shared" si="5"/>
        <v>499</v>
      </c>
      <c r="S26" s="223">
        <f t="shared" si="6"/>
        <v>116.58878504672899</v>
      </c>
      <c r="T26" s="139">
        <v>265</v>
      </c>
      <c r="U26" s="223">
        <f t="shared" si="7"/>
        <v>122.11981566820276</v>
      </c>
      <c r="V26" s="139">
        <v>229</v>
      </c>
      <c r="W26" s="223">
        <f t="shared" si="8"/>
        <v>108.5308056872038</v>
      </c>
      <c r="X26" s="223">
        <f t="shared" si="9"/>
        <v>494</v>
      </c>
      <c r="Y26" s="223">
        <f t="shared" si="10"/>
        <v>115.42056074766356</v>
      </c>
      <c r="Z26" s="139">
        <v>230</v>
      </c>
      <c r="AA26" s="223">
        <f t="shared" si="11"/>
        <v>105.50458715596329</v>
      </c>
      <c r="AB26" s="139">
        <v>233</v>
      </c>
      <c r="AC26" s="223">
        <f t="shared" si="12"/>
        <v>110.42654028436019</v>
      </c>
      <c r="AD26" s="223">
        <f t="shared" si="13"/>
        <v>463</v>
      </c>
      <c r="AE26" s="223">
        <f t="shared" si="14"/>
        <v>107.92540792540792</v>
      </c>
      <c r="AF26" s="139">
        <v>237</v>
      </c>
      <c r="AG26" s="228">
        <f t="shared" si="15"/>
        <v>106.75675675675676</v>
      </c>
      <c r="AH26" s="139">
        <v>233</v>
      </c>
      <c r="AI26" s="228">
        <f t="shared" si="16"/>
        <v>107.87037037037037</v>
      </c>
      <c r="AJ26" s="223">
        <f t="shared" si="17"/>
        <v>470</v>
      </c>
      <c r="AK26" s="228">
        <f t="shared" si="18"/>
        <v>107.30593607305936</v>
      </c>
      <c r="AL26" s="350">
        <v>238</v>
      </c>
      <c r="AM26" s="228">
        <f t="shared" si="19"/>
        <v>110.18518518518519</v>
      </c>
      <c r="AN26" s="139">
        <v>237</v>
      </c>
      <c r="AO26" s="228">
        <f t="shared" si="20"/>
        <v>106.75675675675676</v>
      </c>
      <c r="AP26" s="139">
        <v>233</v>
      </c>
      <c r="AQ26" s="228">
        <f t="shared" si="21"/>
        <v>107.87037037037037</v>
      </c>
      <c r="AR26" s="223">
        <f t="shared" si="22"/>
        <v>470</v>
      </c>
      <c r="AS26" s="228">
        <f t="shared" si="23"/>
        <v>107.30593607305936</v>
      </c>
      <c r="AT26" s="153"/>
      <c r="AU26" s="153"/>
    </row>
    <row r="27" spans="1:47" ht="19.5" customHeight="1">
      <c r="A27" s="240">
        <v>15</v>
      </c>
      <c r="B27" s="250" t="str">
        <f>'11'!B23</f>
        <v>Siman</v>
      </c>
      <c r="C27" s="250" t="str">
        <f>'11'!C23</f>
        <v>Siman</v>
      </c>
      <c r="D27" s="122">
        <v>15</v>
      </c>
      <c r="E27" s="122">
        <v>148</v>
      </c>
      <c r="F27" s="122">
        <v>140</v>
      </c>
      <c r="G27" s="291">
        <f t="shared" si="0"/>
        <v>288</v>
      </c>
      <c r="H27" s="122">
        <v>148</v>
      </c>
      <c r="I27" s="122">
        <v>140</v>
      </c>
      <c r="J27" s="291">
        <f t="shared" si="1"/>
        <v>288</v>
      </c>
      <c r="K27" s="139">
        <v>151</v>
      </c>
      <c r="L27" s="139">
        <v>144</v>
      </c>
      <c r="M27" s="223">
        <f t="shared" si="2"/>
        <v>295</v>
      </c>
      <c r="N27" s="139">
        <v>101</v>
      </c>
      <c r="O27" s="223">
        <f t="shared" si="3"/>
        <v>68.243243243243242</v>
      </c>
      <c r="P27" s="139">
        <v>89</v>
      </c>
      <c r="Q27" s="223">
        <f t="shared" si="4"/>
        <v>63.571428571428569</v>
      </c>
      <c r="R27" s="223">
        <f t="shared" si="5"/>
        <v>190</v>
      </c>
      <c r="S27" s="223">
        <f t="shared" si="6"/>
        <v>65.972222222222214</v>
      </c>
      <c r="T27" s="139">
        <v>100</v>
      </c>
      <c r="U27" s="223">
        <f t="shared" si="7"/>
        <v>67.567567567567565</v>
      </c>
      <c r="V27" s="139">
        <v>90</v>
      </c>
      <c r="W27" s="223">
        <f t="shared" si="8"/>
        <v>64.285714285714292</v>
      </c>
      <c r="X27" s="223">
        <f t="shared" si="9"/>
        <v>190</v>
      </c>
      <c r="Y27" s="223">
        <f t="shared" si="10"/>
        <v>65.972222222222214</v>
      </c>
      <c r="Z27" s="139">
        <v>85</v>
      </c>
      <c r="AA27" s="223">
        <f t="shared" si="11"/>
        <v>57.432432432432435</v>
      </c>
      <c r="AB27" s="139">
        <v>106</v>
      </c>
      <c r="AC27" s="223">
        <f t="shared" si="12"/>
        <v>75.714285714285708</v>
      </c>
      <c r="AD27" s="223">
        <f t="shared" si="13"/>
        <v>191</v>
      </c>
      <c r="AE27" s="223">
        <f t="shared" si="14"/>
        <v>66.319444444444443</v>
      </c>
      <c r="AF27" s="139">
        <v>85</v>
      </c>
      <c r="AG27" s="228">
        <f t="shared" si="15"/>
        <v>56.29139072847682</v>
      </c>
      <c r="AH27" s="139">
        <v>114</v>
      </c>
      <c r="AI27" s="228">
        <f t="shared" si="16"/>
        <v>79.166666666666657</v>
      </c>
      <c r="AJ27" s="223">
        <f t="shared" si="17"/>
        <v>199</v>
      </c>
      <c r="AK27" s="228">
        <f t="shared" si="18"/>
        <v>67.457627118644069</v>
      </c>
      <c r="AL27" s="350">
        <v>114</v>
      </c>
      <c r="AM27" s="228">
        <f t="shared" si="19"/>
        <v>79.166666666666657</v>
      </c>
      <c r="AN27" s="139">
        <v>85</v>
      </c>
      <c r="AO27" s="228">
        <f t="shared" si="20"/>
        <v>56.29139072847682</v>
      </c>
      <c r="AP27" s="139">
        <v>114</v>
      </c>
      <c r="AQ27" s="228">
        <f t="shared" si="21"/>
        <v>79.166666666666657</v>
      </c>
      <c r="AR27" s="223">
        <f t="shared" si="22"/>
        <v>199</v>
      </c>
      <c r="AS27" s="228">
        <f t="shared" si="23"/>
        <v>67.457627118644069</v>
      </c>
      <c r="AT27" s="153"/>
      <c r="AU27" s="153"/>
    </row>
    <row r="28" spans="1:47" ht="19.5" customHeight="1">
      <c r="A28" s="240">
        <v>16</v>
      </c>
      <c r="B28" s="250">
        <f>'11'!B24</f>
        <v>0</v>
      </c>
      <c r="C28" s="250" t="str">
        <f>'11'!C24</f>
        <v>Ronowijayan</v>
      </c>
      <c r="D28" s="122">
        <v>14</v>
      </c>
      <c r="E28" s="122">
        <v>146</v>
      </c>
      <c r="F28" s="122">
        <v>141</v>
      </c>
      <c r="G28" s="291">
        <f t="shared" si="0"/>
        <v>287</v>
      </c>
      <c r="H28" s="122">
        <v>146</v>
      </c>
      <c r="I28" s="122">
        <v>142</v>
      </c>
      <c r="J28" s="291">
        <f t="shared" si="1"/>
        <v>288</v>
      </c>
      <c r="K28" s="139">
        <v>150</v>
      </c>
      <c r="L28" s="139">
        <v>144</v>
      </c>
      <c r="M28" s="223">
        <f t="shared" si="2"/>
        <v>294</v>
      </c>
      <c r="N28" s="139">
        <v>189</v>
      </c>
      <c r="O28" s="223">
        <f t="shared" si="3"/>
        <v>129.45205479452056</v>
      </c>
      <c r="P28" s="139">
        <v>171</v>
      </c>
      <c r="Q28" s="223">
        <f t="shared" si="4"/>
        <v>121.27659574468086</v>
      </c>
      <c r="R28" s="223">
        <f t="shared" si="5"/>
        <v>360</v>
      </c>
      <c r="S28" s="223">
        <f t="shared" si="6"/>
        <v>125.4355400696864</v>
      </c>
      <c r="T28" s="139">
        <v>189</v>
      </c>
      <c r="U28" s="223">
        <f t="shared" si="7"/>
        <v>129.45205479452056</v>
      </c>
      <c r="V28" s="139">
        <v>171</v>
      </c>
      <c r="W28" s="223">
        <f t="shared" si="8"/>
        <v>121.27659574468086</v>
      </c>
      <c r="X28" s="223">
        <f t="shared" si="9"/>
        <v>360</v>
      </c>
      <c r="Y28" s="223">
        <f t="shared" si="10"/>
        <v>125.4355400696864</v>
      </c>
      <c r="Z28" s="139">
        <v>174</v>
      </c>
      <c r="AA28" s="223">
        <f t="shared" si="11"/>
        <v>119.17808219178083</v>
      </c>
      <c r="AB28" s="139">
        <v>180</v>
      </c>
      <c r="AC28" s="223">
        <f t="shared" si="12"/>
        <v>126.7605633802817</v>
      </c>
      <c r="AD28" s="223">
        <f t="shared" si="13"/>
        <v>354</v>
      </c>
      <c r="AE28" s="223">
        <f t="shared" si="14"/>
        <v>122.91666666666667</v>
      </c>
      <c r="AF28" s="139">
        <v>140</v>
      </c>
      <c r="AG28" s="228">
        <f t="shared" si="15"/>
        <v>93.333333333333329</v>
      </c>
      <c r="AH28" s="139">
        <v>147</v>
      </c>
      <c r="AI28" s="228">
        <f t="shared" si="16"/>
        <v>102.08333333333333</v>
      </c>
      <c r="AJ28" s="223">
        <f t="shared" si="17"/>
        <v>287</v>
      </c>
      <c r="AK28" s="228">
        <f t="shared" si="18"/>
        <v>97.61904761904762</v>
      </c>
      <c r="AL28" s="350">
        <v>151</v>
      </c>
      <c r="AM28" s="228">
        <f t="shared" si="19"/>
        <v>104.86111111111111</v>
      </c>
      <c r="AN28" s="139">
        <v>140</v>
      </c>
      <c r="AO28" s="228">
        <f t="shared" si="20"/>
        <v>93.333333333333329</v>
      </c>
      <c r="AP28" s="139">
        <v>147</v>
      </c>
      <c r="AQ28" s="228">
        <f t="shared" si="21"/>
        <v>102.08333333333333</v>
      </c>
      <c r="AR28" s="223">
        <f t="shared" si="22"/>
        <v>287</v>
      </c>
      <c r="AS28" s="228">
        <f t="shared" si="23"/>
        <v>97.61904761904762</v>
      </c>
      <c r="AT28" s="153"/>
      <c r="AU28" s="153"/>
    </row>
    <row r="29" spans="1:47" ht="19.5" customHeight="1">
      <c r="A29" s="240">
        <v>17</v>
      </c>
      <c r="B29" s="250" t="str">
        <f>'11'!B25</f>
        <v>Jetis</v>
      </c>
      <c r="C29" s="250" t="str">
        <f>'11'!C25</f>
        <v>Jetis</v>
      </c>
      <c r="D29" s="122">
        <v>26</v>
      </c>
      <c r="E29" s="122">
        <v>195</v>
      </c>
      <c r="F29" s="122">
        <v>187</v>
      </c>
      <c r="G29" s="291">
        <f t="shared" si="0"/>
        <v>382</v>
      </c>
      <c r="H29" s="122">
        <v>195</v>
      </c>
      <c r="I29" s="122">
        <v>187</v>
      </c>
      <c r="J29" s="291">
        <f t="shared" si="1"/>
        <v>382</v>
      </c>
      <c r="K29" s="139">
        <v>199</v>
      </c>
      <c r="L29" s="139">
        <v>191</v>
      </c>
      <c r="M29" s="223">
        <f t="shared" si="2"/>
        <v>390</v>
      </c>
      <c r="N29" s="139">
        <v>218</v>
      </c>
      <c r="O29" s="223">
        <f t="shared" si="3"/>
        <v>111.7948717948718</v>
      </c>
      <c r="P29" s="139">
        <v>229</v>
      </c>
      <c r="Q29" s="223">
        <f t="shared" si="4"/>
        <v>122.45989304812835</v>
      </c>
      <c r="R29" s="223">
        <f t="shared" si="5"/>
        <v>447</v>
      </c>
      <c r="S29" s="223">
        <f t="shared" si="6"/>
        <v>117.01570680628272</v>
      </c>
      <c r="T29" s="139">
        <v>214</v>
      </c>
      <c r="U29" s="223">
        <f t="shared" si="7"/>
        <v>109.74358974358975</v>
      </c>
      <c r="V29" s="139">
        <v>225</v>
      </c>
      <c r="W29" s="223">
        <f t="shared" si="8"/>
        <v>120.32085561497325</v>
      </c>
      <c r="X29" s="223">
        <f t="shared" si="9"/>
        <v>439</v>
      </c>
      <c r="Y29" s="223">
        <f t="shared" si="10"/>
        <v>114.92146596858639</v>
      </c>
      <c r="Z29" s="139">
        <v>214</v>
      </c>
      <c r="AA29" s="223">
        <f t="shared" si="11"/>
        <v>109.74358974358975</v>
      </c>
      <c r="AB29" s="139">
        <v>199</v>
      </c>
      <c r="AC29" s="223">
        <f t="shared" si="12"/>
        <v>106.41711229946524</v>
      </c>
      <c r="AD29" s="223">
        <f t="shared" si="13"/>
        <v>413</v>
      </c>
      <c r="AE29" s="223">
        <f t="shared" si="14"/>
        <v>108.1151832460733</v>
      </c>
      <c r="AF29" s="139">
        <v>202</v>
      </c>
      <c r="AG29" s="228">
        <f t="shared" si="15"/>
        <v>101.50753768844221</v>
      </c>
      <c r="AH29" s="139">
        <v>221</v>
      </c>
      <c r="AI29" s="228">
        <f t="shared" si="16"/>
        <v>115.70680628272252</v>
      </c>
      <c r="AJ29" s="223">
        <f t="shared" si="17"/>
        <v>423</v>
      </c>
      <c r="AK29" s="228">
        <f t="shared" si="18"/>
        <v>108.46153846153845</v>
      </c>
      <c r="AL29" s="350">
        <v>224</v>
      </c>
      <c r="AM29" s="228">
        <f t="shared" si="19"/>
        <v>117.27748691099475</v>
      </c>
      <c r="AN29" s="139">
        <v>202</v>
      </c>
      <c r="AO29" s="228">
        <f t="shared" si="20"/>
        <v>101.50753768844221</v>
      </c>
      <c r="AP29" s="139">
        <v>221</v>
      </c>
      <c r="AQ29" s="228">
        <f t="shared" si="21"/>
        <v>115.70680628272252</v>
      </c>
      <c r="AR29" s="223">
        <f t="shared" si="22"/>
        <v>423</v>
      </c>
      <c r="AS29" s="228">
        <f t="shared" si="23"/>
        <v>108.46153846153845</v>
      </c>
      <c r="AT29" s="153"/>
      <c r="AU29" s="153"/>
    </row>
    <row r="30" spans="1:47" ht="19.5" customHeight="1">
      <c r="A30" s="240">
        <v>18</v>
      </c>
      <c r="B30" s="250" t="str">
        <f>'11'!B26</f>
        <v>Balong</v>
      </c>
      <c r="C30" s="250" t="str">
        <f>'11'!C26</f>
        <v>Balong</v>
      </c>
      <c r="D30" s="122">
        <v>37</v>
      </c>
      <c r="E30" s="122">
        <v>290</v>
      </c>
      <c r="F30" s="122">
        <v>286</v>
      </c>
      <c r="G30" s="291">
        <f t="shared" si="0"/>
        <v>576</v>
      </c>
      <c r="H30" s="122">
        <v>291</v>
      </c>
      <c r="I30" s="122">
        <v>286</v>
      </c>
      <c r="J30" s="291">
        <f t="shared" si="1"/>
        <v>577</v>
      </c>
      <c r="K30" s="139">
        <v>297</v>
      </c>
      <c r="L30" s="139">
        <v>293</v>
      </c>
      <c r="M30" s="223">
        <f t="shared" si="2"/>
        <v>590</v>
      </c>
      <c r="N30" s="139">
        <v>212</v>
      </c>
      <c r="O30" s="223">
        <f t="shared" si="3"/>
        <v>73.103448275862064</v>
      </c>
      <c r="P30" s="139">
        <v>229</v>
      </c>
      <c r="Q30" s="223">
        <f t="shared" si="4"/>
        <v>80.069930069930066</v>
      </c>
      <c r="R30" s="223">
        <f t="shared" si="5"/>
        <v>441</v>
      </c>
      <c r="S30" s="223">
        <f t="shared" si="6"/>
        <v>76.5625</v>
      </c>
      <c r="T30" s="139">
        <v>211</v>
      </c>
      <c r="U30" s="223">
        <f t="shared" si="7"/>
        <v>72.758620689655174</v>
      </c>
      <c r="V30" s="139">
        <v>228</v>
      </c>
      <c r="W30" s="223">
        <f t="shared" si="8"/>
        <v>79.72027972027972</v>
      </c>
      <c r="X30" s="223">
        <f t="shared" si="9"/>
        <v>439</v>
      </c>
      <c r="Y30" s="223">
        <f t="shared" si="10"/>
        <v>76.215277777777786</v>
      </c>
      <c r="Z30" s="139">
        <v>231</v>
      </c>
      <c r="AA30" s="223">
        <f t="shared" si="11"/>
        <v>79.381443298969074</v>
      </c>
      <c r="AB30" s="139">
        <v>218</v>
      </c>
      <c r="AC30" s="223">
        <f t="shared" si="12"/>
        <v>76.223776223776213</v>
      </c>
      <c r="AD30" s="223">
        <f t="shared" si="13"/>
        <v>449</v>
      </c>
      <c r="AE30" s="223">
        <f t="shared" si="14"/>
        <v>77.816291161178512</v>
      </c>
      <c r="AF30" s="139">
        <v>229</v>
      </c>
      <c r="AG30" s="228">
        <f t="shared" si="15"/>
        <v>77.104377104377107</v>
      </c>
      <c r="AH30" s="139">
        <v>215</v>
      </c>
      <c r="AI30" s="228">
        <f t="shared" si="16"/>
        <v>73.37883959044369</v>
      </c>
      <c r="AJ30" s="223">
        <f t="shared" si="17"/>
        <v>444</v>
      </c>
      <c r="AK30" s="228">
        <f t="shared" si="18"/>
        <v>75.254237288135599</v>
      </c>
      <c r="AL30" s="350">
        <v>217</v>
      </c>
      <c r="AM30" s="228">
        <f t="shared" si="19"/>
        <v>74.061433447098977</v>
      </c>
      <c r="AN30" s="139">
        <v>229</v>
      </c>
      <c r="AO30" s="228">
        <f t="shared" si="20"/>
        <v>77.104377104377107</v>
      </c>
      <c r="AP30" s="139">
        <v>215</v>
      </c>
      <c r="AQ30" s="228">
        <f t="shared" si="21"/>
        <v>73.37883959044369</v>
      </c>
      <c r="AR30" s="223">
        <f t="shared" si="22"/>
        <v>444</v>
      </c>
      <c r="AS30" s="228">
        <f t="shared" si="23"/>
        <v>75.254237288135599</v>
      </c>
      <c r="AT30" s="153"/>
      <c r="AU30" s="153"/>
    </row>
    <row r="31" spans="1:47" ht="19.5" customHeight="1">
      <c r="A31" s="240">
        <v>19</v>
      </c>
      <c r="B31" s="250" t="str">
        <f>'11'!B27</f>
        <v>Kauman</v>
      </c>
      <c r="C31" s="250" t="str">
        <f>'11'!C27</f>
        <v>Kauman</v>
      </c>
      <c r="D31" s="122">
        <v>23</v>
      </c>
      <c r="E31" s="122">
        <v>216</v>
      </c>
      <c r="F31" s="122">
        <v>208</v>
      </c>
      <c r="G31" s="291">
        <f t="shared" si="0"/>
        <v>424</v>
      </c>
      <c r="H31" s="122">
        <v>216</v>
      </c>
      <c r="I31" s="122">
        <v>208</v>
      </c>
      <c r="J31" s="291">
        <f t="shared" si="1"/>
        <v>424</v>
      </c>
      <c r="K31" s="139">
        <v>221</v>
      </c>
      <c r="L31" s="139">
        <v>212</v>
      </c>
      <c r="M31" s="223">
        <f t="shared" si="2"/>
        <v>433</v>
      </c>
      <c r="N31" s="139">
        <v>203</v>
      </c>
      <c r="O31" s="223">
        <f t="shared" si="3"/>
        <v>93.981481481481481</v>
      </c>
      <c r="P31" s="139">
        <v>155</v>
      </c>
      <c r="Q31" s="223">
        <f t="shared" si="4"/>
        <v>74.519230769230774</v>
      </c>
      <c r="R31" s="223">
        <f t="shared" si="5"/>
        <v>358</v>
      </c>
      <c r="S31" s="223">
        <f t="shared" si="6"/>
        <v>84.433962264150935</v>
      </c>
      <c r="T31" s="139">
        <v>205</v>
      </c>
      <c r="U31" s="223">
        <f t="shared" si="7"/>
        <v>94.907407407407405</v>
      </c>
      <c r="V31" s="139">
        <v>156</v>
      </c>
      <c r="W31" s="223">
        <f t="shared" si="8"/>
        <v>75</v>
      </c>
      <c r="X31" s="223">
        <f t="shared" si="9"/>
        <v>361</v>
      </c>
      <c r="Y31" s="223">
        <f t="shared" si="10"/>
        <v>85.141509433962256</v>
      </c>
      <c r="Z31" s="139">
        <v>187</v>
      </c>
      <c r="AA31" s="223">
        <f t="shared" si="11"/>
        <v>86.574074074074076</v>
      </c>
      <c r="AB31" s="139">
        <v>168</v>
      </c>
      <c r="AC31" s="223">
        <f t="shared" si="12"/>
        <v>80.769230769230774</v>
      </c>
      <c r="AD31" s="223">
        <f t="shared" si="13"/>
        <v>355</v>
      </c>
      <c r="AE31" s="223">
        <f t="shared" si="14"/>
        <v>83.726415094339629</v>
      </c>
      <c r="AF31" s="139">
        <v>174</v>
      </c>
      <c r="AG31" s="228">
        <f t="shared" si="15"/>
        <v>78.733031674208149</v>
      </c>
      <c r="AH31" s="139">
        <v>176</v>
      </c>
      <c r="AI31" s="228">
        <f t="shared" si="16"/>
        <v>83.018867924528308</v>
      </c>
      <c r="AJ31" s="223">
        <f t="shared" si="17"/>
        <v>350</v>
      </c>
      <c r="AK31" s="228">
        <f t="shared" si="18"/>
        <v>80.831408775981529</v>
      </c>
      <c r="AL31" s="350">
        <v>174</v>
      </c>
      <c r="AM31" s="228">
        <f t="shared" si="19"/>
        <v>82.075471698113205</v>
      </c>
      <c r="AN31" s="139">
        <v>174</v>
      </c>
      <c r="AO31" s="228">
        <f t="shared" si="20"/>
        <v>78.733031674208149</v>
      </c>
      <c r="AP31" s="139">
        <v>176</v>
      </c>
      <c r="AQ31" s="228">
        <f t="shared" si="21"/>
        <v>83.018867924528308</v>
      </c>
      <c r="AR31" s="223">
        <f t="shared" si="22"/>
        <v>350</v>
      </c>
      <c r="AS31" s="228">
        <f t="shared" si="23"/>
        <v>80.831408775981529</v>
      </c>
      <c r="AT31" s="153"/>
      <c r="AU31" s="153"/>
    </row>
    <row r="32" spans="1:47" ht="19.5" customHeight="1">
      <c r="A32" s="240">
        <v>20</v>
      </c>
      <c r="B32" s="250">
        <f>'11'!B28</f>
        <v>0</v>
      </c>
      <c r="C32" s="250" t="str">
        <f>'11'!C28</f>
        <v>Ngrandu</v>
      </c>
      <c r="D32" s="207">
        <v>8</v>
      </c>
      <c r="E32" s="207">
        <v>72</v>
      </c>
      <c r="F32" s="207">
        <v>70</v>
      </c>
      <c r="G32" s="291">
        <f t="shared" si="0"/>
        <v>142</v>
      </c>
      <c r="H32" s="207">
        <v>72</v>
      </c>
      <c r="I32" s="207">
        <v>70</v>
      </c>
      <c r="J32" s="291">
        <f t="shared" si="1"/>
        <v>142</v>
      </c>
      <c r="K32" s="139">
        <v>74</v>
      </c>
      <c r="L32" s="139">
        <v>71</v>
      </c>
      <c r="M32" s="223">
        <f t="shared" si="2"/>
        <v>145</v>
      </c>
      <c r="N32" s="139">
        <v>71</v>
      </c>
      <c r="O32" s="223">
        <f t="shared" si="3"/>
        <v>98.611111111111114</v>
      </c>
      <c r="P32" s="139">
        <v>70</v>
      </c>
      <c r="Q32" s="223">
        <f t="shared" si="4"/>
        <v>100</v>
      </c>
      <c r="R32" s="223">
        <f t="shared" si="5"/>
        <v>141</v>
      </c>
      <c r="S32" s="223">
        <f t="shared" si="6"/>
        <v>99.295774647887328</v>
      </c>
      <c r="T32" s="139">
        <v>71</v>
      </c>
      <c r="U32" s="223">
        <f t="shared" si="7"/>
        <v>98.611111111111114</v>
      </c>
      <c r="V32" s="139">
        <v>70</v>
      </c>
      <c r="W32" s="223">
        <f t="shared" si="8"/>
        <v>100</v>
      </c>
      <c r="X32" s="223">
        <f t="shared" si="9"/>
        <v>141</v>
      </c>
      <c r="Y32" s="223">
        <f t="shared" si="10"/>
        <v>99.295774647887328</v>
      </c>
      <c r="Z32" s="139">
        <v>60</v>
      </c>
      <c r="AA32" s="223">
        <f t="shared" si="11"/>
        <v>83.333333333333343</v>
      </c>
      <c r="AB32" s="139">
        <v>51</v>
      </c>
      <c r="AC32" s="223">
        <f t="shared" si="12"/>
        <v>72.857142857142847</v>
      </c>
      <c r="AD32" s="223">
        <f t="shared" si="13"/>
        <v>111</v>
      </c>
      <c r="AE32" s="223">
        <f t="shared" si="14"/>
        <v>78.16901408450704</v>
      </c>
      <c r="AF32" s="139">
        <v>65</v>
      </c>
      <c r="AG32" s="228">
        <f t="shared" si="15"/>
        <v>87.837837837837839</v>
      </c>
      <c r="AH32" s="139">
        <v>70</v>
      </c>
      <c r="AI32" s="228">
        <f t="shared" si="16"/>
        <v>98.591549295774655</v>
      </c>
      <c r="AJ32" s="223">
        <f t="shared" si="17"/>
        <v>135</v>
      </c>
      <c r="AK32" s="228">
        <f t="shared" si="18"/>
        <v>93.103448275862064</v>
      </c>
      <c r="AL32" s="350">
        <v>69</v>
      </c>
      <c r="AM32" s="228">
        <f t="shared" si="19"/>
        <v>97.183098591549296</v>
      </c>
      <c r="AN32" s="139">
        <v>65</v>
      </c>
      <c r="AO32" s="228">
        <f t="shared" si="20"/>
        <v>87.837837837837839</v>
      </c>
      <c r="AP32" s="139">
        <v>70</v>
      </c>
      <c r="AQ32" s="228">
        <f t="shared" si="21"/>
        <v>98.591549295774655</v>
      </c>
      <c r="AR32" s="223">
        <f t="shared" si="22"/>
        <v>135</v>
      </c>
      <c r="AS32" s="228">
        <f t="shared" si="23"/>
        <v>93.103448275862064</v>
      </c>
      <c r="AT32" s="153"/>
      <c r="AU32" s="153"/>
    </row>
    <row r="33" spans="1:47" ht="19.5" customHeight="1">
      <c r="A33" s="240">
        <v>21</v>
      </c>
      <c r="B33" s="250" t="str">
        <f>'11'!B29</f>
        <v>Jambon</v>
      </c>
      <c r="C33" s="250" t="str">
        <f>'11'!C29</f>
        <v>Jambon</v>
      </c>
      <c r="D33" s="122">
        <v>30</v>
      </c>
      <c r="E33" s="122">
        <v>293</v>
      </c>
      <c r="F33" s="122">
        <v>279</v>
      </c>
      <c r="G33" s="291">
        <f t="shared" si="0"/>
        <v>572</v>
      </c>
      <c r="H33" s="122">
        <v>293</v>
      </c>
      <c r="I33" s="122">
        <v>279</v>
      </c>
      <c r="J33" s="291">
        <f t="shared" si="1"/>
        <v>572</v>
      </c>
      <c r="K33" s="139">
        <v>300</v>
      </c>
      <c r="L33" s="139">
        <v>286</v>
      </c>
      <c r="M33" s="223">
        <f t="shared" si="2"/>
        <v>586</v>
      </c>
      <c r="N33" s="139">
        <v>256</v>
      </c>
      <c r="O33" s="223">
        <f t="shared" si="3"/>
        <v>87.37201365187714</v>
      </c>
      <c r="P33" s="139">
        <v>249</v>
      </c>
      <c r="Q33" s="223">
        <f t="shared" si="4"/>
        <v>89.247311827956992</v>
      </c>
      <c r="R33" s="223">
        <f t="shared" si="5"/>
        <v>505</v>
      </c>
      <c r="S33" s="223">
        <f t="shared" si="6"/>
        <v>88.286713286713294</v>
      </c>
      <c r="T33" s="139">
        <v>250</v>
      </c>
      <c r="U33" s="223">
        <f t="shared" si="7"/>
        <v>85.324232081911262</v>
      </c>
      <c r="V33" s="139">
        <v>267</v>
      </c>
      <c r="W33" s="223">
        <f t="shared" si="8"/>
        <v>95.6989247311828</v>
      </c>
      <c r="X33" s="223">
        <f t="shared" si="9"/>
        <v>517</v>
      </c>
      <c r="Y33" s="223">
        <f t="shared" si="10"/>
        <v>90.384615384615387</v>
      </c>
      <c r="Z33" s="139">
        <v>280</v>
      </c>
      <c r="AA33" s="223">
        <f t="shared" si="11"/>
        <v>95.563139931740608</v>
      </c>
      <c r="AB33" s="139">
        <v>255</v>
      </c>
      <c r="AC33" s="223">
        <f t="shared" si="12"/>
        <v>91.397849462365585</v>
      </c>
      <c r="AD33" s="223">
        <f t="shared" si="13"/>
        <v>535</v>
      </c>
      <c r="AE33" s="223">
        <f t="shared" si="14"/>
        <v>93.531468531468533</v>
      </c>
      <c r="AF33" s="139">
        <v>262</v>
      </c>
      <c r="AG33" s="228">
        <f t="shared" si="15"/>
        <v>87.333333333333329</v>
      </c>
      <c r="AH33" s="139">
        <v>273</v>
      </c>
      <c r="AI33" s="228">
        <f t="shared" si="16"/>
        <v>95.454545454545453</v>
      </c>
      <c r="AJ33" s="223">
        <f t="shared" si="17"/>
        <v>535</v>
      </c>
      <c r="AK33" s="228">
        <f t="shared" si="18"/>
        <v>91.296928327645048</v>
      </c>
      <c r="AL33" s="350">
        <v>280</v>
      </c>
      <c r="AM33" s="228">
        <f t="shared" si="19"/>
        <v>97.902097902097907</v>
      </c>
      <c r="AN33" s="139">
        <v>262</v>
      </c>
      <c r="AO33" s="228">
        <f t="shared" si="20"/>
        <v>87.333333333333329</v>
      </c>
      <c r="AP33" s="139">
        <v>273</v>
      </c>
      <c r="AQ33" s="228">
        <f t="shared" si="21"/>
        <v>95.454545454545453</v>
      </c>
      <c r="AR33" s="223">
        <f t="shared" si="22"/>
        <v>535</v>
      </c>
      <c r="AS33" s="228">
        <f t="shared" si="23"/>
        <v>91.296928327645048</v>
      </c>
      <c r="AT33" s="153"/>
      <c r="AU33" s="153"/>
    </row>
    <row r="34" spans="1:47" ht="19.5" customHeight="1">
      <c r="A34" s="240">
        <v>22</v>
      </c>
      <c r="B34" s="250" t="str">
        <f>'11'!B30</f>
        <v>Badegan</v>
      </c>
      <c r="C34" s="250" t="str">
        <f>'11'!C30</f>
        <v>Badegan</v>
      </c>
      <c r="D34" s="122">
        <v>25</v>
      </c>
      <c r="E34" s="122">
        <v>210</v>
      </c>
      <c r="F34" s="122">
        <v>199</v>
      </c>
      <c r="G34" s="291">
        <f t="shared" si="0"/>
        <v>409</v>
      </c>
      <c r="H34" s="122">
        <v>210</v>
      </c>
      <c r="I34" s="122">
        <v>200</v>
      </c>
      <c r="J34" s="291">
        <f t="shared" si="1"/>
        <v>410</v>
      </c>
      <c r="K34" s="139">
        <v>215</v>
      </c>
      <c r="L34" s="139">
        <v>204</v>
      </c>
      <c r="M34" s="223">
        <f t="shared" si="2"/>
        <v>419</v>
      </c>
      <c r="N34" s="139">
        <v>175</v>
      </c>
      <c r="O34" s="223">
        <f t="shared" si="3"/>
        <v>83.333333333333343</v>
      </c>
      <c r="P34" s="139">
        <v>162</v>
      </c>
      <c r="Q34" s="223">
        <f t="shared" si="4"/>
        <v>81.4070351758794</v>
      </c>
      <c r="R34" s="223">
        <f t="shared" si="5"/>
        <v>337</v>
      </c>
      <c r="S34" s="223">
        <f t="shared" si="6"/>
        <v>82.396088019559897</v>
      </c>
      <c r="T34" s="139">
        <v>170</v>
      </c>
      <c r="U34" s="223">
        <f t="shared" si="7"/>
        <v>80.952380952380949</v>
      </c>
      <c r="V34" s="139">
        <v>158</v>
      </c>
      <c r="W34" s="223">
        <f t="shared" si="8"/>
        <v>79.396984924623112</v>
      </c>
      <c r="X34" s="223">
        <f t="shared" si="9"/>
        <v>328</v>
      </c>
      <c r="Y34" s="223">
        <f t="shared" si="10"/>
        <v>80.195599022004899</v>
      </c>
      <c r="Z34" s="139">
        <v>188</v>
      </c>
      <c r="AA34" s="223">
        <f t="shared" si="11"/>
        <v>89.523809523809533</v>
      </c>
      <c r="AB34" s="139">
        <v>164</v>
      </c>
      <c r="AC34" s="223">
        <f t="shared" si="12"/>
        <v>82</v>
      </c>
      <c r="AD34" s="223">
        <f t="shared" si="13"/>
        <v>352</v>
      </c>
      <c r="AE34" s="223">
        <f t="shared" si="14"/>
        <v>85.853658536585371</v>
      </c>
      <c r="AF34" s="139">
        <v>156</v>
      </c>
      <c r="AG34" s="228">
        <f t="shared" si="15"/>
        <v>72.558139534883722</v>
      </c>
      <c r="AH34" s="139">
        <v>176</v>
      </c>
      <c r="AI34" s="228">
        <f t="shared" si="16"/>
        <v>86.274509803921575</v>
      </c>
      <c r="AJ34" s="223">
        <f t="shared" si="17"/>
        <v>332</v>
      </c>
      <c r="AK34" s="228">
        <f t="shared" si="18"/>
        <v>79.23627684964201</v>
      </c>
      <c r="AL34" s="350">
        <v>174</v>
      </c>
      <c r="AM34" s="228">
        <f t="shared" si="19"/>
        <v>85.294117647058826</v>
      </c>
      <c r="AN34" s="139">
        <v>156</v>
      </c>
      <c r="AO34" s="228">
        <f t="shared" si="20"/>
        <v>72.558139534883722</v>
      </c>
      <c r="AP34" s="139">
        <v>176</v>
      </c>
      <c r="AQ34" s="228">
        <f t="shared" si="21"/>
        <v>86.274509803921575</v>
      </c>
      <c r="AR34" s="223">
        <f t="shared" si="22"/>
        <v>332</v>
      </c>
      <c r="AS34" s="228">
        <f t="shared" si="23"/>
        <v>79.23627684964201</v>
      </c>
      <c r="AT34" s="153"/>
      <c r="AU34" s="153"/>
    </row>
    <row r="35" spans="1:47" ht="19.5" customHeight="1">
      <c r="A35" s="240">
        <v>23</v>
      </c>
      <c r="B35" s="250" t="str">
        <f>'11'!B31</f>
        <v>Sampung</v>
      </c>
      <c r="C35" s="250" t="str">
        <f>'11'!C31</f>
        <v>Sampung</v>
      </c>
      <c r="D35" s="122">
        <v>22</v>
      </c>
      <c r="E35" s="122">
        <v>158</v>
      </c>
      <c r="F35" s="122">
        <v>155</v>
      </c>
      <c r="G35" s="291">
        <f t="shared" si="0"/>
        <v>313</v>
      </c>
      <c r="H35" s="122">
        <v>158</v>
      </c>
      <c r="I35" s="122">
        <v>155</v>
      </c>
      <c r="J35" s="291">
        <f t="shared" si="1"/>
        <v>313</v>
      </c>
      <c r="K35" s="139">
        <v>162</v>
      </c>
      <c r="L35" s="139">
        <v>159</v>
      </c>
      <c r="M35" s="223">
        <f t="shared" si="2"/>
        <v>321</v>
      </c>
      <c r="N35" s="139">
        <v>154</v>
      </c>
      <c r="O35" s="223">
        <f t="shared" si="3"/>
        <v>97.468354430379748</v>
      </c>
      <c r="P35" s="139">
        <v>178</v>
      </c>
      <c r="Q35" s="223">
        <f t="shared" si="4"/>
        <v>114.83870967741936</v>
      </c>
      <c r="R35" s="223">
        <f t="shared" si="5"/>
        <v>332</v>
      </c>
      <c r="S35" s="223">
        <f t="shared" si="6"/>
        <v>106.0702875399361</v>
      </c>
      <c r="T35" s="139">
        <v>155</v>
      </c>
      <c r="U35" s="223">
        <f t="shared" si="7"/>
        <v>98.101265822784811</v>
      </c>
      <c r="V35" s="139">
        <v>178</v>
      </c>
      <c r="W35" s="223">
        <f t="shared" si="8"/>
        <v>114.83870967741936</v>
      </c>
      <c r="X35" s="223">
        <f t="shared" si="9"/>
        <v>333</v>
      </c>
      <c r="Y35" s="223">
        <f t="shared" si="10"/>
        <v>106.38977635782747</v>
      </c>
      <c r="Z35" s="139">
        <v>150</v>
      </c>
      <c r="AA35" s="223">
        <f t="shared" si="11"/>
        <v>94.936708860759495</v>
      </c>
      <c r="AB35" s="139">
        <v>142</v>
      </c>
      <c r="AC35" s="223">
        <f t="shared" si="12"/>
        <v>91.612903225806448</v>
      </c>
      <c r="AD35" s="223">
        <f t="shared" si="13"/>
        <v>292</v>
      </c>
      <c r="AE35" s="223">
        <f t="shared" si="14"/>
        <v>93.290734824281145</v>
      </c>
      <c r="AF35" s="139">
        <v>167</v>
      </c>
      <c r="AG35" s="228">
        <f t="shared" si="15"/>
        <v>103.08641975308642</v>
      </c>
      <c r="AH35" s="139">
        <v>138</v>
      </c>
      <c r="AI35" s="228">
        <f t="shared" si="16"/>
        <v>86.79245283018868</v>
      </c>
      <c r="AJ35" s="223">
        <f t="shared" si="17"/>
        <v>305</v>
      </c>
      <c r="AK35" s="228">
        <f t="shared" si="18"/>
        <v>95.015576323987545</v>
      </c>
      <c r="AL35" s="350">
        <v>138</v>
      </c>
      <c r="AM35" s="228">
        <f t="shared" si="19"/>
        <v>86.79245283018868</v>
      </c>
      <c r="AN35" s="139">
        <v>167</v>
      </c>
      <c r="AO35" s="228">
        <f t="shared" si="20"/>
        <v>103.08641975308642</v>
      </c>
      <c r="AP35" s="139">
        <v>138</v>
      </c>
      <c r="AQ35" s="228">
        <f t="shared" si="21"/>
        <v>86.79245283018868</v>
      </c>
      <c r="AR35" s="223">
        <f t="shared" si="22"/>
        <v>305</v>
      </c>
      <c r="AS35" s="228">
        <f t="shared" si="23"/>
        <v>95.015576323987545</v>
      </c>
      <c r="AT35" s="153"/>
      <c r="AU35" s="153"/>
    </row>
    <row r="36" spans="1:47" ht="19.5" customHeight="1">
      <c r="A36" s="240">
        <v>24</v>
      </c>
      <c r="B36" s="250">
        <f>'11'!B32</f>
        <v>0</v>
      </c>
      <c r="C36" s="250" t="str">
        <f>'11'!C32</f>
        <v>Kunti</v>
      </c>
      <c r="D36" s="122">
        <v>13</v>
      </c>
      <c r="E36" s="122">
        <v>87</v>
      </c>
      <c r="F36" s="122">
        <v>83</v>
      </c>
      <c r="G36" s="291">
        <f t="shared" si="0"/>
        <v>170</v>
      </c>
      <c r="H36" s="122">
        <v>87</v>
      </c>
      <c r="I36" s="122">
        <v>83</v>
      </c>
      <c r="J36" s="291">
        <f t="shared" si="1"/>
        <v>170</v>
      </c>
      <c r="K36" s="139">
        <v>89</v>
      </c>
      <c r="L36" s="139">
        <v>85</v>
      </c>
      <c r="M36" s="223">
        <f t="shared" si="2"/>
        <v>174</v>
      </c>
      <c r="N36" s="139">
        <v>93</v>
      </c>
      <c r="O36" s="223">
        <f t="shared" si="3"/>
        <v>106.89655172413792</v>
      </c>
      <c r="P36" s="139">
        <v>72</v>
      </c>
      <c r="Q36" s="223">
        <f t="shared" si="4"/>
        <v>86.746987951807228</v>
      </c>
      <c r="R36" s="223">
        <f t="shared" si="5"/>
        <v>165</v>
      </c>
      <c r="S36" s="223">
        <f t="shared" si="6"/>
        <v>97.058823529411768</v>
      </c>
      <c r="T36" s="139">
        <v>95</v>
      </c>
      <c r="U36" s="223">
        <f t="shared" si="7"/>
        <v>109.19540229885058</v>
      </c>
      <c r="V36" s="139">
        <v>73</v>
      </c>
      <c r="W36" s="223">
        <f t="shared" si="8"/>
        <v>87.951807228915655</v>
      </c>
      <c r="X36" s="223">
        <f t="shared" si="9"/>
        <v>168</v>
      </c>
      <c r="Y36" s="223">
        <f t="shared" si="10"/>
        <v>98.82352941176471</v>
      </c>
      <c r="Z36" s="139">
        <v>78</v>
      </c>
      <c r="AA36" s="223">
        <f t="shared" si="11"/>
        <v>89.65517241379311</v>
      </c>
      <c r="AB36" s="139">
        <v>77</v>
      </c>
      <c r="AC36" s="223">
        <f t="shared" si="12"/>
        <v>92.771084337349393</v>
      </c>
      <c r="AD36" s="223">
        <f t="shared" si="13"/>
        <v>155</v>
      </c>
      <c r="AE36" s="223">
        <f t="shared" si="14"/>
        <v>91.17647058823529</v>
      </c>
      <c r="AF36" s="139">
        <v>81</v>
      </c>
      <c r="AG36" s="228">
        <f t="shared" si="15"/>
        <v>91.011235955056179</v>
      </c>
      <c r="AH36" s="139">
        <v>66</v>
      </c>
      <c r="AI36" s="228">
        <f t="shared" si="16"/>
        <v>77.64705882352942</v>
      </c>
      <c r="AJ36" s="223">
        <f t="shared" si="17"/>
        <v>147</v>
      </c>
      <c r="AK36" s="228">
        <f t="shared" si="18"/>
        <v>84.482758620689651</v>
      </c>
      <c r="AL36" s="350">
        <v>66</v>
      </c>
      <c r="AM36" s="228">
        <f t="shared" si="19"/>
        <v>77.64705882352942</v>
      </c>
      <c r="AN36" s="139">
        <v>81</v>
      </c>
      <c r="AO36" s="228">
        <f t="shared" si="20"/>
        <v>91.011235955056179</v>
      </c>
      <c r="AP36" s="139">
        <v>66</v>
      </c>
      <c r="AQ36" s="228">
        <f t="shared" si="21"/>
        <v>77.64705882352942</v>
      </c>
      <c r="AR36" s="223">
        <f t="shared" si="22"/>
        <v>147</v>
      </c>
      <c r="AS36" s="228">
        <f t="shared" si="23"/>
        <v>84.482758620689651</v>
      </c>
      <c r="AT36" s="153"/>
      <c r="AU36" s="153"/>
    </row>
    <row r="37" spans="1:47" ht="19.5" customHeight="1">
      <c r="A37" s="240">
        <v>25</v>
      </c>
      <c r="B37" s="250" t="str">
        <f>'11'!B33</f>
        <v>Sukorejo</v>
      </c>
      <c r="C37" s="250" t="str">
        <f>'11'!C33</f>
        <v>Sukorejo</v>
      </c>
      <c r="D37" s="122">
        <v>41</v>
      </c>
      <c r="E37" s="122">
        <v>359</v>
      </c>
      <c r="F37" s="122">
        <v>348</v>
      </c>
      <c r="G37" s="291">
        <f t="shared" si="0"/>
        <v>707</v>
      </c>
      <c r="H37" s="122">
        <v>359</v>
      </c>
      <c r="I37" s="122">
        <v>348</v>
      </c>
      <c r="J37" s="291">
        <f t="shared" si="1"/>
        <v>707</v>
      </c>
      <c r="K37" s="139">
        <v>368</v>
      </c>
      <c r="L37" s="139">
        <v>355</v>
      </c>
      <c r="M37" s="223">
        <f t="shared" si="2"/>
        <v>723</v>
      </c>
      <c r="N37" s="139">
        <v>320</v>
      </c>
      <c r="O37" s="223">
        <f t="shared" si="3"/>
        <v>89.136490250696383</v>
      </c>
      <c r="P37" s="139">
        <v>313</v>
      </c>
      <c r="Q37" s="223">
        <f t="shared" si="4"/>
        <v>89.942528735632195</v>
      </c>
      <c r="R37" s="223">
        <f t="shared" si="5"/>
        <v>633</v>
      </c>
      <c r="S37" s="223">
        <f t="shared" si="6"/>
        <v>89.533239038189535</v>
      </c>
      <c r="T37" s="139">
        <v>319</v>
      </c>
      <c r="U37" s="223">
        <f t="shared" si="7"/>
        <v>88.85793871866295</v>
      </c>
      <c r="V37" s="139">
        <v>313</v>
      </c>
      <c r="W37" s="223">
        <f t="shared" si="8"/>
        <v>89.942528735632195</v>
      </c>
      <c r="X37" s="223">
        <f t="shared" si="9"/>
        <v>632</v>
      </c>
      <c r="Y37" s="223">
        <f t="shared" si="10"/>
        <v>89.391796322489398</v>
      </c>
      <c r="Z37" s="139">
        <v>361</v>
      </c>
      <c r="AA37" s="223">
        <f t="shared" si="11"/>
        <v>100.55710306406684</v>
      </c>
      <c r="AB37" s="139">
        <v>319</v>
      </c>
      <c r="AC37" s="223">
        <f t="shared" si="12"/>
        <v>91.666666666666657</v>
      </c>
      <c r="AD37" s="223">
        <f t="shared" si="13"/>
        <v>680</v>
      </c>
      <c r="AE37" s="223">
        <f t="shared" si="14"/>
        <v>96.181046676096187</v>
      </c>
      <c r="AF37" s="139">
        <v>330</v>
      </c>
      <c r="AG37" s="228">
        <f t="shared" si="15"/>
        <v>89.673913043478265</v>
      </c>
      <c r="AH37" s="139">
        <v>333</v>
      </c>
      <c r="AI37" s="228">
        <f t="shared" si="16"/>
        <v>93.802816901408448</v>
      </c>
      <c r="AJ37" s="223">
        <f t="shared" si="17"/>
        <v>663</v>
      </c>
      <c r="AK37" s="228">
        <f t="shared" si="18"/>
        <v>91.701244813278009</v>
      </c>
      <c r="AL37" s="350">
        <v>332</v>
      </c>
      <c r="AM37" s="228">
        <f t="shared" si="19"/>
        <v>93.521126760563376</v>
      </c>
      <c r="AN37" s="139">
        <v>330</v>
      </c>
      <c r="AO37" s="228">
        <f t="shared" si="20"/>
        <v>89.673913043478265</v>
      </c>
      <c r="AP37" s="139">
        <v>333</v>
      </c>
      <c r="AQ37" s="228">
        <f t="shared" si="21"/>
        <v>93.802816901408448</v>
      </c>
      <c r="AR37" s="223">
        <f t="shared" si="22"/>
        <v>663</v>
      </c>
      <c r="AS37" s="228">
        <f t="shared" si="23"/>
        <v>91.701244813278009</v>
      </c>
      <c r="AT37" s="153"/>
      <c r="AU37" s="153"/>
    </row>
    <row r="38" spans="1:47" ht="19.5" customHeight="1">
      <c r="A38" s="240">
        <v>26</v>
      </c>
      <c r="B38" s="250" t="str">
        <f>'11'!B34</f>
        <v>Ponorogo</v>
      </c>
      <c r="C38" s="250" t="str">
        <f>'11'!C34</f>
        <v>Po. Utara</v>
      </c>
      <c r="D38" s="122">
        <v>26</v>
      </c>
      <c r="E38" s="122">
        <v>245</v>
      </c>
      <c r="F38" s="122">
        <v>236</v>
      </c>
      <c r="G38" s="291">
        <f t="shared" si="0"/>
        <v>481</v>
      </c>
      <c r="H38" s="122">
        <v>246</v>
      </c>
      <c r="I38" s="122">
        <v>236</v>
      </c>
      <c r="J38" s="291">
        <f t="shared" si="1"/>
        <v>482</v>
      </c>
      <c r="K38" s="139">
        <v>250</v>
      </c>
      <c r="L38" s="139">
        <v>242</v>
      </c>
      <c r="M38" s="223">
        <f t="shared" si="2"/>
        <v>492</v>
      </c>
      <c r="N38" s="139">
        <v>505</v>
      </c>
      <c r="O38" s="223">
        <f t="shared" si="3"/>
        <v>206.12244897959181</v>
      </c>
      <c r="P38" s="139">
        <v>481</v>
      </c>
      <c r="Q38" s="223">
        <f t="shared" si="4"/>
        <v>203.81355932203391</v>
      </c>
      <c r="R38" s="223">
        <f t="shared" si="5"/>
        <v>986</v>
      </c>
      <c r="S38" s="223">
        <f t="shared" si="6"/>
        <v>204.989604989605</v>
      </c>
      <c r="T38" s="139">
        <v>505</v>
      </c>
      <c r="U38" s="223">
        <f t="shared" si="7"/>
        <v>206.12244897959181</v>
      </c>
      <c r="V38" s="139">
        <v>480</v>
      </c>
      <c r="W38" s="223">
        <f t="shared" si="8"/>
        <v>203.38983050847457</v>
      </c>
      <c r="X38" s="223">
        <f t="shared" si="9"/>
        <v>985</v>
      </c>
      <c r="Y38" s="223">
        <f t="shared" si="10"/>
        <v>204.78170478170478</v>
      </c>
      <c r="Z38" s="139">
        <v>509</v>
      </c>
      <c r="AA38" s="223">
        <f t="shared" si="11"/>
        <v>206.91056910569108</v>
      </c>
      <c r="AB38" s="139">
        <v>541</v>
      </c>
      <c r="AC38" s="223">
        <f t="shared" si="12"/>
        <v>229.23728813559322</v>
      </c>
      <c r="AD38" s="223">
        <f t="shared" si="13"/>
        <v>1050</v>
      </c>
      <c r="AE38" s="223">
        <f t="shared" si="14"/>
        <v>217.84232365145226</v>
      </c>
      <c r="AF38" s="139">
        <v>501</v>
      </c>
      <c r="AG38" s="228">
        <f t="shared" si="15"/>
        <v>200.4</v>
      </c>
      <c r="AH38" s="139">
        <v>505</v>
      </c>
      <c r="AI38" s="228">
        <f t="shared" si="16"/>
        <v>208.67768595041323</v>
      </c>
      <c r="AJ38" s="223">
        <f t="shared" si="17"/>
        <v>1006</v>
      </c>
      <c r="AK38" s="228">
        <f t="shared" si="18"/>
        <v>204.47154471544718</v>
      </c>
      <c r="AL38" s="350">
        <v>500</v>
      </c>
      <c r="AM38" s="228">
        <f t="shared" si="19"/>
        <v>206.61157024793386</v>
      </c>
      <c r="AN38" s="139">
        <v>501</v>
      </c>
      <c r="AO38" s="228">
        <f t="shared" si="20"/>
        <v>200.4</v>
      </c>
      <c r="AP38" s="139">
        <v>505</v>
      </c>
      <c r="AQ38" s="228">
        <f t="shared" si="21"/>
        <v>208.67768595041323</v>
      </c>
      <c r="AR38" s="223">
        <f t="shared" si="22"/>
        <v>1006</v>
      </c>
      <c r="AS38" s="228">
        <f t="shared" si="23"/>
        <v>204.47154471544718</v>
      </c>
      <c r="AT38" s="153"/>
      <c r="AU38" s="153"/>
    </row>
    <row r="39" spans="1:47" ht="19.5" customHeight="1">
      <c r="A39" s="240">
        <v>27</v>
      </c>
      <c r="B39" s="250">
        <f>'11'!B35</f>
        <v>0</v>
      </c>
      <c r="C39" s="250" t="str">
        <f>'11'!C35</f>
        <v>Po. Selatan</v>
      </c>
      <c r="D39" s="122">
        <v>16</v>
      </c>
      <c r="E39" s="122">
        <v>222</v>
      </c>
      <c r="F39" s="122">
        <v>213</v>
      </c>
      <c r="G39" s="291">
        <f t="shared" si="0"/>
        <v>435</v>
      </c>
      <c r="H39" s="122">
        <v>222</v>
      </c>
      <c r="I39" s="122">
        <v>213</v>
      </c>
      <c r="J39" s="291">
        <f t="shared" si="1"/>
        <v>435</v>
      </c>
      <c r="K39" s="139">
        <v>227</v>
      </c>
      <c r="L39" s="139">
        <v>218</v>
      </c>
      <c r="M39" s="223">
        <f t="shared" si="2"/>
        <v>445</v>
      </c>
      <c r="N39" s="139">
        <v>195</v>
      </c>
      <c r="O39" s="223">
        <f t="shared" si="3"/>
        <v>87.837837837837839</v>
      </c>
      <c r="P39" s="139">
        <v>197</v>
      </c>
      <c r="Q39" s="223">
        <f t="shared" si="4"/>
        <v>92.488262910798127</v>
      </c>
      <c r="R39" s="223">
        <f t="shared" si="5"/>
        <v>392</v>
      </c>
      <c r="S39" s="223">
        <f t="shared" si="6"/>
        <v>90.114942528735625</v>
      </c>
      <c r="T39" s="139">
        <v>200</v>
      </c>
      <c r="U39" s="223">
        <f t="shared" si="7"/>
        <v>90.090090090090087</v>
      </c>
      <c r="V39" s="139">
        <v>199</v>
      </c>
      <c r="W39" s="223">
        <f t="shared" si="8"/>
        <v>93.427230046948367</v>
      </c>
      <c r="X39" s="223">
        <f t="shared" si="9"/>
        <v>399</v>
      </c>
      <c r="Y39" s="223">
        <f t="shared" si="10"/>
        <v>91.724137931034477</v>
      </c>
      <c r="Z39" s="139">
        <v>208</v>
      </c>
      <c r="AA39" s="223">
        <f t="shared" si="11"/>
        <v>93.693693693693689</v>
      </c>
      <c r="AB39" s="139">
        <v>196</v>
      </c>
      <c r="AC39" s="223">
        <f t="shared" si="12"/>
        <v>92.018779342723008</v>
      </c>
      <c r="AD39" s="223">
        <f t="shared" si="13"/>
        <v>404</v>
      </c>
      <c r="AE39" s="223">
        <f t="shared" si="14"/>
        <v>92.873563218390814</v>
      </c>
      <c r="AF39" s="139">
        <v>206</v>
      </c>
      <c r="AG39" s="228">
        <f t="shared" si="15"/>
        <v>90.748898678414093</v>
      </c>
      <c r="AH39" s="139">
        <v>199</v>
      </c>
      <c r="AI39" s="228">
        <f t="shared" si="16"/>
        <v>91.284403669724767</v>
      </c>
      <c r="AJ39" s="223">
        <f t="shared" si="17"/>
        <v>405</v>
      </c>
      <c r="AK39" s="228">
        <f t="shared" si="18"/>
        <v>91.011235955056179</v>
      </c>
      <c r="AL39" s="350">
        <v>197</v>
      </c>
      <c r="AM39" s="228">
        <f t="shared" si="19"/>
        <v>90.366972477064223</v>
      </c>
      <c r="AN39" s="139">
        <v>206</v>
      </c>
      <c r="AO39" s="228">
        <f t="shared" si="20"/>
        <v>90.748898678414093</v>
      </c>
      <c r="AP39" s="139">
        <v>199</v>
      </c>
      <c r="AQ39" s="228">
        <f t="shared" si="21"/>
        <v>91.284403669724767</v>
      </c>
      <c r="AR39" s="223">
        <f t="shared" si="22"/>
        <v>405</v>
      </c>
      <c r="AS39" s="228">
        <f t="shared" si="23"/>
        <v>91.011235955056179</v>
      </c>
      <c r="AT39" s="153"/>
      <c r="AU39" s="153"/>
    </row>
    <row r="40" spans="1:47" ht="19.5" customHeight="1">
      <c r="A40" s="240">
        <v>28</v>
      </c>
      <c r="B40" s="250" t="str">
        <f>'11'!B36</f>
        <v>Babadan</v>
      </c>
      <c r="C40" s="250" t="str">
        <f>'11'!C36</f>
        <v>Babadan</v>
      </c>
      <c r="D40" s="122">
        <v>23</v>
      </c>
      <c r="E40" s="122">
        <v>247</v>
      </c>
      <c r="F40" s="122">
        <v>238</v>
      </c>
      <c r="G40" s="291">
        <f t="shared" si="0"/>
        <v>485</v>
      </c>
      <c r="H40" s="122">
        <v>247</v>
      </c>
      <c r="I40" s="122">
        <v>238</v>
      </c>
      <c r="J40" s="291">
        <f t="shared" si="1"/>
        <v>485</v>
      </c>
      <c r="K40" s="139">
        <v>253</v>
      </c>
      <c r="L40" s="139">
        <v>243</v>
      </c>
      <c r="M40" s="223">
        <f t="shared" si="2"/>
        <v>496</v>
      </c>
      <c r="N40" s="139">
        <v>170</v>
      </c>
      <c r="O40" s="223">
        <f t="shared" si="3"/>
        <v>68.825910931174079</v>
      </c>
      <c r="P40" s="139">
        <v>158</v>
      </c>
      <c r="Q40" s="223">
        <f t="shared" si="4"/>
        <v>66.386554621848731</v>
      </c>
      <c r="R40" s="223">
        <f t="shared" si="5"/>
        <v>328</v>
      </c>
      <c r="S40" s="223">
        <f t="shared" si="6"/>
        <v>67.628865979381445</v>
      </c>
      <c r="T40" s="139">
        <v>172</v>
      </c>
      <c r="U40" s="223">
        <f t="shared" si="7"/>
        <v>69.635627530364374</v>
      </c>
      <c r="V40" s="139">
        <v>156</v>
      </c>
      <c r="W40" s="223">
        <f t="shared" si="8"/>
        <v>65.546218487394952</v>
      </c>
      <c r="X40" s="223">
        <f t="shared" si="9"/>
        <v>328</v>
      </c>
      <c r="Y40" s="223">
        <f t="shared" si="10"/>
        <v>67.628865979381445</v>
      </c>
      <c r="Z40" s="139">
        <v>166</v>
      </c>
      <c r="AA40" s="223">
        <f t="shared" si="11"/>
        <v>67.20647773279353</v>
      </c>
      <c r="AB40" s="139">
        <v>179</v>
      </c>
      <c r="AC40" s="223">
        <f t="shared" si="12"/>
        <v>75.210084033613441</v>
      </c>
      <c r="AD40" s="223">
        <f t="shared" si="13"/>
        <v>345</v>
      </c>
      <c r="AE40" s="223">
        <f t="shared" si="14"/>
        <v>71.134020618556704</v>
      </c>
      <c r="AF40" s="139">
        <v>212</v>
      </c>
      <c r="AG40" s="228">
        <f t="shared" si="15"/>
        <v>83.794466403162062</v>
      </c>
      <c r="AH40" s="139">
        <v>183</v>
      </c>
      <c r="AI40" s="228">
        <f t="shared" si="16"/>
        <v>75.308641975308646</v>
      </c>
      <c r="AJ40" s="223">
        <f t="shared" si="17"/>
        <v>395</v>
      </c>
      <c r="AK40" s="228">
        <f t="shared" si="18"/>
        <v>79.637096774193552</v>
      </c>
      <c r="AL40" s="350">
        <v>185</v>
      </c>
      <c r="AM40" s="228">
        <f t="shared" si="19"/>
        <v>76.13168724279835</v>
      </c>
      <c r="AN40" s="139">
        <v>212</v>
      </c>
      <c r="AO40" s="228">
        <f t="shared" si="20"/>
        <v>83.794466403162062</v>
      </c>
      <c r="AP40" s="139">
        <v>183</v>
      </c>
      <c r="AQ40" s="228">
        <f t="shared" si="21"/>
        <v>75.308641975308646</v>
      </c>
      <c r="AR40" s="223">
        <f t="shared" si="22"/>
        <v>395</v>
      </c>
      <c r="AS40" s="228">
        <f t="shared" si="23"/>
        <v>79.637096774193552</v>
      </c>
      <c r="AT40" s="153"/>
      <c r="AU40" s="153"/>
    </row>
    <row r="41" spans="1:47" ht="19.5" customHeight="1">
      <c r="A41" s="240">
        <v>29</v>
      </c>
      <c r="B41" s="250">
        <f>'11'!B37</f>
        <v>0</v>
      </c>
      <c r="C41" s="250" t="str">
        <f>'11'!C37</f>
        <v>Sukosari</v>
      </c>
      <c r="D41" s="122">
        <v>19</v>
      </c>
      <c r="E41" s="122">
        <v>181</v>
      </c>
      <c r="F41" s="122">
        <v>175</v>
      </c>
      <c r="G41" s="291">
        <f t="shared" si="0"/>
        <v>356</v>
      </c>
      <c r="H41" s="122">
        <v>181</v>
      </c>
      <c r="I41" s="122">
        <v>175</v>
      </c>
      <c r="J41" s="291">
        <f t="shared" si="1"/>
        <v>356</v>
      </c>
      <c r="K41" s="139">
        <v>185</v>
      </c>
      <c r="L41" s="139">
        <v>179</v>
      </c>
      <c r="M41" s="223">
        <f t="shared" si="2"/>
        <v>364</v>
      </c>
      <c r="N41" s="139">
        <v>181</v>
      </c>
      <c r="O41" s="223">
        <f t="shared" si="3"/>
        <v>100</v>
      </c>
      <c r="P41" s="139">
        <v>156</v>
      </c>
      <c r="Q41" s="223">
        <f t="shared" si="4"/>
        <v>89.142857142857139</v>
      </c>
      <c r="R41" s="223">
        <f t="shared" si="5"/>
        <v>337</v>
      </c>
      <c r="S41" s="223">
        <f t="shared" si="6"/>
        <v>94.662921348314612</v>
      </c>
      <c r="T41" s="139">
        <v>180</v>
      </c>
      <c r="U41" s="223">
        <f t="shared" si="7"/>
        <v>99.447513812154696</v>
      </c>
      <c r="V41" s="139">
        <v>154</v>
      </c>
      <c r="W41" s="223">
        <f t="shared" si="8"/>
        <v>88</v>
      </c>
      <c r="X41" s="223">
        <f t="shared" si="9"/>
        <v>334</v>
      </c>
      <c r="Y41" s="223">
        <f t="shared" si="10"/>
        <v>93.82022471910112</v>
      </c>
      <c r="Z41" s="139">
        <v>192</v>
      </c>
      <c r="AA41" s="223">
        <f t="shared" si="11"/>
        <v>106.07734806629834</v>
      </c>
      <c r="AB41" s="139">
        <v>150</v>
      </c>
      <c r="AC41" s="223">
        <f t="shared" si="12"/>
        <v>85.714285714285708</v>
      </c>
      <c r="AD41" s="223">
        <f t="shared" si="13"/>
        <v>342</v>
      </c>
      <c r="AE41" s="223">
        <f t="shared" si="14"/>
        <v>96.067415730337075</v>
      </c>
      <c r="AF41" s="139">
        <v>194</v>
      </c>
      <c r="AG41" s="228">
        <f t="shared" si="15"/>
        <v>104.86486486486486</v>
      </c>
      <c r="AH41" s="139">
        <v>160</v>
      </c>
      <c r="AI41" s="228">
        <f t="shared" si="16"/>
        <v>89.385474860335194</v>
      </c>
      <c r="AJ41" s="223">
        <f t="shared" si="17"/>
        <v>354</v>
      </c>
      <c r="AK41" s="228">
        <f t="shared" si="18"/>
        <v>97.252747252747255</v>
      </c>
      <c r="AL41" s="350">
        <v>159</v>
      </c>
      <c r="AM41" s="228">
        <f t="shared" si="19"/>
        <v>88.826815642458101</v>
      </c>
      <c r="AN41" s="139">
        <v>194</v>
      </c>
      <c r="AO41" s="228">
        <f t="shared" si="20"/>
        <v>104.86486486486486</v>
      </c>
      <c r="AP41" s="139">
        <v>160</v>
      </c>
      <c r="AQ41" s="228">
        <f t="shared" si="21"/>
        <v>89.385474860335194</v>
      </c>
      <c r="AR41" s="223">
        <f t="shared" si="22"/>
        <v>354</v>
      </c>
      <c r="AS41" s="228">
        <f t="shared" si="23"/>
        <v>97.252747252747255</v>
      </c>
      <c r="AT41" s="153"/>
      <c r="AU41" s="153"/>
    </row>
    <row r="42" spans="1:47" ht="19.5" customHeight="1">
      <c r="A42" s="240">
        <v>30</v>
      </c>
      <c r="B42" s="250" t="str">
        <f>'11'!B38</f>
        <v>Jenangan</v>
      </c>
      <c r="C42" s="250" t="str">
        <f>'11'!C38</f>
        <v>Jenangan</v>
      </c>
      <c r="D42" s="122">
        <v>26</v>
      </c>
      <c r="E42" s="122">
        <v>235</v>
      </c>
      <c r="F42" s="122">
        <v>226</v>
      </c>
      <c r="G42" s="291">
        <f t="shared" si="0"/>
        <v>461</v>
      </c>
      <c r="H42" s="122">
        <v>235</v>
      </c>
      <c r="I42" s="122">
        <v>226</v>
      </c>
      <c r="J42" s="291">
        <f t="shared" si="1"/>
        <v>461</v>
      </c>
      <c r="K42" s="139">
        <v>240</v>
      </c>
      <c r="L42" s="139">
        <v>231</v>
      </c>
      <c r="M42" s="223">
        <f t="shared" si="2"/>
        <v>471</v>
      </c>
      <c r="N42" s="139">
        <v>229</v>
      </c>
      <c r="O42" s="223">
        <f t="shared" si="3"/>
        <v>97.446808510638292</v>
      </c>
      <c r="P42" s="139">
        <v>215</v>
      </c>
      <c r="Q42" s="223">
        <f t="shared" si="4"/>
        <v>95.13274336283186</v>
      </c>
      <c r="R42" s="223">
        <f t="shared" si="5"/>
        <v>444</v>
      </c>
      <c r="S42" s="223">
        <f t="shared" si="6"/>
        <v>96.312364425162684</v>
      </c>
      <c r="T42" s="139">
        <v>229</v>
      </c>
      <c r="U42" s="223">
        <f t="shared" si="7"/>
        <v>97.446808510638292</v>
      </c>
      <c r="V42" s="139">
        <v>215</v>
      </c>
      <c r="W42" s="223">
        <f t="shared" si="8"/>
        <v>95.13274336283186</v>
      </c>
      <c r="X42" s="223">
        <f t="shared" si="9"/>
        <v>444</v>
      </c>
      <c r="Y42" s="223">
        <f t="shared" si="10"/>
        <v>96.312364425162684</v>
      </c>
      <c r="Z42" s="139">
        <v>230</v>
      </c>
      <c r="AA42" s="223">
        <f t="shared" si="11"/>
        <v>97.872340425531917</v>
      </c>
      <c r="AB42" s="139">
        <v>202</v>
      </c>
      <c r="AC42" s="223">
        <f t="shared" si="12"/>
        <v>89.380530973451329</v>
      </c>
      <c r="AD42" s="223">
        <f t="shared" si="13"/>
        <v>432</v>
      </c>
      <c r="AE42" s="223">
        <f t="shared" si="14"/>
        <v>93.709327548806939</v>
      </c>
      <c r="AF42" s="139">
        <v>230</v>
      </c>
      <c r="AG42" s="228">
        <f t="shared" si="15"/>
        <v>95.833333333333343</v>
      </c>
      <c r="AH42" s="139">
        <v>202</v>
      </c>
      <c r="AI42" s="228">
        <f t="shared" si="16"/>
        <v>87.44588744588745</v>
      </c>
      <c r="AJ42" s="223">
        <f t="shared" si="17"/>
        <v>432</v>
      </c>
      <c r="AK42" s="228">
        <f t="shared" si="18"/>
        <v>91.719745222929944</v>
      </c>
      <c r="AL42" s="350">
        <v>196</v>
      </c>
      <c r="AM42" s="228">
        <f t="shared" si="19"/>
        <v>84.848484848484844</v>
      </c>
      <c r="AN42" s="139">
        <v>230</v>
      </c>
      <c r="AO42" s="228">
        <f t="shared" si="20"/>
        <v>95.833333333333343</v>
      </c>
      <c r="AP42" s="139">
        <v>202</v>
      </c>
      <c r="AQ42" s="228">
        <f t="shared" si="21"/>
        <v>87.44588744588745</v>
      </c>
      <c r="AR42" s="223">
        <f t="shared" si="22"/>
        <v>432</v>
      </c>
      <c r="AS42" s="228">
        <f t="shared" si="23"/>
        <v>91.719745222929944</v>
      </c>
      <c r="AT42" s="153"/>
      <c r="AU42" s="153"/>
    </row>
    <row r="43" spans="1:47" ht="19.5" customHeight="1">
      <c r="A43" s="240">
        <v>31</v>
      </c>
      <c r="B43" s="250">
        <f>'11'!B39</f>
        <v>0</v>
      </c>
      <c r="C43" s="250" t="str">
        <f>'11'!C39</f>
        <v>Setono</v>
      </c>
      <c r="D43" s="122">
        <v>19</v>
      </c>
      <c r="E43" s="124">
        <v>142</v>
      </c>
      <c r="F43" s="124">
        <v>138</v>
      </c>
      <c r="G43" s="291">
        <f t="shared" si="0"/>
        <v>280</v>
      </c>
      <c r="H43" s="124">
        <v>143</v>
      </c>
      <c r="I43" s="124">
        <v>139</v>
      </c>
      <c r="J43" s="291">
        <f t="shared" si="1"/>
        <v>282</v>
      </c>
      <c r="K43" s="139">
        <v>146</v>
      </c>
      <c r="L43" s="139">
        <v>142</v>
      </c>
      <c r="M43" s="223">
        <f t="shared" si="2"/>
        <v>288</v>
      </c>
      <c r="N43" s="139">
        <v>110</v>
      </c>
      <c r="O43" s="223">
        <f t="shared" si="3"/>
        <v>77.464788732394368</v>
      </c>
      <c r="P43" s="139">
        <v>104</v>
      </c>
      <c r="Q43" s="223">
        <f t="shared" si="4"/>
        <v>75.362318840579718</v>
      </c>
      <c r="R43" s="223">
        <f t="shared" si="5"/>
        <v>214</v>
      </c>
      <c r="S43" s="223">
        <f t="shared" si="6"/>
        <v>76.428571428571416</v>
      </c>
      <c r="T43" s="139">
        <v>110</v>
      </c>
      <c r="U43" s="223">
        <f t="shared" si="7"/>
        <v>77.464788732394368</v>
      </c>
      <c r="V43" s="139">
        <v>101</v>
      </c>
      <c r="W43" s="223">
        <f t="shared" si="8"/>
        <v>73.188405797101453</v>
      </c>
      <c r="X43" s="223">
        <f t="shared" si="9"/>
        <v>211</v>
      </c>
      <c r="Y43" s="223">
        <f t="shared" si="10"/>
        <v>75.357142857142861</v>
      </c>
      <c r="Z43" s="139">
        <v>99</v>
      </c>
      <c r="AA43" s="223">
        <f t="shared" si="11"/>
        <v>69.230769230769226</v>
      </c>
      <c r="AB43" s="139">
        <v>124</v>
      </c>
      <c r="AC43" s="223">
        <f t="shared" si="12"/>
        <v>89.208633093525179</v>
      </c>
      <c r="AD43" s="223">
        <f t="shared" si="13"/>
        <v>223</v>
      </c>
      <c r="AE43" s="223">
        <f t="shared" si="14"/>
        <v>79.078014184397162</v>
      </c>
      <c r="AF43" s="139">
        <v>130</v>
      </c>
      <c r="AG43" s="228">
        <f t="shared" si="15"/>
        <v>89.041095890410958</v>
      </c>
      <c r="AH43" s="139">
        <v>125</v>
      </c>
      <c r="AI43" s="228">
        <f t="shared" si="16"/>
        <v>88.028169014084511</v>
      </c>
      <c r="AJ43" s="223">
        <f t="shared" si="17"/>
        <v>255</v>
      </c>
      <c r="AK43" s="228">
        <f t="shared" si="18"/>
        <v>88.541666666666657</v>
      </c>
      <c r="AL43" s="350">
        <v>137</v>
      </c>
      <c r="AM43" s="228">
        <f t="shared" si="19"/>
        <v>96.478873239436624</v>
      </c>
      <c r="AN43" s="139">
        <v>130</v>
      </c>
      <c r="AO43" s="228">
        <f t="shared" si="20"/>
        <v>89.041095890410958</v>
      </c>
      <c r="AP43" s="139">
        <v>125</v>
      </c>
      <c r="AQ43" s="228">
        <f t="shared" si="21"/>
        <v>88.028169014084511</v>
      </c>
      <c r="AR43" s="223">
        <f t="shared" si="22"/>
        <v>255</v>
      </c>
      <c r="AS43" s="228">
        <f t="shared" si="23"/>
        <v>88.541666666666657</v>
      </c>
      <c r="AT43" s="153"/>
      <c r="AU43" s="153"/>
    </row>
    <row r="44" spans="1:47" ht="19.5" customHeight="1">
      <c r="A44" s="240">
        <v>32</v>
      </c>
      <c r="B44" s="250" t="str">
        <f>'11'!B40</f>
        <v>Ngebel</v>
      </c>
      <c r="C44" s="250" t="str">
        <f>'11'!C40</f>
        <v>Ngebel</v>
      </c>
      <c r="D44" s="122">
        <v>18</v>
      </c>
      <c r="E44" s="124">
        <v>133</v>
      </c>
      <c r="F44" s="124">
        <v>126</v>
      </c>
      <c r="G44" s="291">
        <f t="shared" si="0"/>
        <v>259</v>
      </c>
      <c r="H44" s="124">
        <v>133</v>
      </c>
      <c r="I44" s="124">
        <v>126</v>
      </c>
      <c r="J44" s="291">
        <f t="shared" si="1"/>
        <v>259</v>
      </c>
      <c r="K44" s="139">
        <v>136</v>
      </c>
      <c r="L44" s="139">
        <v>129</v>
      </c>
      <c r="M44" s="223">
        <f t="shared" si="2"/>
        <v>265</v>
      </c>
      <c r="N44" s="139">
        <v>84</v>
      </c>
      <c r="O44" s="223">
        <f t="shared" si="3"/>
        <v>63.157894736842103</v>
      </c>
      <c r="P44" s="139">
        <v>95</v>
      </c>
      <c r="Q44" s="223">
        <f t="shared" si="4"/>
        <v>75.396825396825392</v>
      </c>
      <c r="R44" s="223">
        <f t="shared" si="5"/>
        <v>179</v>
      </c>
      <c r="S44" s="223">
        <f t="shared" si="6"/>
        <v>69.111969111969103</v>
      </c>
      <c r="T44" s="139">
        <v>82</v>
      </c>
      <c r="U44" s="223">
        <f t="shared" si="7"/>
        <v>61.65413533834586</v>
      </c>
      <c r="V44" s="139">
        <v>94</v>
      </c>
      <c r="W44" s="223">
        <f t="shared" si="8"/>
        <v>74.603174603174608</v>
      </c>
      <c r="X44" s="223">
        <f t="shared" si="9"/>
        <v>176</v>
      </c>
      <c r="Y44" s="223">
        <f t="shared" si="10"/>
        <v>67.953667953667946</v>
      </c>
      <c r="Z44" s="139">
        <v>74</v>
      </c>
      <c r="AA44" s="223">
        <f t="shared" si="11"/>
        <v>55.639097744360896</v>
      </c>
      <c r="AB44" s="139">
        <v>86</v>
      </c>
      <c r="AC44" s="223">
        <f t="shared" si="12"/>
        <v>68.253968253968253</v>
      </c>
      <c r="AD44" s="223">
        <f t="shared" si="13"/>
        <v>160</v>
      </c>
      <c r="AE44" s="223">
        <f t="shared" si="14"/>
        <v>61.776061776061773</v>
      </c>
      <c r="AF44" s="139">
        <v>97</v>
      </c>
      <c r="AG44" s="228">
        <f t="shared" si="15"/>
        <v>71.32352941176471</v>
      </c>
      <c r="AH44" s="139">
        <v>82</v>
      </c>
      <c r="AI44" s="228">
        <f t="shared" si="16"/>
        <v>63.565891472868216</v>
      </c>
      <c r="AJ44" s="223">
        <f t="shared" si="17"/>
        <v>179</v>
      </c>
      <c r="AK44" s="228">
        <f t="shared" si="18"/>
        <v>67.547169811320757</v>
      </c>
      <c r="AL44" s="350">
        <v>84</v>
      </c>
      <c r="AM44" s="228">
        <f t="shared" si="19"/>
        <v>65.116279069767444</v>
      </c>
      <c r="AN44" s="139">
        <v>97</v>
      </c>
      <c r="AO44" s="228">
        <f t="shared" si="20"/>
        <v>71.32352941176471</v>
      </c>
      <c r="AP44" s="139">
        <v>82</v>
      </c>
      <c r="AQ44" s="228">
        <f t="shared" si="21"/>
        <v>63.565891472868216</v>
      </c>
      <c r="AR44" s="223">
        <f t="shared" si="22"/>
        <v>179</v>
      </c>
      <c r="AS44" s="228">
        <f t="shared" si="23"/>
        <v>67.547169811320757</v>
      </c>
      <c r="AT44" s="153"/>
      <c r="AU44" s="153"/>
    </row>
    <row r="45" spans="1:47" ht="19.5" customHeight="1">
      <c r="A45" s="192" t="s">
        <v>1057</v>
      </c>
      <c r="B45" s="192"/>
      <c r="C45" s="192"/>
      <c r="D45" s="193">
        <f t="shared" ref="D45:N45" si="24">SUM(D13:D44)</f>
        <v>707</v>
      </c>
      <c r="E45" s="193">
        <f t="shared" si="24"/>
        <v>5905</v>
      </c>
      <c r="F45" s="193">
        <f t="shared" si="24"/>
        <v>5687</v>
      </c>
      <c r="G45" s="193">
        <f t="shared" si="24"/>
        <v>11592</v>
      </c>
      <c r="H45" s="193">
        <f t="shared" si="24"/>
        <v>5912</v>
      </c>
      <c r="I45" s="193">
        <f t="shared" si="24"/>
        <v>5691</v>
      </c>
      <c r="J45" s="193">
        <f t="shared" si="24"/>
        <v>11603</v>
      </c>
      <c r="K45" s="193">
        <f t="shared" si="24"/>
        <v>6047</v>
      </c>
      <c r="L45" s="193">
        <f t="shared" si="24"/>
        <v>5817</v>
      </c>
      <c r="M45" s="193">
        <f t="shared" si="24"/>
        <v>11864</v>
      </c>
      <c r="N45" s="193">
        <f t="shared" si="24"/>
        <v>5470</v>
      </c>
      <c r="O45" s="193">
        <f t="shared" si="3"/>
        <v>92.633361558001695</v>
      </c>
      <c r="P45" s="193">
        <f>SUM(P13:P44)</f>
        <v>5183</v>
      </c>
      <c r="Q45" s="193">
        <f t="shared" si="4"/>
        <v>91.13768243362054</v>
      </c>
      <c r="R45" s="193">
        <f>SUM(R13:R44)</f>
        <v>10653</v>
      </c>
      <c r="S45" s="193">
        <f t="shared" si="6"/>
        <v>91.899585921325055</v>
      </c>
      <c r="T45" s="193">
        <f>SUM(T13:T44)</f>
        <v>5455</v>
      </c>
      <c r="U45" s="193">
        <f t="shared" si="7"/>
        <v>92.379339542760377</v>
      </c>
      <c r="V45" s="193">
        <f>SUM(V13:V44)</f>
        <v>5161</v>
      </c>
      <c r="W45" s="193">
        <f t="shared" si="8"/>
        <v>90.750835238262709</v>
      </c>
      <c r="X45" s="193">
        <f>SUM(X13:X44)</f>
        <v>10616</v>
      </c>
      <c r="Y45" s="193">
        <f t="shared" si="10"/>
        <v>91.580400276052458</v>
      </c>
      <c r="Z45" s="193">
        <f>SUM(Z13:Z44)</f>
        <v>5421</v>
      </c>
      <c r="AA45" s="193">
        <f t="shared" si="11"/>
        <v>91.694857916102848</v>
      </c>
      <c r="AB45" s="193">
        <f>SUM(AB13:AB44)</f>
        <v>5291</v>
      </c>
      <c r="AC45" s="193">
        <f t="shared" si="12"/>
        <v>92.971358285011419</v>
      </c>
      <c r="AD45" s="193">
        <f>SUM(AD13:AD44)</f>
        <v>10712</v>
      </c>
      <c r="AE45" s="193">
        <f t="shared" si="14"/>
        <v>92.320951478066021</v>
      </c>
      <c r="AF45" s="193">
        <f>SUM(AF13:AF44)</f>
        <v>5582</v>
      </c>
      <c r="AG45" s="273">
        <f t="shared" si="15"/>
        <v>92.310236480899619</v>
      </c>
      <c r="AH45" s="193">
        <f>SUM(AH13:AH44)</f>
        <v>5324</v>
      </c>
      <c r="AI45" s="273">
        <f t="shared" si="16"/>
        <v>91.524840983324736</v>
      </c>
      <c r="AJ45" s="193">
        <f>SUM(AJ13:AJ44)</f>
        <v>10906</v>
      </c>
      <c r="AK45" s="273">
        <f t="shared" si="18"/>
        <v>91.92515171948753</v>
      </c>
      <c r="AL45" s="193">
        <f>SUM(AL13:AL44)</f>
        <v>5347</v>
      </c>
      <c r="AM45" s="273">
        <f t="shared" si="19"/>
        <v>91.920233797490113</v>
      </c>
      <c r="AN45" s="193">
        <f>SUM(AN13:AN44)</f>
        <v>5582</v>
      </c>
      <c r="AO45" s="273">
        <f t="shared" si="20"/>
        <v>92.310236480899619</v>
      </c>
      <c r="AP45" s="193">
        <f>SUM(AP13:AP44)</f>
        <v>5324</v>
      </c>
      <c r="AQ45" s="273">
        <f t="shared" si="21"/>
        <v>91.524840983324736</v>
      </c>
      <c r="AR45" s="193">
        <f>SUM(AR13:AR44)</f>
        <v>10906</v>
      </c>
      <c r="AS45" s="273">
        <f t="shared" si="23"/>
        <v>91.92515171948753</v>
      </c>
      <c r="AT45" s="171"/>
      <c r="AU45" s="171"/>
    </row>
    <row r="46" spans="1:47" ht="15.75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</row>
    <row r="47" spans="1:47" ht="15.75" customHeight="1">
      <c r="A47" s="153" t="s">
        <v>1518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</row>
    <row r="48" spans="1:47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</row>
    <row r="49" spans="1:47" ht="15.75" customHeight="1">
      <c r="A49" s="153"/>
      <c r="B49" s="107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</row>
    <row r="50" spans="1:47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</row>
    <row r="51" spans="1:47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</row>
    <row r="52" spans="1:47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</row>
    <row r="53" spans="1:47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</row>
    <row r="54" spans="1:47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</row>
    <row r="55" spans="1:47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</row>
    <row r="56" spans="1:47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</row>
    <row r="57" spans="1:47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</row>
    <row r="58" spans="1:47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</row>
    <row r="59" spans="1:47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</row>
    <row r="60" spans="1:47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</row>
    <row r="61" spans="1:47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</row>
    <row r="62" spans="1:47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</row>
    <row r="63" spans="1:47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</row>
    <row r="64" spans="1:47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</row>
    <row r="65" spans="1:47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</row>
    <row r="66" spans="1:47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</row>
    <row r="67" spans="1:47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</row>
    <row r="68" spans="1:47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</row>
    <row r="69" spans="1:47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</row>
    <row r="70" spans="1:47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</row>
    <row r="71" spans="1:47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</row>
    <row r="72" spans="1:47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</row>
    <row r="73" spans="1:47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</row>
    <row r="74" spans="1:47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</row>
    <row r="75" spans="1:47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</row>
    <row r="76" spans="1:47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</row>
    <row r="77" spans="1:47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</row>
    <row r="78" spans="1:47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</row>
    <row r="79" spans="1:47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</row>
    <row r="80" spans="1:47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</row>
    <row r="81" spans="1:47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</row>
    <row r="82" spans="1:47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</row>
    <row r="83" spans="1:47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</row>
    <row r="84" spans="1:47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</row>
    <row r="85" spans="1:47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</row>
    <row r="86" spans="1:47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</row>
    <row r="87" spans="1:47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</row>
    <row r="88" spans="1:47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</row>
    <row r="89" spans="1:47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</row>
    <row r="90" spans="1:47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</row>
    <row r="91" spans="1:47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</row>
    <row r="92" spans="1:47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</row>
    <row r="93" spans="1:47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</row>
    <row r="94" spans="1:47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</row>
    <row r="95" spans="1:47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</row>
    <row r="96" spans="1:47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</row>
    <row r="97" spans="1:47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</row>
    <row r="98" spans="1:47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</row>
    <row r="99" spans="1:47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</row>
    <row r="100" spans="1:47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</row>
    <row r="101" spans="1:47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</row>
    <row r="102" spans="1:47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</row>
    <row r="103" spans="1:47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</row>
    <row r="104" spans="1:47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</row>
    <row r="105" spans="1:47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</row>
    <row r="106" spans="1:47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</row>
    <row r="107" spans="1:47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</row>
    <row r="108" spans="1:47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</row>
    <row r="109" spans="1:47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</row>
    <row r="110" spans="1:47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</row>
    <row r="111" spans="1:47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</row>
    <row r="112" spans="1:47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</row>
    <row r="113" spans="1:47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</row>
    <row r="114" spans="1:47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</row>
    <row r="115" spans="1:47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</row>
    <row r="116" spans="1:47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</row>
    <row r="117" spans="1:47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</row>
    <row r="118" spans="1:47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</row>
    <row r="119" spans="1:47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</row>
    <row r="120" spans="1:47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</row>
    <row r="121" spans="1:47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</row>
    <row r="122" spans="1:47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</row>
    <row r="123" spans="1:47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</row>
    <row r="124" spans="1:47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</row>
    <row r="125" spans="1:47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</row>
    <row r="126" spans="1:47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</row>
    <row r="127" spans="1:47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</row>
    <row r="128" spans="1:47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</row>
    <row r="129" spans="1:47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</row>
    <row r="130" spans="1:47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</row>
    <row r="131" spans="1:47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</row>
    <row r="132" spans="1:47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</row>
    <row r="133" spans="1:47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</row>
    <row r="134" spans="1:47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</row>
    <row r="135" spans="1:47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</row>
    <row r="136" spans="1:47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</row>
    <row r="137" spans="1:47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</row>
    <row r="138" spans="1:47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</row>
    <row r="139" spans="1:47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</row>
    <row r="140" spans="1:47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</row>
    <row r="141" spans="1:47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</row>
    <row r="142" spans="1:47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</row>
    <row r="143" spans="1:47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</row>
    <row r="144" spans="1:47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</row>
    <row r="145" spans="1:47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</row>
    <row r="146" spans="1:47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</row>
    <row r="147" spans="1:47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</row>
    <row r="148" spans="1:47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</row>
    <row r="149" spans="1:47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</row>
    <row r="150" spans="1:47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</row>
    <row r="151" spans="1:47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</row>
    <row r="152" spans="1:47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</row>
    <row r="153" spans="1:47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</row>
    <row r="154" spans="1:47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</row>
    <row r="155" spans="1:47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</row>
    <row r="156" spans="1:47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</row>
    <row r="157" spans="1:47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</row>
    <row r="158" spans="1:47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</row>
    <row r="159" spans="1:47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</row>
    <row r="160" spans="1:47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</row>
    <row r="161" spans="1:47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</row>
    <row r="162" spans="1:47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</row>
    <row r="163" spans="1:47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</row>
    <row r="164" spans="1:47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</row>
    <row r="165" spans="1:47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</row>
    <row r="166" spans="1:47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</row>
    <row r="167" spans="1:47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</row>
    <row r="168" spans="1:47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</row>
    <row r="169" spans="1:47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</row>
    <row r="170" spans="1:47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</row>
    <row r="171" spans="1:47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</row>
    <row r="172" spans="1:47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</row>
    <row r="173" spans="1:47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</row>
    <row r="174" spans="1:47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</row>
    <row r="175" spans="1:47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</row>
    <row r="176" spans="1:47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</row>
    <row r="177" spans="1:47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</row>
    <row r="178" spans="1:47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</row>
    <row r="179" spans="1:47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</row>
    <row r="180" spans="1:47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</row>
    <row r="181" spans="1:47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</row>
    <row r="182" spans="1:47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</row>
    <row r="183" spans="1:47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</row>
    <row r="184" spans="1:47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</row>
    <row r="185" spans="1:47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</row>
    <row r="186" spans="1:47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</row>
    <row r="187" spans="1:47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</row>
    <row r="188" spans="1:47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</row>
    <row r="189" spans="1:47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</row>
    <row r="190" spans="1:47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</row>
    <row r="191" spans="1:47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</row>
    <row r="192" spans="1:47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</row>
    <row r="193" spans="1:47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</row>
    <row r="194" spans="1:47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</row>
    <row r="195" spans="1:47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</row>
    <row r="196" spans="1:47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</row>
    <row r="197" spans="1:47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</row>
    <row r="198" spans="1:47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</row>
    <row r="199" spans="1:47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</row>
    <row r="200" spans="1:47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</row>
    <row r="201" spans="1:47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</row>
    <row r="202" spans="1:47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</row>
    <row r="203" spans="1:47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</row>
    <row r="204" spans="1:47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</row>
    <row r="205" spans="1:47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</row>
    <row r="206" spans="1:47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</row>
    <row r="207" spans="1:47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</row>
    <row r="208" spans="1:47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</row>
    <row r="209" spans="1:47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</row>
    <row r="210" spans="1:47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</row>
    <row r="211" spans="1:47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</row>
    <row r="212" spans="1:47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</row>
    <row r="213" spans="1:47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</row>
    <row r="214" spans="1:47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</row>
    <row r="215" spans="1:47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</row>
    <row r="216" spans="1:47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</row>
    <row r="217" spans="1:47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</row>
    <row r="218" spans="1:47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</row>
    <row r="219" spans="1:47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</row>
    <row r="220" spans="1:47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</row>
    <row r="221" spans="1:47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</row>
    <row r="222" spans="1:47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</row>
    <row r="223" spans="1:47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</row>
    <row r="224" spans="1:47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</row>
    <row r="225" spans="1:47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</row>
    <row r="226" spans="1:47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</row>
    <row r="227" spans="1:47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</row>
    <row r="228" spans="1:47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</row>
    <row r="229" spans="1:47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</row>
    <row r="230" spans="1:47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</row>
    <row r="231" spans="1:47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</row>
    <row r="232" spans="1:47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</row>
    <row r="233" spans="1:47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</row>
    <row r="234" spans="1:47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</row>
    <row r="235" spans="1:47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</row>
    <row r="236" spans="1:47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</row>
    <row r="237" spans="1:47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</row>
    <row r="238" spans="1:47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</row>
    <row r="239" spans="1:47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</row>
    <row r="240" spans="1:47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</row>
    <row r="241" spans="1:47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</row>
    <row r="242" spans="1:47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</row>
    <row r="243" spans="1:47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</row>
    <row r="244" spans="1:47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</row>
    <row r="245" spans="1:47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</row>
    <row r="246" spans="1:47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</row>
    <row r="247" spans="1:47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</row>
    <row r="248" spans="1:47" ht="15.75" customHeight="1"/>
    <row r="249" spans="1:47" ht="15.75" customHeight="1"/>
    <row r="250" spans="1:47" ht="15.75" customHeight="1"/>
    <row r="251" spans="1:47" ht="15.75" customHeight="1"/>
    <row r="252" spans="1:47" ht="15.75" customHeight="1"/>
    <row r="253" spans="1:47" ht="15.75" customHeight="1"/>
    <row r="254" spans="1:47" ht="15.75" customHeight="1"/>
    <row r="255" spans="1:47" ht="15.75" customHeight="1"/>
    <row r="256" spans="1:4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2">
    <mergeCell ref="AD10:AE10"/>
    <mergeCell ref="AF10:AG10"/>
    <mergeCell ref="AH10:AI10"/>
    <mergeCell ref="AJ10:AK10"/>
    <mergeCell ref="T10:U10"/>
    <mergeCell ref="V10:W10"/>
    <mergeCell ref="X10:Y10"/>
    <mergeCell ref="Z10:AA10"/>
    <mergeCell ref="AB10:AC10"/>
    <mergeCell ref="AL10:AM10"/>
    <mergeCell ref="AN10:AO10"/>
    <mergeCell ref="AP10:AQ10"/>
    <mergeCell ref="AR10:AS10"/>
    <mergeCell ref="A3:AS3"/>
    <mergeCell ref="A4:AS4"/>
    <mergeCell ref="A8:A11"/>
    <mergeCell ref="B8:B11"/>
    <mergeCell ref="C8:C11"/>
    <mergeCell ref="D8:D11"/>
    <mergeCell ref="E8:G10"/>
    <mergeCell ref="H8:J10"/>
    <mergeCell ref="K8:M10"/>
    <mergeCell ref="N10:O10"/>
    <mergeCell ref="P10:Q10"/>
    <mergeCell ref="R10:S10"/>
    <mergeCell ref="N8:AS8"/>
    <mergeCell ref="N9:S9"/>
    <mergeCell ref="T9:Y9"/>
    <mergeCell ref="Z9:AE9"/>
    <mergeCell ref="AF9:AK9"/>
    <mergeCell ref="AL9:AM9"/>
    <mergeCell ref="AN9:AS9"/>
  </mergeCells>
  <pageMargins left="0.7" right="0.7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Z1000"/>
  <sheetViews>
    <sheetView workbookViewId="0">
      <selection sqref="A1:B1"/>
    </sheetView>
  </sheetViews>
  <sheetFormatPr defaultColWidth="14.42578125" defaultRowHeight="15" customHeight="1"/>
  <cols>
    <col min="1" max="1" width="4.85546875" customWidth="1"/>
    <col min="2" max="3" width="15.5703125" customWidth="1"/>
    <col min="4" max="4" width="18.5703125" customWidth="1"/>
    <col min="5" max="5" width="19.85546875" customWidth="1"/>
    <col min="6" max="6" width="19.7109375" customWidth="1"/>
    <col min="7" max="7" width="20.140625" customWidth="1"/>
    <col min="8" max="8" width="19.140625" customWidth="1"/>
    <col min="9" max="9" width="19.5703125" customWidth="1"/>
    <col min="10" max="10" width="20.28515625" customWidth="1"/>
    <col min="11" max="26" width="14" customWidth="1"/>
  </cols>
  <sheetData>
    <row r="1" spans="1:26" ht="15.75">
      <c r="A1" s="830" t="s">
        <v>1618</v>
      </c>
      <c r="B1" s="718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5.7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28" t="s">
        <v>1619</v>
      </c>
      <c r="B3" s="718"/>
      <c r="C3" s="718"/>
      <c r="D3" s="718"/>
      <c r="E3" s="718"/>
      <c r="F3" s="718"/>
      <c r="G3" s="718"/>
      <c r="H3" s="718"/>
      <c r="I3" s="718"/>
      <c r="J3" s="718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09"/>
      <c r="B4" s="109"/>
      <c r="C4" s="109"/>
      <c r="D4" s="109"/>
      <c r="E4" s="108"/>
      <c r="F4" s="108" t="s">
        <v>284</v>
      </c>
      <c r="G4" s="110" t="str">
        <f>'1'!$F$5</f>
        <v>PONOROGO</v>
      </c>
      <c r="H4" s="109"/>
      <c r="I4" s="109"/>
      <c r="J4" s="109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09"/>
      <c r="B5" s="109"/>
      <c r="C5" s="109"/>
      <c r="D5" s="109"/>
      <c r="E5" s="108"/>
      <c r="F5" s="108" t="s">
        <v>3</v>
      </c>
      <c r="G5" s="110">
        <f>'1'!$F$6</f>
        <v>2025</v>
      </c>
      <c r="H5" s="109"/>
      <c r="I5" s="109"/>
      <c r="J5" s="109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441"/>
      <c r="B6" s="441"/>
      <c r="C6" s="441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5.75">
      <c r="A7" s="729" t="s">
        <v>4</v>
      </c>
      <c r="B7" s="729" t="s">
        <v>247</v>
      </c>
      <c r="C7" s="729" t="s">
        <v>1156</v>
      </c>
      <c r="D7" s="741" t="s">
        <v>1620</v>
      </c>
      <c r="E7" s="723"/>
      <c r="F7" s="723"/>
      <c r="G7" s="723"/>
      <c r="H7" s="723"/>
      <c r="I7" s="723"/>
      <c r="J7" s="724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43.5" customHeight="1">
      <c r="A8" s="720"/>
      <c r="B8" s="720"/>
      <c r="C8" s="720"/>
      <c r="D8" s="175" t="s">
        <v>1621</v>
      </c>
      <c r="E8" s="175" t="s">
        <v>1622</v>
      </c>
      <c r="F8" s="175" t="s">
        <v>384</v>
      </c>
      <c r="G8" s="175" t="s">
        <v>1623</v>
      </c>
      <c r="H8" s="175" t="s">
        <v>1624</v>
      </c>
      <c r="I8" s="175" t="s">
        <v>1625</v>
      </c>
      <c r="J8" s="175" t="s">
        <v>1626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>
      <c r="A9" s="136">
        <v>1</v>
      </c>
      <c r="B9" s="136">
        <v>2</v>
      </c>
      <c r="C9" s="136">
        <v>3</v>
      </c>
      <c r="D9" s="136">
        <v>4</v>
      </c>
      <c r="E9" s="136">
        <v>5</v>
      </c>
      <c r="F9" s="136">
        <v>6</v>
      </c>
      <c r="G9" s="136">
        <v>7</v>
      </c>
      <c r="H9" s="136">
        <v>8</v>
      </c>
      <c r="I9" s="136">
        <v>9</v>
      </c>
      <c r="J9" s="136">
        <v>10</v>
      </c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>
      <c r="A10" s="121">
        <v>1</v>
      </c>
      <c r="B10" s="291" t="str">
        <f>'11'!B9</f>
        <v>Ngrayun</v>
      </c>
      <c r="C10" s="291" t="str">
        <f>'11'!C9</f>
        <v>Ngrayun</v>
      </c>
      <c r="D10" s="124">
        <v>94</v>
      </c>
      <c r="E10" s="124">
        <v>269</v>
      </c>
      <c r="F10" s="124">
        <v>1895</v>
      </c>
      <c r="G10" s="424">
        <f t="shared" ref="G10:G42" si="0">D10/E10</f>
        <v>0.34944237918215615</v>
      </c>
      <c r="H10" s="124">
        <v>1895</v>
      </c>
      <c r="I10" s="124">
        <v>177</v>
      </c>
      <c r="J10" s="424">
        <f t="shared" ref="J10:J42" si="1">I10/H10</f>
        <v>9.3403693931398413E-2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21">
        <v>2</v>
      </c>
      <c r="B11" s="291">
        <f>'11'!B10</f>
        <v>0</v>
      </c>
      <c r="C11" s="291" t="str">
        <f>'11'!C10</f>
        <v>Selur</v>
      </c>
      <c r="D11" s="124">
        <v>5</v>
      </c>
      <c r="E11" s="124">
        <v>17</v>
      </c>
      <c r="F11" s="124">
        <v>372</v>
      </c>
      <c r="G11" s="424">
        <f t="shared" si="0"/>
        <v>0.29411764705882354</v>
      </c>
      <c r="H11" s="124">
        <v>372</v>
      </c>
      <c r="I11" s="124">
        <v>20</v>
      </c>
      <c r="J11" s="424">
        <f t="shared" si="1"/>
        <v>5.3763440860215055E-2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121">
        <v>3</v>
      </c>
      <c r="B12" s="291" t="str">
        <f>'11'!B11</f>
        <v>Slahung</v>
      </c>
      <c r="C12" s="291" t="str">
        <f>'11'!C11</f>
        <v>Slahung</v>
      </c>
      <c r="D12" s="124">
        <v>230</v>
      </c>
      <c r="E12" s="124">
        <v>156</v>
      </c>
      <c r="F12" s="124">
        <v>1880</v>
      </c>
      <c r="G12" s="424">
        <f t="shared" si="0"/>
        <v>1.4743589743589745</v>
      </c>
      <c r="H12" s="124">
        <v>1880</v>
      </c>
      <c r="I12" s="124">
        <v>52</v>
      </c>
      <c r="J12" s="424">
        <f t="shared" si="1"/>
        <v>2.7659574468085105E-2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121">
        <v>4</v>
      </c>
      <c r="B13" s="291">
        <f>'11'!B12</f>
        <v>0</v>
      </c>
      <c r="C13" s="291" t="str">
        <f>'11'!C12</f>
        <v>Nailan</v>
      </c>
      <c r="D13" s="124">
        <v>128</v>
      </c>
      <c r="E13" s="124">
        <v>69</v>
      </c>
      <c r="F13" s="124">
        <v>2299</v>
      </c>
      <c r="G13" s="424">
        <f t="shared" si="0"/>
        <v>1.855072463768116</v>
      </c>
      <c r="H13" s="124">
        <v>2299</v>
      </c>
      <c r="I13" s="124">
        <v>126</v>
      </c>
      <c r="J13" s="424">
        <f t="shared" si="1"/>
        <v>5.4806437581557198E-2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121">
        <v>5</v>
      </c>
      <c r="B14" s="291" t="str">
        <f>'11'!B13</f>
        <v>Bungkal</v>
      </c>
      <c r="C14" s="291" t="str">
        <f>'11'!C13</f>
        <v>Bungkal</v>
      </c>
      <c r="D14" s="124">
        <v>95</v>
      </c>
      <c r="E14" s="124">
        <v>29</v>
      </c>
      <c r="F14" s="124">
        <v>1372</v>
      </c>
      <c r="G14" s="424">
        <f t="shared" si="0"/>
        <v>3.2758620689655173</v>
      </c>
      <c r="H14" s="124">
        <v>1372</v>
      </c>
      <c r="I14" s="124">
        <v>154</v>
      </c>
      <c r="J14" s="424">
        <f t="shared" si="1"/>
        <v>0.11224489795918367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121">
        <v>6</v>
      </c>
      <c r="B15" s="291" t="str">
        <f>'11'!B14</f>
        <v>Sambit</v>
      </c>
      <c r="C15" s="291" t="str">
        <f>'11'!C14</f>
        <v>Sambit</v>
      </c>
      <c r="D15" s="124">
        <v>31</v>
      </c>
      <c r="E15" s="124">
        <v>22</v>
      </c>
      <c r="F15" s="124">
        <v>836</v>
      </c>
      <c r="G15" s="424">
        <f t="shared" si="0"/>
        <v>1.4090909090909092</v>
      </c>
      <c r="H15" s="124">
        <v>836</v>
      </c>
      <c r="I15" s="124">
        <v>63</v>
      </c>
      <c r="J15" s="424">
        <f t="shared" si="1"/>
        <v>7.5358851674641153E-2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121">
        <v>7</v>
      </c>
      <c r="B16" s="291">
        <f>'11'!B15</f>
        <v>0</v>
      </c>
      <c r="C16" s="291" t="str">
        <f>'11'!C15</f>
        <v>Wringinanom</v>
      </c>
      <c r="D16" s="124">
        <v>18</v>
      </c>
      <c r="E16" s="124">
        <v>44</v>
      </c>
      <c r="F16" s="124">
        <v>709</v>
      </c>
      <c r="G16" s="424">
        <f t="shared" si="0"/>
        <v>0.40909090909090912</v>
      </c>
      <c r="H16" s="124">
        <v>709</v>
      </c>
      <c r="I16" s="124">
        <v>50</v>
      </c>
      <c r="J16" s="424">
        <f t="shared" si="1"/>
        <v>7.0521861777150918E-2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121">
        <v>8</v>
      </c>
      <c r="B17" s="291" t="str">
        <f>'11'!B16</f>
        <v>Sawoo</v>
      </c>
      <c r="C17" s="291" t="str">
        <f>'11'!C16</f>
        <v>Sawoo</v>
      </c>
      <c r="D17" s="124">
        <v>204</v>
      </c>
      <c r="E17" s="124">
        <v>97</v>
      </c>
      <c r="F17" s="124">
        <v>1820</v>
      </c>
      <c r="G17" s="424">
        <f t="shared" si="0"/>
        <v>2.1030927835051547</v>
      </c>
      <c r="H17" s="124">
        <v>1820</v>
      </c>
      <c r="I17" s="124">
        <v>61</v>
      </c>
      <c r="J17" s="424">
        <f t="shared" si="1"/>
        <v>3.3516483516483515E-2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121">
        <v>9</v>
      </c>
      <c r="B18" s="291">
        <f>'11'!B17</f>
        <v>0</v>
      </c>
      <c r="C18" s="291" t="str">
        <f>'11'!C17</f>
        <v>Bondrang</v>
      </c>
      <c r="D18" s="124">
        <v>4</v>
      </c>
      <c r="E18" s="124">
        <v>16</v>
      </c>
      <c r="F18" s="124">
        <v>209</v>
      </c>
      <c r="G18" s="424">
        <f t="shared" si="0"/>
        <v>0.25</v>
      </c>
      <c r="H18" s="124">
        <v>209</v>
      </c>
      <c r="I18" s="124">
        <v>17</v>
      </c>
      <c r="J18" s="424">
        <f t="shared" si="1"/>
        <v>8.1339712918660281E-2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121">
        <v>10</v>
      </c>
      <c r="B19" s="291" t="str">
        <f>'11'!B18</f>
        <v>Sooko</v>
      </c>
      <c r="C19" s="291" t="str">
        <f>'11'!C18</f>
        <v>Sooko</v>
      </c>
      <c r="D19" s="124">
        <v>111</v>
      </c>
      <c r="E19" s="124">
        <v>134</v>
      </c>
      <c r="F19" s="124">
        <v>1397</v>
      </c>
      <c r="G19" s="424">
        <f t="shared" si="0"/>
        <v>0.82835820895522383</v>
      </c>
      <c r="H19" s="124">
        <v>1397</v>
      </c>
      <c r="I19" s="124">
        <v>55</v>
      </c>
      <c r="J19" s="424">
        <f t="shared" si="1"/>
        <v>3.937007874015748E-2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121">
        <v>11</v>
      </c>
      <c r="B20" s="291" t="str">
        <f>'11'!B19</f>
        <v>Pudak</v>
      </c>
      <c r="C20" s="291" t="str">
        <f>'11'!C19</f>
        <v>Pudak</v>
      </c>
      <c r="D20" s="124">
        <v>7</v>
      </c>
      <c r="E20" s="124">
        <v>19</v>
      </c>
      <c r="F20" s="124">
        <v>264</v>
      </c>
      <c r="G20" s="424">
        <f t="shared" si="0"/>
        <v>0.36842105263157893</v>
      </c>
      <c r="H20" s="124">
        <v>264</v>
      </c>
      <c r="I20" s="124">
        <v>16</v>
      </c>
      <c r="J20" s="424">
        <f t="shared" si="1"/>
        <v>6.0606060606060608E-2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121">
        <v>12</v>
      </c>
      <c r="B21" s="291" t="str">
        <f>'11'!B20</f>
        <v>Pulung</v>
      </c>
      <c r="C21" s="291" t="str">
        <f>'11'!C20</f>
        <v>Pulung</v>
      </c>
      <c r="D21" s="124">
        <v>94</v>
      </c>
      <c r="E21" s="124">
        <v>31</v>
      </c>
      <c r="F21" s="124">
        <v>2089</v>
      </c>
      <c r="G21" s="424">
        <f t="shared" si="0"/>
        <v>3.032258064516129</v>
      </c>
      <c r="H21" s="124">
        <v>2089</v>
      </c>
      <c r="I21" s="124">
        <v>209</v>
      </c>
      <c r="J21" s="424">
        <f t="shared" si="1"/>
        <v>0.10004786979415989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121">
        <v>13</v>
      </c>
      <c r="B22" s="291">
        <f>'11'!B21</f>
        <v>0</v>
      </c>
      <c r="C22" s="291" t="str">
        <f>'11'!C21</f>
        <v>Kesugihan</v>
      </c>
      <c r="D22" s="124">
        <v>0</v>
      </c>
      <c r="E22" s="124">
        <v>178</v>
      </c>
      <c r="F22" s="124">
        <v>1040</v>
      </c>
      <c r="G22" s="424">
        <f t="shared" si="0"/>
        <v>0</v>
      </c>
      <c r="H22" s="124">
        <v>1040</v>
      </c>
      <c r="I22" s="124">
        <v>33</v>
      </c>
      <c r="J22" s="424">
        <f t="shared" si="1"/>
        <v>3.1730769230769229E-2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121">
        <v>14</v>
      </c>
      <c r="B23" s="291" t="str">
        <f>'11'!B22</f>
        <v>Mlarak</v>
      </c>
      <c r="C23" s="291" t="str">
        <f>'11'!C22</f>
        <v>Mlarak</v>
      </c>
      <c r="D23" s="124">
        <v>115</v>
      </c>
      <c r="E23" s="124">
        <v>100</v>
      </c>
      <c r="F23" s="124">
        <v>1807</v>
      </c>
      <c r="G23" s="424">
        <f t="shared" si="0"/>
        <v>1.1499999999999999</v>
      </c>
      <c r="H23" s="124">
        <v>1807</v>
      </c>
      <c r="I23" s="124">
        <v>274</v>
      </c>
      <c r="J23" s="424">
        <f t="shared" si="1"/>
        <v>0.15163254012174876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121">
        <v>15</v>
      </c>
      <c r="B24" s="291" t="str">
        <f>'11'!B23</f>
        <v>Siman</v>
      </c>
      <c r="C24" s="291" t="str">
        <f>'11'!C23</f>
        <v>Siman</v>
      </c>
      <c r="D24" s="124">
        <v>50</v>
      </c>
      <c r="E24" s="124">
        <v>33</v>
      </c>
      <c r="F24" s="124">
        <v>1237</v>
      </c>
      <c r="G24" s="424">
        <f t="shared" si="0"/>
        <v>1.5151515151515151</v>
      </c>
      <c r="H24" s="124">
        <v>1237</v>
      </c>
      <c r="I24" s="124">
        <v>206</v>
      </c>
      <c r="J24" s="424">
        <f t="shared" si="1"/>
        <v>0.16653193209377526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121">
        <v>16</v>
      </c>
      <c r="B25" s="291">
        <f>'11'!B24</f>
        <v>0</v>
      </c>
      <c r="C25" s="291" t="str">
        <f>'11'!C24</f>
        <v>Ronowijayan</v>
      </c>
      <c r="D25" s="124">
        <v>148</v>
      </c>
      <c r="E25" s="124">
        <v>37</v>
      </c>
      <c r="F25" s="124">
        <v>1849</v>
      </c>
      <c r="G25" s="424">
        <f t="shared" si="0"/>
        <v>4</v>
      </c>
      <c r="H25" s="124">
        <v>1849</v>
      </c>
      <c r="I25" s="124">
        <v>159</v>
      </c>
      <c r="J25" s="424">
        <f t="shared" si="1"/>
        <v>8.5992428339643046E-2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121">
        <v>17</v>
      </c>
      <c r="B26" s="291" t="str">
        <f>'11'!B25</f>
        <v>Jetis</v>
      </c>
      <c r="C26" s="291" t="str">
        <f>'11'!C25</f>
        <v>Jetis</v>
      </c>
      <c r="D26" s="124">
        <v>112</v>
      </c>
      <c r="E26" s="124">
        <v>138</v>
      </c>
      <c r="F26" s="124">
        <v>2151</v>
      </c>
      <c r="G26" s="424">
        <f t="shared" si="0"/>
        <v>0.81159420289855078</v>
      </c>
      <c r="H26" s="124">
        <v>2151</v>
      </c>
      <c r="I26" s="124">
        <v>73</v>
      </c>
      <c r="J26" s="424">
        <f t="shared" si="1"/>
        <v>3.3937703393770342E-2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121">
        <v>18</v>
      </c>
      <c r="B27" s="291" t="str">
        <f>'11'!B26</f>
        <v>Balong</v>
      </c>
      <c r="C27" s="291" t="str">
        <f>'11'!C26</f>
        <v>Balong</v>
      </c>
      <c r="D27" s="124">
        <v>311</v>
      </c>
      <c r="E27" s="124">
        <v>126</v>
      </c>
      <c r="F27" s="124">
        <v>2769</v>
      </c>
      <c r="G27" s="424">
        <f t="shared" si="0"/>
        <v>2.4682539682539684</v>
      </c>
      <c r="H27" s="124">
        <v>2769</v>
      </c>
      <c r="I27" s="124">
        <v>229</v>
      </c>
      <c r="J27" s="424">
        <f t="shared" si="1"/>
        <v>8.2701336222462979E-2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121">
        <v>19</v>
      </c>
      <c r="B28" s="291" t="str">
        <f>'11'!B27</f>
        <v>Kauman</v>
      </c>
      <c r="C28" s="291" t="str">
        <f>'11'!C27</f>
        <v>Kauman</v>
      </c>
      <c r="D28" s="124">
        <v>16</v>
      </c>
      <c r="E28" s="124">
        <v>126</v>
      </c>
      <c r="F28" s="124">
        <v>2013</v>
      </c>
      <c r="G28" s="424">
        <f t="shared" si="0"/>
        <v>0.12698412698412698</v>
      </c>
      <c r="H28" s="124">
        <v>2013</v>
      </c>
      <c r="I28" s="124">
        <v>217</v>
      </c>
      <c r="J28" s="424">
        <f t="shared" si="1"/>
        <v>0.10779930452061599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121">
        <v>20</v>
      </c>
      <c r="B29" s="291">
        <f>'11'!B28</f>
        <v>0</v>
      </c>
      <c r="C29" s="291" t="str">
        <f>'11'!C28</f>
        <v>Ngrandu</v>
      </c>
      <c r="D29" s="124">
        <v>123</v>
      </c>
      <c r="E29" s="124">
        <v>96</v>
      </c>
      <c r="F29" s="124">
        <v>1222</v>
      </c>
      <c r="G29" s="424">
        <f t="shared" si="0"/>
        <v>1.28125</v>
      </c>
      <c r="H29" s="124">
        <v>1222</v>
      </c>
      <c r="I29" s="124">
        <v>41</v>
      </c>
      <c r="J29" s="424">
        <f t="shared" si="1"/>
        <v>3.3551554828150573E-2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121">
        <v>21</v>
      </c>
      <c r="B30" s="291" t="str">
        <f>'11'!B29</f>
        <v>Jambon</v>
      </c>
      <c r="C30" s="291" t="str">
        <f>'11'!C29</f>
        <v>Jambon</v>
      </c>
      <c r="D30" s="124">
        <v>321</v>
      </c>
      <c r="E30" s="124">
        <v>96</v>
      </c>
      <c r="F30" s="124">
        <v>2837</v>
      </c>
      <c r="G30" s="424">
        <f t="shared" si="0"/>
        <v>3.34375</v>
      </c>
      <c r="H30" s="124">
        <v>2837</v>
      </c>
      <c r="I30" s="124">
        <v>80</v>
      </c>
      <c r="J30" s="424">
        <f t="shared" si="1"/>
        <v>2.8198801550934086E-2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121">
        <v>22</v>
      </c>
      <c r="B31" s="291" t="str">
        <f>'11'!B30</f>
        <v>Badegan</v>
      </c>
      <c r="C31" s="291" t="str">
        <f>'11'!C30</f>
        <v>Badegan</v>
      </c>
      <c r="D31" s="124">
        <v>28</v>
      </c>
      <c r="E31" s="124">
        <v>99</v>
      </c>
      <c r="F31" s="124">
        <v>930</v>
      </c>
      <c r="G31" s="424">
        <f t="shared" si="0"/>
        <v>0.28282828282828282</v>
      </c>
      <c r="H31" s="124">
        <v>930</v>
      </c>
      <c r="I31" s="124">
        <v>85</v>
      </c>
      <c r="J31" s="424">
        <f t="shared" si="1"/>
        <v>9.1397849462365593E-2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121">
        <v>23</v>
      </c>
      <c r="B32" s="291" t="str">
        <f>'11'!B31</f>
        <v>Sampung</v>
      </c>
      <c r="C32" s="291" t="str">
        <f>'11'!C31</f>
        <v>Sampung</v>
      </c>
      <c r="D32" s="124">
        <v>119</v>
      </c>
      <c r="E32" s="124">
        <v>20</v>
      </c>
      <c r="F32" s="124">
        <v>1039</v>
      </c>
      <c r="G32" s="424">
        <f t="shared" si="0"/>
        <v>5.95</v>
      </c>
      <c r="H32" s="124">
        <v>1039</v>
      </c>
      <c r="I32" s="124">
        <v>15</v>
      </c>
      <c r="J32" s="424">
        <f t="shared" si="1"/>
        <v>1.4436958614051972E-2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121">
        <v>24</v>
      </c>
      <c r="B33" s="291">
        <f>'11'!B32</f>
        <v>0</v>
      </c>
      <c r="C33" s="291" t="str">
        <f>'11'!C32</f>
        <v>Kunti</v>
      </c>
      <c r="D33" s="124">
        <v>23</v>
      </c>
      <c r="E33" s="124">
        <v>62</v>
      </c>
      <c r="F33" s="124">
        <v>634</v>
      </c>
      <c r="G33" s="424">
        <f t="shared" si="0"/>
        <v>0.37096774193548387</v>
      </c>
      <c r="H33" s="124">
        <v>634</v>
      </c>
      <c r="I33" s="124">
        <v>29</v>
      </c>
      <c r="J33" s="424">
        <f t="shared" si="1"/>
        <v>4.5741324921135647E-2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121">
        <v>25</v>
      </c>
      <c r="B34" s="291" t="str">
        <f>'11'!B33</f>
        <v>Sukorejo</v>
      </c>
      <c r="C34" s="291" t="str">
        <f>'11'!C33</f>
        <v>Sukorejo</v>
      </c>
      <c r="D34" s="124">
        <v>172</v>
      </c>
      <c r="E34" s="124">
        <v>217</v>
      </c>
      <c r="F34" s="124">
        <v>2287</v>
      </c>
      <c r="G34" s="424">
        <f t="shared" si="0"/>
        <v>0.79262672811059909</v>
      </c>
      <c r="H34" s="124">
        <v>2287</v>
      </c>
      <c r="I34" s="124">
        <v>153</v>
      </c>
      <c r="J34" s="424">
        <f t="shared" si="1"/>
        <v>6.6899868823786623E-2</v>
      </c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121">
        <v>26</v>
      </c>
      <c r="B35" s="291" t="str">
        <f>'11'!B34</f>
        <v>Ponorogo</v>
      </c>
      <c r="C35" s="291" t="str">
        <f>'11'!C34</f>
        <v>Po. Utara</v>
      </c>
      <c r="D35" s="124">
        <v>392</v>
      </c>
      <c r="E35" s="124">
        <v>150</v>
      </c>
      <c r="F35" s="124">
        <v>3333</v>
      </c>
      <c r="G35" s="424">
        <f t="shared" si="0"/>
        <v>2.6133333333333333</v>
      </c>
      <c r="H35" s="124">
        <v>3333</v>
      </c>
      <c r="I35" s="124">
        <v>267</v>
      </c>
      <c r="J35" s="424">
        <f t="shared" si="1"/>
        <v>8.0108010801080112E-2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121">
        <v>27</v>
      </c>
      <c r="B36" s="291">
        <f>'11'!B35</f>
        <v>0</v>
      </c>
      <c r="C36" s="291" t="str">
        <f>'11'!C35</f>
        <v>Po. Selatan</v>
      </c>
      <c r="D36" s="124">
        <v>405</v>
      </c>
      <c r="E36" s="124">
        <v>201</v>
      </c>
      <c r="F36" s="124">
        <v>2854</v>
      </c>
      <c r="G36" s="424">
        <f t="shared" si="0"/>
        <v>2.0149253731343282</v>
      </c>
      <c r="H36" s="124">
        <v>2854</v>
      </c>
      <c r="I36" s="124">
        <v>95</v>
      </c>
      <c r="J36" s="424">
        <f t="shared" si="1"/>
        <v>3.3286615276804488E-2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121">
        <v>28</v>
      </c>
      <c r="B37" s="291" t="str">
        <f>'11'!B36</f>
        <v>Babadan</v>
      </c>
      <c r="C37" s="291" t="str">
        <f>'11'!C36</f>
        <v>Babadan</v>
      </c>
      <c r="D37" s="124">
        <v>205</v>
      </c>
      <c r="E37" s="124">
        <v>55</v>
      </c>
      <c r="F37" s="124">
        <v>1829</v>
      </c>
      <c r="G37" s="424">
        <f t="shared" si="0"/>
        <v>3.7272727272727271</v>
      </c>
      <c r="H37" s="124">
        <v>1829</v>
      </c>
      <c r="I37" s="124">
        <v>180</v>
      </c>
      <c r="J37" s="424">
        <f t="shared" si="1"/>
        <v>9.8414434117003832E-2</v>
      </c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121">
        <v>29</v>
      </c>
      <c r="B38" s="291">
        <f>'11'!B37</f>
        <v>0</v>
      </c>
      <c r="C38" s="291" t="str">
        <f>'11'!C37</f>
        <v>Sukosari</v>
      </c>
      <c r="D38" s="124">
        <v>588</v>
      </c>
      <c r="E38" s="124">
        <v>189</v>
      </c>
      <c r="F38" s="124">
        <v>2273</v>
      </c>
      <c r="G38" s="424">
        <f t="shared" si="0"/>
        <v>3.1111111111111112</v>
      </c>
      <c r="H38" s="124">
        <v>2273</v>
      </c>
      <c r="I38" s="124">
        <v>81</v>
      </c>
      <c r="J38" s="424">
        <f t="shared" si="1"/>
        <v>3.5635723713154419E-2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121">
        <v>30</v>
      </c>
      <c r="B39" s="291" t="str">
        <f>'11'!B38</f>
        <v>Jenangan</v>
      </c>
      <c r="C39" s="291" t="str">
        <f>'11'!C38</f>
        <v>Jenangan</v>
      </c>
      <c r="D39" s="124">
        <v>389</v>
      </c>
      <c r="E39" s="124">
        <v>134</v>
      </c>
      <c r="F39" s="124">
        <v>2436</v>
      </c>
      <c r="G39" s="424">
        <f t="shared" si="0"/>
        <v>2.9029850746268657</v>
      </c>
      <c r="H39" s="124">
        <v>2436</v>
      </c>
      <c r="I39" s="124">
        <v>142</v>
      </c>
      <c r="J39" s="424">
        <f t="shared" si="1"/>
        <v>5.8292282430213463E-2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121">
        <v>31</v>
      </c>
      <c r="B40" s="291">
        <f>'11'!B39</f>
        <v>0</v>
      </c>
      <c r="C40" s="291" t="str">
        <f>'11'!C39</f>
        <v>Setono</v>
      </c>
      <c r="D40" s="124">
        <v>26</v>
      </c>
      <c r="E40" s="124">
        <v>30</v>
      </c>
      <c r="F40" s="124">
        <v>1254</v>
      </c>
      <c r="G40" s="424">
        <f t="shared" si="0"/>
        <v>0.8666666666666667</v>
      </c>
      <c r="H40" s="124">
        <v>1254</v>
      </c>
      <c r="I40" s="124">
        <v>149</v>
      </c>
      <c r="J40" s="424">
        <f t="shared" si="1"/>
        <v>0.11881977671451356</v>
      </c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121">
        <v>32</v>
      </c>
      <c r="B41" s="291" t="str">
        <f>'11'!B40</f>
        <v>Ngebel</v>
      </c>
      <c r="C41" s="291" t="str">
        <f>'11'!C40</f>
        <v>Ngebel</v>
      </c>
      <c r="D41" s="124">
        <v>90</v>
      </c>
      <c r="E41" s="124">
        <v>139</v>
      </c>
      <c r="F41" s="124">
        <v>913</v>
      </c>
      <c r="G41" s="424">
        <f t="shared" si="0"/>
        <v>0.64748201438848918</v>
      </c>
      <c r="H41" s="124">
        <v>913</v>
      </c>
      <c r="I41" s="124">
        <v>22</v>
      </c>
      <c r="J41" s="424">
        <f t="shared" si="1"/>
        <v>2.4096385542168676E-2</v>
      </c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215" t="s">
        <v>1057</v>
      </c>
      <c r="B42" s="135"/>
      <c r="C42" s="135"/>
      <c r="D42" s="425">
        <f t="shared" ref="D42:F42" si="2">SUM(D10:D41)</f>
        <v>4654</v>
      </c>
      <c r="E42" s="425">
        <f t="shared" si="2"/>
        <v>3129</v>
      </c>
      <c r="F42" s="425">
        <f t="shared" si="2"/>
        <v>51849</v>
      </c>
      <c r="G42" s="426">
        <f t="shared" si="0"/>
        <v>1.4873761585170981</v>
      </c>
      <c r="H42" s="425">
        <f t="shared" ref="H42:I42" si="3">SUM(H10:H41)</f>
        <v>51849</v>
      </c>
      <c r="I42" s="425">
        <f t="shared" si="3"/>
        <v>3530</v>
      </c>
      <c r="J42" s="426">
        <f t="shared" si="1"/>
        <v>6.8082315955949005E-2</v>
      </c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</row>
    <row r="43" spans="1:26" ht="15.75" customHeight="1">
      <c r="A43" s="107"/>
      <c r="B43" s="221"/>
      <c r="C43" s="427"/>
      <c r="D43" s="209"/>
      <c r="E43" s="427"/>
      <c r="F43" s="427"/>
      <c r="G43" s="427"/>
      <c r="H43" s="209"/>
      <c r="I43" s="209"/>
      <c r="J43" s="209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825" t="s">
        <v>1518</v>
      </c>
      <c r="B44" s="718"/>
      <c r="C44" s="209"/>
      <c r="D44" s="209"/>
      <c r="E44" s="209"/>
      <c r="F44" s="209"/>
      <c r="G44" s="209"/>
      <c r="H44" s="209"/>
      <c r="I44" s="209"/>
      <c r="J44" s="209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825" t="s">
        <v>1627</v>
      </c>
      <c r="B45" s="718"/>
      <c r="C45" s="718"/>
      <c r="D45" s="718"/>
      <c r="E45" s="718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4:B44"/>
    <mergeCell ref="A45:E45"/>
    <mergeCell ref="A1:B1"/>
    <mergeCell ref="A3:J3"/>
    <mergeCell ref="A7:A8"/>
    <mergeCell ref="B7:B8"/>
    <mergeCell ref="C7:C8"/>
    <mergeCell ref="D7:J7"/>
  </mergeCells>
  <pageMargins left="0.7" right="0.7" top="0.75" bottom="0.75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Z1000"/>
  <sheetViews>
    <sheetView topLeftCell="K1" workbookViewId="0">
      <selection activeCell="O8" sqref="O8:Q8"/>
    </sheetView>
  </sheetViews>
  <sheetFormatPr defaultColWidth="14.42578125" defaultRowHeight="15" customHeight="1"/>
  <cols>
    <col min="1" max="1" width="6.28515625" customWidth="1"/>
    <col min="2" max="2" width="16.140625" customWidth="1"/>
    <col min="3" max="3" width="16.28515625" customWidth="1"/>
    <col min="4" max="4" width="12.85546875" customWidth="1"/>
    <col min="5" max="5" width="13.42578125" customWidth="1"/>
    <col min="6" max="6" width="12.28515625" customWidth="1"/>
    <col min="7" max="7" width="14.85546875" customWidth="1"/>
    <col min="8" max="8" width="11.85546875" customWidth="1"/>
    <col min="9" max="26" width="14" customWidth="1"/>
  </cols>
  <sheetData>
    <row r="1" spans="1:26" ht="15.75">
      <c r="A1" s="830" t="s">
        <v>1628</v>
      </c>
      <c r="B1" s="718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28" t="s">
        <v>1629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107"/>
      <c r="W3" s="107"/>
      <c r="X3" s="107"/>
      <c r="Y3" s="107"/>
      <c r="Z3" s="107"/>
    </row>
    <row r="4" spans="1:26" ht="15.75">
      <c r="A4" s="109"/>
      <c r="B4" s="109"/>
      <c r="C4" s="109"/>
      <c r="D4" s="109"/>
      <c r="E4" s="109"/>
      <c r="F4" s="109"/>
      <c r="G4" s="109"/>
      <c r="H4" s="109"/>
      <c r="I4" s="109"/>
      <c r="J4" s="108"/>
      <c r="K4" s="108" t="s">
        <v>284</v>
      </c>
      <c r="L4" s="110" t="str">
        <f>'1'!$F$5</f>
        <v>PONOROGO</v>
      </c>
      <c r="M4" s="110"/>
      <c r="N4" s="109"/>
      <c r="O4" s="108"/>
      <c r="P4" s="108"/>
      <c r="Q4" s="108"/>
      <c r="R4" s="108"/>
      <c r="S4" s="108"/>
      <c r="T4" s="108"/>
      <c r="U4" s="109"/>
      <c r="V4" s="107"/>
      <c r="W4" s="107"/>
      <c r="X4" s="107"/>
      <c r="Y4" s="107"/>
      <c r="Z4" s="107"/>
    </row>
    <row r="5" spans="1:26" ht="15.75">
      <c r="A5" s="109"/>
      <c r="B5" s="109"/>
      <c r="C5" s="109"/>
      <c r="D5" s="109"/>
      <c r="E5" s="109"/>
      <c r="F5" s="109"/>
      <c r="G5" s="109"/>
      <c r="H5" s="109"/>
      <c r="I5" s="109"/>
      <c r="J5" s="108"/>
      <c r="K5" s="108" t="s">
        <v>3</v>
      </c>
      <c r="L5" s="110">
        <f>'1'!$F$6</f>
        <v>2025</v>
      </c>
      <c r="M5" s="110"/>
      <c r="N5" s="109"/>
      <c r="O5" s="109"/>
      <c r="P5" s="109"/>
      <c r="Q5" s="109"/>
      <c r="R5" s="109"/>
      <c r="S5" s="109"/>
      <c r="T5" s="109"/>
      <c r="U5" s="109"/>
      <c r="V5" s="107"/>
      <c r="W5" s="107"/>
      <c r="X5" s="107"/>
      <c r="Y5" s="107"/>
      <c r="Z5" s="107"/>
    </row>
    <row r="6" spans="1:26">
      <c r="A6" s="441"/>
      <c r="B6" s="441"/>
      <c r="C6" s="441"/>
      <c r="D6" s="441"/>
      <c r="E6" s="441"/>
      <c r="F6" s="441"/>
      <c r="G6" s="441"/>
      <c r="H6" s="441"/>
      <c r="I6" s="441"/>
      <c r="J6" s="441"/>
      <c r="K6" s="441"/>
      <c r="L6" s="441"/>
      <c r="M6" s="441"/>
      <c r="N6" s="441"/>
      <c r="O6" s="441"/>
      <c r="P6" s="441"/>
      <c r="Q6" s="441"/>
      <c r="R6" s="441"/>
      <c r="S6" s="441"/>
      <c r="T6" s="441"/>
      <c r="U6" s="441"/>
      <c r="V6" s="107"/>
      <c r="W6" s="107"/>
      <c r="X6" s="107"/>
      <c r="Y6" s="107"/>
      <c r="Z6" s="107"/>
    </row>
    <row r="7" spans="1:26" ht="15.75">
      <c r="A7" s="729" t="s">
        <v>4</v>
      </c>
      <c r="B7" s="729" t="s">
        <v>247</v>
      </c>
      <c r="C7" s="729" t="s">
        <v>1156</v>
      </c>
      <c r="D7" s="831" t="s">
        <v>1630</v>
      </c>
      <c r="E7" s="732"/>
      <c r="F7" s="732"/>
      <c r="G7" s="732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732"/>
      <c r="T7" s="732"/>
      <c r="U7" s="733"/>
      <c r="V7" s="107"/>
      <c r="W7" s="107"/>
      <c r="X7" s="107"/>
      <c r="Y7" s="107"/>
      <c r="Z7" s="107"/>
    </row>
    <row r="8" spans="1:26" ht="15.75">
      <c r="A8" s="730"/>
      <c r="B8" s="730"/>
      <c r="C8" s="730"/>
      <c r="D8" s="734" t="s">
        <v>1631</v>
      </c>
      <c r="E8" s="734" t="s">
        <v>1632</v>
      </c>
      <c r="F8" s="729" t="s">
        <v>29</v>
      </c>
      <c r="G8" s="734" t="s">
        <v>1633</v>
      </c>
      <c r="H8" s="729" t="s">
        <v>29</v>
      </c>
      <c r="I8" s="831" t="s">
        <v>1634</v>
      </c>
      <c r="J8" s="732"/>
      <c r="K8" s="733"/>
      <c r="L8" s="831" t="s">
        <v>1635</v>
      </c>
      <c r="M8" s="732"/>
      <c r="N8" s="732"/>
      <c r="O8" s="731" t="s">
        <v>1636</v>
      </c>
      <c r="P8" s="732"/>
      <c r="Q8" s="732"/>
      <c r="R8" s="731" t="s">
        <v>1637</v>
      </c>
      <c r="S8" s="732"/>
      <c r="T8" s="732"/>
      <c r="U8" s="733"/>
      <c r="V8" s="107"/>
      <c r="W8" s="107"/>
      <c r="X8" s="107"/>
      <c r="Y8" s="107"/>
      <c r="Z8" s="107"/>
    </row>
    <row r="9" spans="1:26" ht="57" customHeight="1">
      <c r="A9" s="720"/>
      <c r="B9" s="720"/>
      <c r="C9" s="720"/>
      <c r="D9" s="720"/>
      <c r="E9" s="720"/>
      <c r="F9" s="720"/>
      <c r="G9" s="720"/>
      <c r="H9" s="720"/>
      <c r="I9" s="157" t="s">
        <v>8</v>
      </c>
      <c r="J9" s="157" t="s">
        <v>9</v>
      </c>
      <c r="K9" s="157" t="s">
        <v>10</v>
      </c>
      <c r="L9" s="157" t="s">
        <v>8</v>
      </c>
      <c r="M9" s="174" t="s">
        <v>9</v>
      </c>
      <c r="N9" s="157" t="s">
        <v>10</v>
      </c>
      <c r="O9" s="157" t="s">
        <v>8</v>
      </c>
      <c r="P9" s="157" t="s">
        <v>9</v>
      </c>
      <c r="Q9" s="157" t="s">
        <v>10</v>
      </c>
      <c r="R9" s="157" t="s">
        <v>8</v>
      </c>
      <c r="S9" s="157" t="s">
        <v>9</v>
      </c>
      <c r="T9" s="157" t="s">
        <v>10</v>
      </c>
      <c r="U9" s="174" t="s">
        <v>29</v>
      </c>
      <c r="V9" s="107"/>
      <c r="W9" s="107"/>
      <c r="X9" s="107"/>
      <c r="Y9" s="107"/>
      <c r="Z9" s="107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14</v>
      </c>
      <c r="N10" s="159">
        <v>16</v>
      </c>
      <c r="O10" s="119">
        <v>18</v>
      </c>
      <c r="P10" s="119">
        <v>19</v>
      </c>
      <c r="Q10" s="119">
        <v>20</v>
      </c>
      <c r="R10" s="119">
        <v>21</v>
      </c>
      <c r="S10" s="119">
        <v>23</v>
      </c>
      <c r="T10" s="119">
        <v>25</v>
      </c>
      <c r="U10" s="119">
        <v>26</v>
      </c>
      <c r="V10" s="107"/>
      <c r="W10" s="107"/>
      <c r="X10" s="107"/>
      <c r="Y10" s="107"/>
      <c r="Z10" s="107"/>
    </row>
    <row r="11" spans="1:26">
      <c r="A11" s="240">
        <v>1</v>
      </c>
      <c r="B11" s="250" t="str">
        <f>'11'!B9</f>
        <v>Ngrayun</v>
      </c>
      <c r="C11" s="250" t="str">
        <f>'11'!C9</f>
        <v>Ngrayun</v>
      </c>
      <c r="D11" s="124">
        <v>30</v>
      </c>
      <c r="E11" s="124">
        <v>0</v>
      </c>
      <c r="F11" s="443">
        <f t="shared" ref="F11:F42" si="0">E11/D11%</f>
        <v>0</v>
      </c>
      <c r="G11" s="124">
        <v>30</v>
      </c>
      <c r="H11" s="240">
        <f t="shared" ref="H11:H42" si="1">G11/D11%</f>
        <v>100</v>
      </c>
      <c r="I11" s="124">
        <v>1090</v>
      </c>
      <c r="J11" s="124">
        <v>1133</v>
      </c>
      <c r="K11" s="291">
        <f t="shared" ref="K11:K42" si="2">I11+J11</f>
        <v>2223</v>
      </c>
      <c r="L11" s="124">
        <v>1050</v>
      </c>
      <c r="M11" s="124">
        <v>1108</v>
      </c>
      <c r="N11" s="291">
        <f t="shared" ref="N11:N42" si="3">L11+M11</f>
        <v>2158</v>
      </c>
      <c r="O11" s="124">
        <v>400</v>
      </c>
      <c r="P11" s="124">
        <v>425</v>
      </c>
      <c r="Q11" s="291">
        <f t="shared" ref="Q11:Q42" si="4">O11+P11</f>
        <v>825</v>
      </c>
      <c r="R11" s="124">
        <v>43</v>
      </c>
      <c r="S11" s="124">
        <v>50</v>
      </c>
      <c r="T11" s="291">
        <f t="shared" ref="T11:T42" si="5">R11+S11</f>
        <v>93</v>
      </c>
      <c r="U11" s="251">
        <f t="shared" ref="U11:U43" si="6">T11/Q11*100</f>
        <v>11.272727272727273</v>
      </c>
      <c r="V11" s="107"/>
      <c r="W11" s="107"/>
      <c r="X11" s="107"/>
      <c r="Y11" s="107"/>
      <c r="Z11" s="107"/>
    </row>
    <row r="12" spans="1:26">
      <c r="A12" s="240">
        <v>2</v>
      </c>
      <c r="B12" s="250">
        <f>'11'!B10</f>
        <v>0</v>
      </c>
      <c r="C12" s="250" t="str">
        <f>'11'!C10</f>
        <v>Selur</v>
      </c>
      <c r="D12" s="124">
        <v>20</v>
      </c>
      <c r="E12" s="124">
        <v>0</v>
      </c>
      <c r="F12" s="443">
        <f t="shared" si="0"/>
        <v>0</v>
      </c>
      <c r="G12" s="124">
        <v>20</v>
      </c>
      <c r="H12" s="240">
        <f t="shared" si="1"/>
        <v>100</v>
      </c>
      <c r="I12" s="124">
        <v>798</v>
      </c>
      <c r="J12" s="124">
        <v>755</v>
      </c>
      <c r="K12" s="291">
        <f t="shared" si="2"/>
        <v>1553</v>
      </c>
      <c r="L12" s="124">
        <v>757</v>
      </c>
      <c r="M12" s="124">
        <v>721</v>
      </c>
      <c r="N12" s="291">
        <f t="shared" si="3"/>
        <v>1478</v>
      </c>
      <c r="O12" s="124">
        <v>140</v>
      </c>
      <c r="P12" s="124">
        <v>122</v>
      </c>
      <c r="Q12" s="291">
        <f t="shared" si="4"/>
        <v>262</v>
      </c>
      <c r="R12" s="124">
        <v>7</v>
      </c>
      <c r="S12" s="124">
        <v>6</v>
      </c>
      <c r="T12" s="291">
        <f t="shared" si="5"/>
        <v>13</v>
      </c>
      <c r="U12" s="251">
        <f t="shared" si="6"/>
        <v>4.9618320610687023</v>
      </c>
      <c r="V12" s="107"/>
      <c r="W12" s="107"/>
      <c r="X12" s="107"/>
      <c r="Y12" s="107"/>
      <c r="Z12" s="107"/>
    </row>
    <row r="13" spans="1:26">
      <c r="A13" s="240">
        <v>3</v>
      </c>
      <c r="B13" s="250" t="str">
        <f>'11'!B11</f>
        <v>Slahung</v>
      </c>
      <c r="C13" s="250" t="str">
        <f>'11'!C11</f>
        <v>Slahung</v>
      </c>
      <c r="D13" s="124">
        <v>24</v>
      </c>
      <c r="E13" s="124">
        <v>24</v>
      </c>
      <c r="F13" s="443">
        <f t="shared" si="0"/>
        <v>100</v>
      </c>
      <c r="G13" s="124">
        <v>24</v>
      </c>
      <c r="H13" s="240">
        <f t="shared" si="1"/>
        <v>100</v>
      </c>
      <c r="I13" s="124">
        <v>729</v>
      </c>
      <c r="J13" s="124">
        <v>676</v>
      </c>
      <c r="K13" s="291">
        <f t="shared" si="2"/>
        <v>1405</v>
      </c>
      <c r="L13" s="124">
        <v>719</v>
      </c>
      <c r="M13" s="124">
        <v>667</v>
      </c>
      <c r="N13" s="291">
        <f t="shared" si="3"/>
        <v>1386</v>
      </c>
      <c r="O13" s="124">
        <v>400</v>
      </c>
      <c r="P13" s="124">
        <v>425</v>
      </c>
      <c r="Q13" s="291">
        <f t="shared" si="4"/>
        <v>825</v>
      </c>
      <c r="R13" s="124">
        <v>75</v>
      </c>
      <c r="S13" s="124">
        <v>69</v>
      </c>
      <c r="T13" s="291">
        <f t="shared" si="5"/>
        <v>144</v>
      </c>
      <c r="U13" s="251">
        <f t="shared" si="6"/>
        <v>17.454545454545457</v>
      </c>
      <c r="V13" s="107"/>
      <c r="W13" s="107"/>
      <c r="X13" s="107"/>
      <c r="Y13" s="107"/>
      <c r="Z13" s="107"/>
    </row>
    <row r="14" spans="1:26">
      <c r="A14" s="240">
        <v>4</v>
      </c>
      <c r="B14" s="250">
        <f>'11'!B12</f>
        <v>0</v>
      </c>
      <c r="C14" s="250" t="str">
        <f>'11'!C12</f>
        <v>Nailan</v>
      </c>
      <c r="D14" s="124">
        <v>20</v>
      </c>
      <c r="E14" s="124">
        <v>0</v>
      </c>
      <c r="F14" s="443">
        <f t="shared" si="0"/>
        <v>0</v>
      </c>
      <c r="G14" s="124">
        <v>20</v>
      </c>
      <c r="H14" s="240">
        <f t="shared" si="1"/>
        <v>100</v>
      </c>
      <c r="I14" s="124">
        <v>1131</v>
      </c>
      <c r="J14" s="124">
        <v>1119</v>
      </c>
      <c r="K14" s="291">
        <f t="shared" si="2"/>
        <v>2250</v>
      </c>
      <c r="L14" s="124">
        <v>732</v>
      </c>
      <c r="M14" s="124">
        <v>1011</v>
      </c>
      <c r="N14" s="291">
        <f t="shared" si="3"/>
        <v>1743</v>
      </c>
      <c r="O14" s="124">
        <v>717</v>
      </c>
      <c r="P14" s="124">
        <v>1079</v>
      </c>
      <c r="Q14" s="291">
        <f t="shared" si="4"/>
        <v>1796</v>
      </c>
      <c r="R14" s="124">
        <v>62</v>
      </c>
      <c r="S14" s="124">
        <v>79</v>
      </c>
      <c r="T14" s="291">
        <f t="shared" si="5"/>
        <v>141</v>
      </c>
      <c r="U14" s="251">
        <f t="shared" si="6"/>
        <v>7.8507795100222708</v>
      </c>
      <c r="V14" s="107"/>
      <c r="W14" s="107"/>
      <c r="X14" s="107"/>
      <c r="Y14" s="107"/>
      <c r="Z14" s="107"/>
    </row>
    <row r="15" spans="1:26">
      <c r="A15" s="240">
        <v>5</v>
      </c>
      <c r="B15" s="250" t="str">
        <f>'11'!B13</f>
        <v>Bungkal</v>
      </c>
      <c r="C15" s="250" t="str">
        <f>'11'!C13</f>
        <v>Bungkal</v>
      </c>
      <c r="D15" s="124">
        <v>31</v>
      </c>
      <c r="E15" s="124">
        <v>0</v>
      </c>
      <c r="F15" s="443">
        <f t="shared" si="0"/>
        <v>0</v>
      </c>
      <c r="G15" s="124">
        <v>31</v>
      </c>
      <c r="H15" s="240">
        <f t="shared" si="1"/>
        <v>100</v>
      </c>
      <c r="I15" s="124">
        <v>1142</v>
      </c>
      <c r="J15" s="124">
        <v>1094</v>
      </c>
      <c r="K15" s="291">
        <f t="shared" si="2"/>
        <v>2236</v>
      </c>
      <c r="L15" s="124">
        <v>1142</v>
      </c>
      <c r="M15" s="124">
        <v>1094</v>
      </c>
      <c r="N15" s="291">
        <f t="shared" si="3"/>
        <v>2236</v>
      </c>
      <c r="O15" s="124">
        <v>267</v>
      </c>
      <c r="P15" s="124">
        <v>457</v>
      </c>
      <c r="Q15" s="291">
        <f t="shared" si="4"/>
        <v>724</v>
      </c>
      <c r="R15" s="124">
        <v>98</v>
      </c>
      <c r="S15" s="124">
        <v>75</v>
      </c>
      <c r="T15" s="291">
        <f t="shared" si="5"/>
        <v>173</v>
      </c>
      <c r="U15" s="251">
        <f t="shared" si="6"/>
        <v>23.895027624309392</v>
      </c>
      <c r="V15" s="107"/>
      <c r="W15" s="107"/>
      <c r="X15" s="107"/>
      <c r="Y15" s="107"/>
      <c r="Z15" s="107"/>
    </row>
    <row r="16" spans="1:26">
      <c r="A16" s="240">
        <v>6</v>
      </c>
      <c r="B16" s="250" t="str">
        <f>'11'!B14</f>
        <v>Sambit</v>
      </c>
      <c r="C16" s="250" t="str">
        <f>'11'!C14</f>
        <v>Sambit</v>
      </c>
      <c r="D16" s="124">
        <v>15</v>
      </c>
      <c r="E16" s="124">
        <v>0</v>
      </c>
      <c r="F16" s="443">
        <f t="shared" si="0"/>
        <v>0</v>
      </c>
      <c r="G16" s="124">
        <v>15</v>
      </c>
      <c r="H16" s="240">
        <f t="shared" si="1"/>
        <v>100</v>
      </c>
      <c r="I16" s="124">
        <v>590</v>
      </c>
      <c r="J16" s="124">
        <v>558</v>
      </c>
      <c r="K16" s="291">
        <f t="shared" si="2"/>
        <v>1148</v>
      </c>
      <c r="L16" s="124">
        <v>220</v>
      </c>
      <c r="M16" s="124">
        <v>200</v>
      </c>
      <c r="N16" s="291">
        <f t="shared" si="3"/>
        <v>420</v>
      </c>
      <c r="O16" s="124">
        <v>190</v>
      </c>
      <c r="P16" s="124">
        <v>185</v>
      </c>
      <c r="Q16" s="291">
        <f t="shared" si="4"/>
        <v>375</v>
      </c>
      <c r="R16" s="124">
        <v>2</v>
      </c>
      <c r="S16" s="124">
        <v>4</v>
      </c>
      <c r="T16" s="291">
        <f t="shared" si="5"/>
        <v>6</v>
      </c>
      <c r="U16" s="251">
        <f t="shared" si="6"/>
        <v>1.6</v>
      </c>
      <c r="V16" s="107"/>
      <c r="W16" s="107"/>
      <c r="X16" s="107"/>
      <c r="Y16" s="107"/>
      <c r="Z16" s="107"/>
    </row>
    <row r="17" spans="1:26">
      <c r="A17" s="240">
        <v>7</v>
      </c>
      <c r="B17" s="250">
        <f>'11'!B15</f>
        <v>0</v>
      </c>
      <c r="C17" s="250" t="str">
        <f>'11'!C15</f>
        <v>Wringinanom</v>
      </c>
      <c r="D17" s="124">
        <v>18</v>
      </c>
      <c r="E17" s="124">
        <v>2</v>
      </c>
      <c r="F17" s="443">
        <f t="shared" si="0"/>
        <v>11.111111111111111</v>
      </c>
      <c r="G17" s="124">
        <v>18</v>
      </c>
      <c r="H17" s="240">
        <f t="shared" si="1"/>
        <v>100</v>
      </c>
      <c r="I17" s="124">
        <v>610</v>
      </c>
      <c r="J17" s="124">
        <v>560</v>
      </c>
      <c r="K17" s="291">
        <f t="shared" si="2"/>
        <v>1170</v>
      </c>
      <c r="L17" s="124">
        <v>610</v>
      </c>
      <c r="M17" s="124">
        <v>560</v>
      </c>
      <c r="N17" s="291">
        <f t="shared" si="3"/>
        <v>1170</v>
      </c>
      <c r="O17" s="124">
        <v>325</v>
      </c>
      <c r="P17" s="124">
        <v>249</v>
      </c>
      <c r="Q17" s="291">
        <f t="shared" si="4"/>
        <v>574</v>
      </c>
      <c r="R17" s="124">
        <v>247</v>
      </c>
      <c r="S17" s="124">
        <v>165</v>
      </c>
      <c r="T17" s="291">
        <f t="shared" si="5"/>
        <v>412</v>
      </c>
      <c r="U17" s="251">
        <f t="shared" si="6"/>
        <v>71.777003484320559</v>
      </c>
      <c r="V17" s="107"/>
      <c r="W17" s="107"/>
      <c r="X17" s="107"/>
      <c r="Y17" s="107"/>
      <c r="Z17" s="107"/>
    </row>
    <row r="18" spans="1:26">
      <c r="A18" s="240">
        <v>8</v>
      </c>
      <c r="B18" s="250" t="str">
        <f>'11'!B16</f>
        <v>Sawoo</v>
      </c>
      <c r="C18" s="250" t="str">
        <f>'11'!C16</f>
        <v>Sawoo</v>
      </c>
      <c r="D18" s="124">
        <v>37</v>
      </c>
      <c r="E18" s="124">
        <v>0</v>
      </c>
      <c r="F18" s="443">
        <f t="shared" si="0"/>
        <v>0</v>
      </c>
      <c r="G18" s="124">
        <v>37</v>
      </c>
      <c r="H18" s="240">
        <f t="shared" si="1"/>
        <v>100</v>
      </c>
      <c r="I18" s="124">
        <v>2005</v>
      </c>
      <c r="J18" s="124">
        <v>1914</v>
      </c>
      <c r="K18" s="291">
        <f t="shared" si="2"/>
        <v>3919</v>
      </c>
      <c r="L18" s="124">
        <v>1879</v>
      </c>
      <c r="M18" s="124">
        <v>1956</v>
      </c>
      <c r="N18" s="291">
        <f t="shared" si="3"/>
        <v>3835</v>
      </c>
      <c r="O18" s="124">
        <v>1879</v>
      </c>
      <c r="P18" s="124">
        <v>1956</v>
      </c>
      <c r="Q18" s="291">
        <f t="shared" si="4"/>
        <v>3835</v>
      </c>
      <c r="R18" s="124">
        <v>163</v>
      </c>
      <c r="S18" s="124">
        <v>158</v>
      </c>
      <c r="T18" s="291">
        <f t="shared" si="5"/>
        <v>321</v>
      </c>
      <c r="U18" s="251">
        <f t="shared" si="6"/>
        <v>8.3702737940026068</v>
      </c>
      <c r="V18" s="107"/>
      <c r="W18" s="107"/>
      <c r="X18" s="107"/>
      <c r="Y18" s="107"/>
      <c r="Z18" s="107"/>
    </row>
    <row r="19" spans="1:26">
      <c r="A19" s="240">
        <v>9</v>
      </c>
      <c r="B19" s="250">
        <f>'11'!B17</f>
        <v>0</v>
      </c>
      <c r="C19" s="250" t="str">
        <f>'11'!C17</f>
        <v>Bondrang</v>
      </c>
      <c r="D19" s="124">
        <v>6</v>
      </c>
      <c r="E19" s="124">
        <v>0</v>
      </c>
      <c r="F19" s="443">
        <f t="shared" si="0"/>
        <v>0</v>
      </c>
      <c r="G19" s="124">
        <v>6</v>
      </c>
      <c r="H19" s="240">
        <f t="shared" si="1"/>
        <v>100</v>
      </c>
      <c r="I19" s="124">
        <v>184</v>
      </c>
      <c r="J19" s="124">
        <v>148</v>
      </c>
      <c r="K19" s="291">
        <f t="shared" si="2"/>
        <v>332</v>
      </c>
      <c r="L19" s="124">
        <v>184</v>
      </c>
      <c r="M19" s="124">
        <v>148</v>
      </c>
      <c r="N19" s="291">
        <f t="shared" si="3"/>
        <v>332</v>
      </c>
      <c r="O19" s="124">
        <v>58</v>
      </c>
      <c r="P19" s="124">
        <v>46</v>
      </c>
      <c r="Q19" s="291">
        <f t="shared" si="4"/>
        <v>104</v>
      </c>
      <c r="R19" s="124">
        <v>18</v>
      </c>
      <c r="S19" s="124">
        <v>31</v>
      </c>
      <c r="T19" s="291">
        <f t="shared" si="5"/>
        <v>49</v>
      </c>
      <c r="U19" s="251">
        <f t="shared" si="6"/>
        <v>47.115384615384613</v>
      </c>
      <c r="V19" s="107"/>
      <c r="W19" s="107"/>
      <c r="X19" s="107"/>
      <c r="Y19" s="107"/>
      <c r="Z19" s="107"/>
    </row>
    <row r="20" spans="1:26">
      <c r="A20" s="240">
        <v>10</v>
      </c>
      <c r="B20" s="250" t="str">
        <f>'11'!B18</f>
        <v>Sooko</v>
      </c>
      <c r="C20" s="250" t="str">
        <f>'11'!C18</f>
        <v>Sooko</v>
      </c>
      <c r="D20" s="124">
        <v>22</v>
      </c>
      <c r="E20" s="124">
        <v>0</v>
      </c>
      <c r="F20" s="443">
        <f t="shared" si="0"/>
        <v>0</v>
      </c>
      <c r="G20" s="124">
        <v>22</v>
      </c>
      <c r="H20" s="240">
        <f t="shared" si="1"/>
        <v>100</v>
      </c>
      <c r="I20" s="124">
        <v>657</v>
      </c>
      <c r="J20" s="124">
        <v>764</v>
      </c>
      <c r="K20" s="291">
        <f t="shared" si="2"/>
        <v>1421</v>
      </c>
      <c r="L20" s="124">
        <v>657</v>
      </c>
      <c r="M20" s="124">
        <v>764</v>
      </c>
      <c r="N20" s="291">
        <f t="shared" si="3"/>
        <v>1421</v>
      </c>
      <c r="O20" s="124">
        <v>657</v>
      </c>
      <c r="P20" s="124">
        <v>764</v>
      </c>
      <c r="Q20" s="291">
        <f t="shared" si="4"/>
        <v>1421</v>
      </c>
      <c r="R20" s="124">
        <v>150</v>
      </c>
      <c r="S20" s="124">
        <v>166</v>
      </c>
      <c r="T20" s="291">
        <f t="shared" si="5"/>
        <v>316</v>
      </c>
      <c r="U20" s="251">
        <f t="shared" si="6"/>
        <v>22.23786066150598</v>
      </c>
      <c r="V20" s="107"/>
      <c r="W20" s="107"/>
      <c r="X20" s="107"/>
      <c r="Y20" s="107"/>
      <c r="Z20" s="107"/>
    </row>
    <row r="21" spans="1:26" ht="15.75" customHeight="1">
      <c r="A21" s="240">
        <v>11</v>
      </c>
      <c r="B21" s="250" t="str">
        <f>'11'!B19</f>
        <v>Pudak</v>
      </c>
      <c r="C21" s="250" t="str">
        <f>'11'!C19</f>
        <v>Pudak</v>
      </c>
      <c r="D21" s="124">
        <v>8</v>
      </c>
      <c r="E21" s="124">
        <v>0</v>
      </c>
      <c r="F21" s="443">
        <f t="shared" si="0"/>
        <v>0</v>
      </c>
      <c r="G21" s="124">
        <v>8</v>
      </c>
      <c r="H21" s="240">
        <f t="shared" si="1"/>
        <v>100</v>
      </c>
      <c r="I21" s="124">
        <v>310</v>
      </c>
      <c r="J21" s="124">
        <v>263</v>
      </c>
      <c r="K21" s="291">
        <f t="shared" si="2"/>
        <v>573</v>
      </c>
      <c r="L21" s="124">
        <v>282</v>
      </c>
      <c r="M21" s="124">
        <v>242</v>
      </c>
      <c r="N21" s="291">
        <f t="shared" si="3"/>
        <v>524</v>
      </c>
      <c r="O21" s="124">
        <v>170</v>
      </c>
      <c r="P21" s="124">
        <v>182</v>
      </c>
      <c r="Q21" s="291">
        <f t="shared" si="4"/>
        <v>352</v>
      </c>
      <c r="R21" s="124">
        <v>30</v>
      </c>
      <c r="S21" s="124">
        <v>38</v>
      </c>
      <c r="T21" s="291">
        <f t="shared" si="5"/>
        <v>68</v>
      </c>
      <c r="U21" s="251">
        <f t="shared" si="6"/>
        <v>19.318181818181817</v>
      </c>
      <c r="V21" s="107"/>
      <c r="W21" s="107"/>
      <c r="X21" s="107"/>
      <c r="Y21" s="107"/>
      <c r="Z21" s="107"/>
    </row>
    <row r="22" spans="1:26" ht="15.75" customHeight="1">
      <c r="A22" s="240">
        <v>12</v>
      </c>
      <c r="B22" s="250" t="str">
        <f>'11'!B20</f>
        <v>Pulung</v>
      </c>
      <c r="C22" s="250" t="str">
        <f>'11'!C20</f>
        <v>Pulung</v>
      </c>
      <c r="D22" s="124">
        <v>27</v>
      </c>
      <c r="E22" s="124">
        <v>0</v>
      </c>
      <c r="F22" s="443">
        <f t="shared" si="0"/>
        <v>0</v>
      </c>
      <c r="G22" s="124">
        <v>27</v>
      </c>
      <c r="H22" s="240">
        <f t="shared" si="1"/>
        <v>100</v>
      </c>
      <c r="I22" s="124">
        <v>1238</v>
      </c>
      <c r="J22" s="124">
        <v>1080</v>
      </c>
      <c r="K22" s="291">
        <f t="shared" si="2"/>
        <v>2318</v>
      </c>
      <c r="L22" s="124">
        <v>1175</v>
      </c>
      <c r="M22" s="124">
        <v>1036</v>
      </c>
      <c r="N22" s="291">
        <f t="shared" si="3"/>
        <v>2211</v>
      </c>
      <c r="O22" s="124">
        <v>98</v>
      </c>
      <c r="P22" s="124">
        <v>96</v>
      </c>
      <c r="Q22" s="291">
        <f t="shared" si="4"/>
        <v>194</v>
      </c>
      <c r="R22" s="124">
        <v>51</v>
      </c>
      <c r="S22" s="124">
        <v>51</v>
      </c>
      <c r="T22" s="291">
        <f t="shared" si="5"/>
        <v>102</v>
      </c>
      <c r="U22" s="251">
        <f t="shared" si="6"/>
        <v>52.577319587628871</v>
      </c>
      <c r="V22" s="107"/>
      <c r="W22" s="107"/>
      <c r="X22" s="107"/>
      <c r="Y22" s="107"/>
      <c r="Z22" s="107"/>
    </row>
    <row r="23" spans="1:26" ht="15.75" customHeight="1">
      <c r="A23" s="240">
        <v>13</v>
      </c>
      <c r="B23" s="250">
        <f>'11'!B21</f>
        <v>0</v>
      </c>
      <c r="C23" s="250" t="str">
        <f>'11'!C21</f>
        <v>Kesugihan</v>
      </c>
      <c r="D23" s="124">
        <v>18</v>
      </c>
      <c r="E23" s="124">
        <v>0</v>
      </c>
      <c r="F23" s="443">
        <f t="shared" si="0"/>
        <v>0</v>
      </c>
      <c r="G23" s="124">
        <v>18</v>
      </c>
      <c r="H23" s="240">
        <f t="shared" si="1"/>
        <v>100</v>
      </c>
      <c r="I23" s="124">
        <v>605</v>
      </c>
      <c r="J23" s="124">
        <v>597</v>
      </c>
      <c r="K23" s="291">
        <f t="shared" si="2"/>
        <v>1202</v>
      </c>
      <c r="L23" s="124">
        <v>605</v>
      </c>
      <c r="M23" s="124">
        <v>597</v>
      </c>
      <c r="N23" s="291">
        <f t="shared" si="3"/>
        <v>1202</v>
      </c>
      <c r="O23" s="124">
        <v>331</v>
      </c>
      <c r="P23" s="124">
        <v>328</v>
      </c>
      <c r="Q23" s="291">
        <f t="shared" si="4"/>
        <v>659</v>
      </c>
      <c r="R23" s="124">
        <v>39</v>
      </c>
      <c r="S23" s="124">
        <v>50</v>
      </c>
      <c r="T23" s="291">
        <f t="shared" si="5"/>
        <v>89</v>
      </c>
      <c r="U23" s="251">
        <f t="shared" si="6"/>
        <v>13.505311077389983</v>
      </c>
      <c r="V23" s="107"/>
      <c r="W23" s="107"/>
      <c r="X23" s="107"/>
      <c r="Y23" s="107"/>
      <c r="Z23" s="107"/>
    </row>
    <row r="24" spans="1:26" ht="15.75" customHeight="1">
      <c r="A24" s="240">
        <v>14</v>
      </c>
      <c r="B24" s="250" t="str">
        <f>'11'!B22</f>
        <v>Mlarak</v>
      </c>
      <c r="C24" s="250" t="str">
        <f>'11'!C22</f>
        <v>Mlarak</v>
      </c>
      <c r="D24" s="124">
        <v>31</v>
      </c>
      <c r="E24" s="124">
        <v>0</v>
      </c>
      <c r="F24" s="443">
        <f t="shared" si="0"/>
        <v>0</v>
      </c>
      <c r="G24" s="124">
        <v>31</v>
      </c>
      <c r="H24" s="240">
        <f t="shared" si="1"/>
        <v>100</v>
      </c>
      <c r="I24" s="124">
        <v>1724</v>
      </c>
      <c r="J24" s="124">
        <v>1576</v>
      </c>
      <c r="K24" s="291">
        <f t="shared" si="2"/>
        <v>3300</v>
      </c>
      <c r="L24" s="124">
        <v>1704</v>
      </c>
      <c r="M24" s="124">
        <v>1550</v>
      </c>
      <c r="N24" s="291">
        <f t="shared" si="3"/>
        <v>3254</v>
      </c>
      <c r="O24" s="124">
        <v>69</v>
      </c>
      <c r="P24" s="124">
        <v>81</v>
      </c>
      <c r="Q24" s="291">
        <f t="shared" si="4"/>
        <v>150</v>
      </c>
      <c r="R24" s="124">
        <v>37</v>
      </c>
      <c r="S24" s="124">
        <v>45</v>
      </c>
      <c r="T24" s="291">
        <f t="shared" si="5"/>
        <v>82</v>
      </c>
      <c r="U24" s="251">
        <f t="shared" si="6"/>
        <v>54.666666666666664</v>
      </c>
      <c r="V24" s="107"/>
      <c r="W24" s="107"/>
      <c r="X24" s="107"/>
      <c r="Y24" s="107"/>
      <c r="Z24" s="107"/>
    </row>
    <row r="25" spans="1:26" ht="15.75" customHeight="1">
      <c r="A25" s="240">
        <v>15</v>
      </c>
      <c r="B25" s="250" t="str">
        <f>'11'!B23</f>
        <v>Siman</v>
      </c>
      <c r="C25" s="250" t="str">
        <f>'11'!C23</f>
        <v>Siman</v>
      </c>
      <c r="D25" s="124">
        <v>15</v>
      </c>
      <c r="E25" s="124">
        <v>0</v>
      </c>
      <c r="F25" s="443">
        <f t="shared" si="0"/>
        <v>0</v>
      </c>
      <c r="G25" s="124">
        <v>15</v>
      </c>
      <c r="H25" s="240">
        <f t="shared" si="1"/>
        <v>100</v>
      </c>
      <c r="I25" s="124">
        <v>644</v>
      </c>
      <c r="J25" s="124">
        <v>619</v>
      </c>
      <c r="K25" s="291">
        <f t="shared" si="2"/>
        <v>1263</v>
      </c>
      <c r="L25" s="124">
        <v>298</v>
      </c>
      <c r="M25" s="124">
        <v>306</v>
      </c>
      <c r="N25" s="291">
        <f t="shared" si="3"/>
        <v>604</v>
      </c>
      <c r="O25" s="124">
        <v>184</v>
      </c>
      <c r="P25" s="124">
        <v>155</v>
      </c>
      <c r="Q25" s="291">
        <f t="shared" si="4"/>
        <v>339</v>
      </c>
      <c r="R25" s="124">
        <v>20</v>
      </c>
      <c r="S25" s="124">
        <v>93</v>
      </c>
      <c r="T25" s="291">
        <f t="shared" si="5"/>
        <v>113</v>
      </c>
      <c r="U25" s="251">
        <f t="shared" si="6"/>
        <v>33.333333333333329</v>
      </c>
      <c r="V25" s="107"/>
      <c r="W25" s="107"/>
      <c r="X25" s="107"/>
      <c r="Y25" s="107"/>
      <c r="Z25" s="107"/>
    </row>
    <row r="26" spans="1:26" ht="15.75" customHeight="1">
      <c r="A26" s="240">
        <v>16</v>
      </c>
      <c r="B26" s="250">
        <f>'11'!B24</f>
        <v>0</v>
      </c>
      <c r="C26" s="250" t="str">
        <f>'11'!C24</f>
        <v>Ronowijayan</v>
      </c>
      <c r="D26" s="124">
        <v>14</v>
      </c>
      <c r="E26" s="124">
        <v>5</v>
      </c>
      <c r="F26" s="443">
        <f t="shared" si="0"/>
        <v>35.714285714285708</v>
      </c>
      <c r="G26" s="124">
        <v>14</v>
      </c>
      <c r="H26" s="240">
        <f t="shared" si="1"/>
        <v>99.999999999999986</v>
      </c>
      <c r="I26" s="124">
        <v>1101</v>
      </c>
      <c r="J26" s="124">
        <v>1041</v>
      </c>
      <c r="K26" s="291">
        <f t="shared" si="2"/>
        <v>2142</v>
      </c>
      <c r="L26" s="124">
        <v>1101</v>
      </c>
      <c r="M26" s="124">
        <v>1041</v>
      </c>
      <c r="N26" s="291">
        <f t="shared" si="3"/>
        <v>2142</v>
      </c>
      <c r="O26" s="124">
        <v>1096</v>
      </c>
      <c r="P26" s="124">
        <v>1046</v>
      </c>
      <c r="Q26" s="291">
        <f t="shared" si="4"/>
        <v>2142</v>
      </c>
      <c r="R26" s="124">
        <v>132</v>
      </c>
      <c r="S26" s="124">
        <v>134</v>
      </c>
      <c r="T26" s="291">
        <f t="shared" si="5"/>
        <v>266</v>
      </c>
      <c r="U26" s="251">
        <f t="shared" si="6"/>
        <v>12.418300653594772</v>
      </c>
      <c r="V26" s="107"/>
      <c r="W26" s="107"/>
      <c r="X26" s="107"/>
      <c r="Y26" s="107"/>
      <c r="Z26" s="107"/>
    </row>
    <row r="27" spans="1:26" ht="15.75" customHeight="1">
      <c r="A27" s="240">
        <v>17</v>
      </c>
      <c r="B27" s="250" t="str">
        <f>'11'!B25</f>
        <v>Jetis</v>
      </c>
      <c r="C27" s="250" t="str">
        <f>'11'!C25</f>
        <v>Jetis</v>
      </c>
      <c r="D27" s="124">
        <v>26</v>
      </c>
      <c r="E27" s="124">
        <v>0</v>
      </c>
      <c r="F27" s="443">
        <f t="shared" si="0"/>
        <v>0</v>
      </c>
      <c r="G27" s="124">
        <v>26</v>
      </c>
      <c r="H27" s="240">
        <f t="shared" si="1"/>
        <v>100</v>
      </c>
      <c r="I27" s="124">
        <v>1304</v>
      </c>
      <c r="J27" s="124">
        <v>1075</v>
      </c>
      <c r="K27" s="291">
        <f t="shared" si="2"/>
        <v>2379</v>
      </c>
      <c r="L27" s="124">
        <v>458</v>
      </c>
      <c r="M27" s="124">
        <v>522</v>
      </c>
      <c r="N27" s="291">
        <f t="shared" si="3"/>
        <v>980</v>
      </c>
      <c r="O27" s="124">
        <v>300</v>
      </c>
      <c r="P27" s="124">
        <v>420</v>
      </c>
      <c r="Q27" s="291">
        <f t="shared" si="4"/>
        <v>720</v>
      </c>
      <c r="R27" s="124">
        <v>235</v>
      </c>
      <c r="S27" s="124">
        <v>289</v>
      </c>
      <c r="T27" s="291">
        <f t="shared" si="5"/>
        <v>524</v>
      </c>
      <c r="U27" s="251">
        <f t="shared" si="6"/>
        <v>72.777777777777771</v>
      </c>
      <c r="V27" s="107"/>
      <c r="W27" s="107"/>
      <c r="X27" s="107"/>
      <c r="Y27" s="107"/>
      <c r="Z27" s="107"/>
    </row>
    <row r="28" spans="1:26" ht="15.75" customHeight="1">
      <c r="A28" s="240">
        <v>18</v>
      </c>
      <c r="B28" s="250" t="str">
        <f>'11'!B26</f>
        <v>Balong</v>
      </c>
      <c r="C28" s="250" t="str">
        <f>'11'!C26</f>
        <v>Balong</v>
      </c>
      <c r="D28" s="124">
        <v>31</v>
      </c>
      <c r="E28" s="124">
        <v>0</v>
      </c>
      <c r="F28" s="443">
        <f t="shared" si="0"/>
        <v>0</v>
      </c>
      <c r="G28" s="124">
        <v>31</v>
      </c>
      <c r="H28" s="240">
        <f t="shared" si="1"/>
        <v>100</v>
      </c>
      <c r="I28" s="124">
        <v>1463</v>
      </c>
      <c r="J28" s="124">
        <v>1382</v>
      </c>
      <c r="K28" s="291">
        <f t="shared" si="2"/>
        <v>2845</v>
      </c>
      <c r="L28" s="124">
        <v>1400</v>
      </c>
      <c r="M28" s="124">
        <v>1348</v>
      </c>
      <c r="N28" s="291">
        <f t="shared" si="3"/>
        <v>2748</v>
      </c>
      <c r="O28" s="124">
        <v>717</v>
      </c>
      <c r="P28" s="124">
        <v>839</v>
      </c>
      <c r="Q28" s="291">
        <f t="shared" si="4"/>
        <v>1556</v>
      </c>
      <c r="R28" s="124">
        <v>300</v>
      </c>
      <c r="S28" s="124">
        <v>374</v>
      </c>
      <c r="T28" s="291">
        <f t="shared" si="5"/>
        <v>674</v>
      </c>
      <c r="U28" s="251">
        <f t="shared" si="6"/>
        <v>43.316195372750641</v>
      </c>
      <c r="V28" s="107"/>
      <c r="W28" s="107"/>
      <c r="X28" s="107"/>
      <c r="Y28" s="107"/>
      <c r="Z28" s="107"/>
    </row>
    <row r="29" spans="1:26" ht="15.75" customHeight="1">
      <c r="A29" s="240">
        <v>19</v>
      </c>
      <c r="B29" s="250" t="str">
        <f>'11'!B27</f>
        <v>Kauman</v>
      </c>
      <c r="C29" s="250" t="str">
        <f>'11'!C27</f>
        <v>Kauman</v>
      </c>
      <c r="D29" s="124">
        <v>22</v>
      </c>
      <c r="E29" s="124">
        <v>0</v>
      </c>
      <c r="F29" s="443">
        <f t="shared" si="0"/>
        <v>0</v>
      </c>
      <c r="G29" s="124">
        <v>22</v>
      </c>
      <c r="H29" s="240">
        <f t="shared" si="1"/>
        <v>100</v>
      </c>
      <c r="I29" s="124">
        <v>1215</v>
      </c>
      <c r="J29" s="124">
        <v>1064</v>
      </c>
      <c r="K29" s="291">
        <f t="shared" si="2"/>
        <v>2279</v>
      </c>
      <c r="L29" s="124">
        <v>1200</v>
      </c>
      <c r="M29" s="124">
        <v>1038</v>
      </c>
      <c r="N29" s="291">
        <f t="shared" si="3"/>
        <v>2238</v>
      </c>
      <c r="O29" s="124">
        <v>504</v>
      </c>
      <c r="P29" s="124">
        <v>572</v>
      </c>
      <c r="Q29" s="291">
        <f t="shared" si="4"/>
        <v>1076</v>
      </c>
      <c r="R29" s="124">
        <v>50</v>
      </c>
      <c r="S29" s="124">
        <v>75</v>
      </c>
      <c r="T29" s="291">
        <f t="shared" si="5"/>
        <v>125</v>
      </c>
      <c r="U29" s="251">
        <f t="shared" si="6"/>
        <v>11.617100371747211</v>
      </c>
      <c r="V29" s="107"/>
      <c r="W29" s="107"/>
      <c r="X29" s="107"/>
      <c r="Y29" s="107"/>
      <c r="Z29" s="107"/>
    </row>
    <row r="30" spans="1:26" ht="15.75" customHeight="1">
      <c r="A30" s="240">
        <v>20</v>
      </c>
      <c r="B30" s="250">
        <f>'11'!B28</f>
        <v>0</v>
      </c>
      <c r="C30" s="250" t="str">
        <f>'11'!C28</f>
        <v>Ngrandu</v>
      </c>
      <c r="D30" s="124">
        <v>8</v>
      </c>
      <c r="E30" s="124">
        <v>8</v>
      </c>
      <c r="F30" s="443">
        <f t="shared" si="0"/>
        <v>100</v>
      </c>
      <c r="G30" s="124">
        <v>8</v>
      </c>
      <c r="H30" s="240">
        <f t="shared" si="1"/>
        <v>100</v>
      </c>
      <c r="I30" s="124">
        <v>446</v>
      </c>
      <c r="J30" s="124">
        <v>428</v>
      </c>
      <c r="K30" s="291">
        <f t="shared" si="2"/>
        <v>874</v>
      </c>
      <c r="L30" s="124">
        <v>446</v>
      </c>
      <c r="M30" s="124">
        <v>428</v>
      </c>
      <c r="N30" s="291">
        <f t="shared" si="3"/>
        <v>874</v>
      </c>
      <c r="O30" s="124">
        <v>32</v>
      </c>
      <c r="P30" s="124">
        <v>28</v>
      </c>
      <c r="Q30" s="291">
        <f t="shared" si="4"/>
        <v>60</v>
      </c>
      <c r="R30" s="124">
        <v>32</v>
      </c>
      <c r="S30" s="124">
        <v>28</v>
      </c>
      <c r="T30" s="291">
        <f t="shared" si="5"/>
        <v>60</v>
      </c>
      <c r="U30" s="251">
        <f t="shared" si="6"/>
        <v>100</v>
      </c>
      <c r="V30" s="107"/>
      <c r="W30" s="107"/>
      <c r="X30" s="107"/>
      <c r="Y30" s="107"/>
      <c r="Z30" s="107"/>
    </row>
    <row r="31" spans="1:26" ht="15.75" customHeight="1">
      <c r="A31" s="240">
        <v>21</v>
      </c>
      <c r="B31" s="250" t="str">
        <f>'11'!B29</f>
        <v>Jambon</v>
      </c>
      <c r="C31" s="250" t="str">
        <f>'11'!C29</f>
        <v>Jambon</v>
      </c>
      <c r="D31" s="124">
        <v>31</v>
      </c>
      <c r="E31" s="124">
        <v>0</v>
      </c>
      <c r="F31" s="443">
        <f t="shared" si="0"/>
        <v>0</v>
      </c>
      <c r="G31" s="124">
        <v>31</v>
      </c>
      <c r="H31" s="240">
        <f t="shared" si="1"/>
        <v>100</v>
      </c>
      <c r="I31" s="124">
        <v>1686</v>
      </c>
      <c r="J31" s="124">
        <v>1656</v>
      </c>
      <c r="K31" s="291">
        <f t="shared" si="2"/>
        <v>3342</v>
      </c>
      <c r="L31" s="124">
        <v>1686</v>
      </c>
      <c r="M31" s="124">
        <v>1656</v>
      </c>
      <c r="N31" s="291">
        <f t="shared" si="3"/>
        <v>3342</v>
      </c>
      <c r="O31" s="124">
        <v>911</v>
      </c>
      <c r="P31" s="124">
        <v>861</v>
      </c>
      <c r="Q31" s="291">
        <f t="shared" si="4"/>
        <v>1772</v>
      </c>
      <c r="R31" s="124">
        <v>289</v>
      </c>
      <c r="S31" s="124">
        <v>412</v>
      </c>
      <c r="T31" s="291">
        <f t="shared" si="5"/>
        <v>701</v>
      </c>
      <c r="U31" s="251">
        <f t="shared" si="6"/>
        <v>39.559819413092548</v>
      </c>
      <c r="V31" s="107"/>
      <c r="W31" s="107"/>
      <c r="X31" s="107"/>
      <c r="Y31" s="107"/>
      <c r="Z31" s="107"/>
    </row>
    <row r="32" spans="1:26" ht="15.7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24">
        <v>25</v>
      </c>
      <c r="E32" s="124">
        <v>25</v>
      </c>
      <c r="F32" s="443">
        <f t="shared" si="0"/>
        <v>100</v>
      </c>
      <c r="G32" s="124">
        <v>25</v>
      </c>
      <c r="H32" s="240">
        <f t="shared" si="1"/>
        <v>100</v>
      </c>
      <c r="I32" s="124">
        <v>1132</v>
      </c>
      <c r="J32" s="124">
        <v>1011</v>
      </c>
      <c r="K32" s="291">
        <f t="shared" si="2"/>
        <v>2143</v>
      </c>
      <c r="L32" s="124">
        <v>1111</v>
      </c>
      <c r="M32" s="124">
        <v>986</v>
      </c>
      <c r="N32" s="291">
        <f t="shared" si="3"/>
        <v>2097</v>
      </c>
      <c r="O32" s="124">
        <v>263</v>
      </c>
      <c r="P32" s="124">
        <v>160</v>
      </c>
      <c r="Q32" s="291">
        <f t="shared" si="4"/>
        <v>423</v>
      </c>
      <c r="R32" s="124">
        <v>177</v>
      </c>
      <c r="S32" s="124">
        <v>120</v>
      </c>
      <c r="T32" s="291">
        <f t="shared" si="5"/>
        <v>297</v>
      </c>
      <c r="U32" s="251">
        <f t="shared" si="6"/>
        <v>70.212765957446805</v>
      </c>
      <c r="V32" s="107"/>
      <c r="W32" s="107"/>
      <c r="X32" s="107"/>
      <c r="Y32" s="107"/>
      <c r="Z32" s="107"/>
    </row>
    <row r="33" spans="1:26" ht="15.7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24">
        <v>22</v>
      </c>
      <c r="E33" s="124">
        <v>0</v>
      </c>
      <c r="F33" s="443">
        <f t="shared" si="0"/>
        <v>0</v>
      </c>
      <c r="G33" s="124">
        <v>22</v>
      </c>
      <c r="H33" s="240">
        <f t="shared" si="1"/>
        <v>100</v>
      </c>
      <c r="I33" s="139">
        <v>1954</v>
      </c>
      <c r="J33" s="139">
        <v>1898</v>
      </c>
      <c r="K33" s="317">
        <f t="shared" si="2"/>
        <v>3852</v>
      </c>
      <c r="L33" s="139">
        <v>1954</v>
      </c>
      <c r="M33" s="139">
        <v>1898</v>
      </c>
      <c r="N33" s="317">
        <f t="shared" si="3"/>
        <v>3852</v>
      </c>
      <c r="O33" s="124">
        <v>235</v>
      </c>
      <c r="P33" s="124">
        <v>189</v>
      </c>
      <c r="Q33" s="291">
        <f t="shared" si="4"/>
        <v>424</v>
      </c>
      <c r="R33" s="124">
        <v>205</v>
      </c>
      <c r="S33" s="124">
        <v>97</v>
      </c>
      <c r="T33" s="291">
        <f t="shared" si="5"/>
        <v>302</v>
      </c>
      <c r="U33" s="251">
        <f t="shared" si="6"/>
        <v>71.226415094339629</v>
      </c>
      <c r="V33" s="107"/>
      <c r="W33" s="107"/>
      <c r="X33" s="107"/>
      <c r="Y33" s="107"/>
      <c r="Z33" s="107"/>
    </row>
    <row r="34" spans="1:26" ht="15.75" customHeight="1">
      <c r="A34" s="240">
        <v>24</v>
      </c>
      <c r="B34" s="250">
        <f>'11'!B32</f>
        <v>0</v>
      </c>
      <c r="C34" s="250" t="str">
        <f>'11'!C32</f>
        <v>Kunti</v>
      </c>
      <c r="D34" s="124">
        <v>13</v>
      </c>
      <c r="E34" s="124">
        <v>0</v>
      </c>
      <c r="F34" s="443">
        <f t="shared" si="0"/>
        <v>0</v>
      </c>
      <c r="G34" s="124">
        <v>13</v>
      </c>
      <c r="H34" s="240">
        <f t="shared" si="1"/>
        <v>100</v>
      </c>
      <c r="I34" s="124">
        <v>515</v>
      </c>
      <c r="J34" s="124">
        <v>462</v>
      </c>
      <c r="K34" s="291">
        <f t="shared" si="2"/>
        <v>977</v>
      </c>
      <c r="L34" s="124">
        <v>515</v>
      </c>
      <c r="M34" s="124">
        <v>462</v>
      </c>
      <c r="N34" s="291">
        <f t="shared" si="3"/>
        <v>977</v>
      </c>
      <c r="O34" s="124">
        <v>18</v>
      </c>
      <c r="P34" s="124">
        <v>15</v>
      </c>
      <c r="Q34" s="291">
        <f t="shared" si="4"/>
        <v>33</v>
      </c>
      <c r="R34" s="124">
        <v>11</v>
      </c>
      <c r="S34" s="124">
        <v>9</v>
      </c>
      <c r="T34" s="291">
        <f t="shared" si="5"/>
        <v>20</v>
      </c>
      <c r="U34" s="251">
        <f t="shared" si="6"/>
        <v>60.606060606060609</v>
      </c>
      <c r="V34" s="107"/>
      <c r="W34" s="107"/>
      <c r="X34" s="107"/>
      <c r="Y34" s="107"/>
      <c r="Z34" s="107"/>
    </row>
    <row r="35" spans="1:26" ht="15.7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24">
        <v>41</v>
      </c>
      <c r="E35" s="124">
        <v>0</v>
      </c>
      <c r="F35" s="443">
        <f t="shared" si="0"/>
        <v>0</v>
      </c>
      <c r="G35" s="124">
        <v>41</v>
      </c>
      <c r="H35" s="240">
        <f t="shared" si="1"/>
        <v>100</v>
      </c>
      <c r="I35" s="124">
        <v>2108</v>
      </c>
      <c r="J35" s="124">
        <v>1980</v>
      </c>
      <c r="K35" s="291">
        <f t="shared" si="2"/>
        <v>4088</v>
      </c>
      <c r="L35" s="124">
        <v>2108</v>
      </c>
      <c r="M35" s="124">
        <v>1980</v>
      </c>
      <c r="N35" s="291">
        <f t="shared" si="3"/>
        <v>4088</v>
      </c>
      <c r="O35" s="124">
        <v>250</v>
      </c>
      <c r="P35" s="124">
        <v>200</v>
      </c>
      <c r="Q35" s="291">
        <f t="shared" si="4"/>
        <v>450</v>
      </c>
      <c r="R35" s="124">
        <v>250</v>
      </c>
      <c r="S35" s="124">
        <v>200</v>
      </c>
      <c r="T35" s="291">
        <f t="shared" si="5"/>
        <v>450</v>
      </c>
      <c r="U35" s="251">
        <f t="shared" si="6"/>
        <v>100</v>
      </c>
      <c r="V35" s="107"/>
      <c r="W35" s="107"/>
      <c r="X35" s="107"/>
      <c r="Y35" s="107"/>
      <c r="Z35" s="107"/>
    </row>
    <row r="36" spans="1:26" ht="15.7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24">
        <v>27</v>
      </c>
      <c r="E36" s="124">
        <v>8</v>
      </c>
      <c r="F36" s="443">
        <f t="shared" si="0"/>
        <v>29.629629629629626</v>
      </c>
      <c r="G36" s="124">
        <v>27</v>
      </c>
      <c r="H36" s="240">
        <f t="shared" si="1"/>
        <v>100</v>
      </c>
      <c r="I36" s="124">
        <v>3196</v>
      </c>
      <c r="J36" s="124">
        <v>3036</v>
      </c>
      <c r="K36" s="291">
        <f t="shared" si="2"/>
        <v>6232</v>
      </c>
      <c r="L36" s="124">
        <v>2957</v>
      </c>
      <c r="M36" s="124">
        <v>2841</v>
      </c>
      <c r="N36" s="291">
        <f t="shared" si="3"/>
        <v>5798</v>
      </c>
      <c r="O36" s="124">
        <v>669</v>
      </c>
      <c r="P36" s="124">
        <v>717</v>
      </c>
      <c r="Q36" s="291">
        <f t="shared" si="4"/>
        <v>1386</v>
      </c>
      <c r="R36" s="124">
        <v>96</v>
      </c>
      <c r="S36" s="124">
        <v>117</v>
      </c>
      <c r="T36" s="291">
        <f t="shared" si="5"/>
        <v>213</v>
      </c>
      <c r="U36" s="251">
        <f t="shared" si="6"/>
        <v>15.367965367965366</v>
      </c>
      <c r="V36" s="107"/>
      <c r="W36" s="107"/>
      <c r="X36" s="107"/>
      <c r="Y36" s="107"/>
      <c r="Z36" s="107"/>
    </row>
    <row r="37" spans="1:26" ht="15.75" customHeight="1">
      <c r="A37" s="240">
        <v>27</v>
      </c>
      <c r="B37" s="250">
        <f>'11'!B35</f>
        <v>0</v>
      </c>
      <c r="C37" s="250" t="str">
        <f>'11'!C35</f>
        <v>Po. Selatan</v>
      </c>
      <c r="D37" s="124">
        <v>15</v>
      </c>
      <c r="E37" s="124">
        <v>1</v>
      </c>
      <c r="F37" s="443">
        <f t="shared" si="0"/>
        <v>6.666666666666667</v>
      </c>
      <c r="G37" s="124">
        <v>15</v>
      </c>
      <c r="H37" s="240">
        <f t="shared" si="1"/>
        <v>100</v>
      </c>
      <c r="I37" s="124">
        <v>1229</v>
      </c>
      <c r="J37" s="124">
        <v>1277</v>
      </c>
      <c r="K37" s="291">
        <f t="shared" si="2"/>
        <v>2506</v>
      </c>
      <c r="L37" s="124">
        <v>1144</v>
      </c>
      <c r="M37" s="124">
        <v>1195</v>
      </c>
      <c r="N37" s="291">
        <f t="shared" si="3"/>
        <v>2339</v>
      </c>
      <c r="O37" s="124">
        <v>220</v>
      </c>
      <c r="P37" s="124">
        <v>214</v>
      </c>
      <c r="Q37" s="291">
        <f t="shared" si="4"/>
        <v>434</v>
      </c>
      <c r="R37" s="124">
        <v>62</v>
      </c>
      <c r="S37" s="124">
        <v>100</v>
      </c>
      <c r="T37" s="291">
        <f t="shared" si="5"/>
        <v>162</v>
      </c>
      <c r="U37" s="251">
        <f t="shared" si="6"/>
        <v>37.327188940092164</v>
      </c>
      <c r="V37" s="107"/>
      <c r="W37" s="107"/>
      <c r="X37" s="107"/>
      <c r="Y37" s="107"/>
      <c r="Z37" s="107"/>
    </row>
    <row r="38" spans="1:26" ht="15.7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24">
        <v>23</v>
      </c>
      <c r="E38" s="124">
        <v>0</v>
      </c>
      <c r="F38" s="443">
        <f t="shared" si="0"/>
        <v>0</v>
      </c>
      <c r="G38" s="124">
        <v>23</v>
      </c>
      <c r="H38" s="240">
        <f t="shared" si="1"/>
        <v>100</v>
      </c>
      <c r="I38" s="124">
        <v>1240</v>
      </c>
      <c r="J38" s="124">
        <v>1219</v>
      </c>
      <c r="K38" s="291">
        <f t="shared" si="2"/>
        <v>2459</v>
      </c>
      <c r="L38" s="124">
        <v>631</v>
      </c>
      <c r="M38" s="124">
        <v>700</v>
      </c>
      <c r="N38" s="291">
        <f t="shared" si="3"/>
        <v>1331</v>
      </c>
      <c r="O38" s="124">
        <v>206</v>
      </c>
      <c r="P38" s="124">
        <v>249</v>
      </c>
      <c r="Q38" s="291">
        <f t="shared" si="4"/>
        <v>455</v>
      </c>
      <c r="R38" s="124">
        <v>37</v>
      </c>
      <c r="S38" s="124">
        <v>44</v>
      </c>
      <c r="T38" s="291">
        <f t="shared" si="5"/>
        <v>81</v>
      </c>
      <c r="U38" s="251">
        <f t="shared" si="6"/>
        <v>17.802197802197803</v>
      </c>
      <c r="V38" s="107"/>
      <c r="W38" s="107"/>
      <c r="X38" s="107"/>
      <c r="Y38" s="107"/>
      <c r="Z38" s="107"/>
    </row>
    <row r="39" spans="1:26" ht="15.75" customHeight="1">
      <c r="A39" s="240">
        <v>29</v>
      </c>
      <c r="B39" s="250">
        <f>'11'!B37</f>
        <v>0</v>
      </c>
      <c r="C39" s="250" t="str">
        <f>'11'!C37</f>
        <v>Sukosari</v>
      </c>
      <c r="D39" s="124">
        <v>19</v>
      </c>
      <c r="E39" s="124">
        <v>0</v>
      </c>
      <c r="F39" s="443">
        <f t="shared" si="0"/>
        <v>0</v>
      </c>
      <c r="G39" s="124">
        <v>19</v>
      </c>
      <c r="H39" s="240">
        <f t="shared" si="1"/>
        <v>100</v>
      </c>
      <c r="I39" s="124">
        <v>1203</v>
      </c>
      <c r="J39" s="124">
        <v>1004</v>
      </c>
      <c r="K39" s="291">
        <f t="shared" si="2"/>
        <v>2207</v>
      </c>
      <c r="L39" s="124">
        <v>1203</v>
      </c>
      <c r="M39" s="124">
        <v>1004</v>
      </c>
      <c r="N39" s="291">
        <f t="shared" si="3"/>
        <v>2207</v>
      </c>
      <c r="O39" s="124">
        <v>597</v>
      </c>
      <c r="P39" s="124">
        <v>452</v>
      </c>
      <c r="Q39" s="291">
        <f t="shared" si="4"/>
        <v>1049</v>
      </c>
      <c r="R39" s="124">
        <v>112</v>
      </c>
      <c r="S39" s="124">
        <v>125</v>
      </c>
      <c r="T39" s="291">
        <f t="shared" si="5"/>
        <v>237</v>
      </c>
      <c r="U39" s="251">
        <f t="shared" si="6"/>
        <v>22.592945662535747</v>
      </c>
      <c r="V39" s="107"/>
      <c r="W39" s="107"/>
      <c r="X39" s="107"/>
      <c r="Y39" s="107"/>
      <c r="Z39" s="107"/>
    </row>
    <row r="40" spans="1:26" ht="15.7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24">
        <v>27</v>
      </c>
      <c r="E40" s="124">
        <v>2</v>
      </c>
      <c r="F40" s="443">
        <f t="shared" si="0"/>
        <v>7.4074074074074066</v>
      </c>
      <c r="G40" s="124">
        <v>27</v>
      </c>
      <c r="H40" s="240">
        <f t="shared" si="1"/>
        <v>100</v>
      </c>
      <c r="I40" s="124">
        <v>841</v>
      </c>
      <c r="J40" s="124">
        <v>791</v>
      </c>
      <c r="K40" s="291">
        <f t="shared" si="2"/>
        <v>1632</v>
      </c>
      <c r="L40" s="124">
        <v>1481</v>
      </c>
      <c r="M40" s="124">
        <v>1293</v>
      </c>
      <c r="N40" s="291">
        <f t="shared" si="3"/>
        <v>2774</v>
      </c>
      <c r="O40" s="124">
        <v>1481</v>
      </c>
      <c r="P40" s="124">
        <v>1293</v>
      </c>
      <c r="Q40" s="291">
        <f t="shared" si="4"/>
        <v>2774</v>
      </c>
      <c r="R40" s="124">
        <v>112</v>
      </c>
      <c r="S40" s="124">
        <v>125</v>
      </c>
      <c r="T40" s="291">
        <f t="shared" si="5"/>
        <v>237</v>
      </c>
      <c r="U40" s="251">
        <f t="shared" si="6"/>
        <v>8.5436193222782979</v>
      </c>
      <c r="V40" s="107"/>
      <c r="W40" s="107"/>
      <c r="X40" s="107"/>
      <c r="Y40" s="107"/>
      <c r="Z40" s="107"/>
    </row>
    <row r="41" spans="1:26" ht="15.75" customHeight="1">
      <c r="A41" s="240">
        <v>31</v>
      </c>
      <c r="B41" s="250">
        <f>'11'!B39</f>
        <v>0</v>
      </c>
      <c r="C41" s="250" t="str">
        <f>'11'!C39</f>
        <v>Setono</v>
      </c>
      <c r="D41" s="124">
        <v>19</v>
      </c>
      <c r="E41" s="124">
        <v>0</v>
      </c>
      <c r="F41" s="443">
        <f t="shared" si="0"/>
        <v>0</v>
      </c>
      <c r="G41" s="124">
        <v>19</v>
      </c>
      <c r="H41" s="240">
        <f t="shared" si="1"/>
        <v>100</v>
      </c>
      <c r="I41" s="124">
        <v>841</v>
      </c>
      <c r="J41" s="124">
        <v>791</v>
      </c>
      <c r="K41" s="291">
        <f t="shared" si="2"/>
        <v>1632</v>
      </c>
      <c r="L41" s="124">
        <v>787</v>
      </c>
      <c r="M41" s="124">
        <v>751</v>
      </c>
      <c r="N41" s="291">
        <f t="shared" si="3"/>
        <v>1538</v>
      </c>
      <c r="O41" s="124">
        <v>752</v>
      </c>
      <c r="P41" s="124">
        <v>732</v>
      </c>
      <c r="Q41" s="291">
        <f t="shared" si="4"/>
        <v>1484</v>
      </c>
      <c r="R41" s="124">
        <v>91</v>
      </c>
      <c r="S41" s="124">
        <v>89</v>
      </c>
      <c r="T41" s="291">
        <f t="shared" si="5"/>
        <v>180</v>
      </c>
      <c r="U41" s="251">
        <f t="shared" si="6"/>
        <v>12.129380053908356</v>
      </c>
      <c r="V41" s="107"/>
      <c r="W41" s="107"/>
      <c r="X41" s="107"/>
      <c r="Y41" s="107"/>
      <c r="Z41" s="107"/>
    </row>
    <row r="42" spans="1:26" ht="15.75" customHeight="1">
      <c r="A42" s="240">
        <v>32</v>
      </c>
      <c r="B42" s="250" t="str">
        <f>'11'!B40</f>
        <v>Ngebel</v>
      </c>
      <c r="C42" s="250" t="str">
        <f>'11'!C40</f>
        <v>Ngebel</v>
      </c>
      <c r="D42" s="124">
        <v>18</v>
      </c>
      <c r="E42" s="124">
        <v>0</v>
      </c>
      <c r="F42" s="443">
        <f t="shared" si="0"/>
        <v>0</v>
      </c>
      <c r="G42" s="124">
        <v>18</v>
      </c>
      <c r="H42" s="240">
        <f t="shared" si="1"/>
        <v>100</v>
      </c>
      <c r="I42" s="124">
        <v>496</v>
      </c>
      <c r="J42" s="124">
        <v>594</v>
      </c>
      <c r="K42" s="291">
        <f t="shared" si="2"/>
        <v>1090</v>
      </c>
      <c r="L42" s="124">
        <v>496</v>
      </c>
      <c r="M42" s="124">
        <v>490</v>
      </c>
      <c r="N42" s="291">
        <f t="shared" si="3"/>
        <v>986</v>
      </c>
      <c r="O42" s="124">
        <v>400</v>
      </c>
      <c r="P42" s="124">
        <v>310</v>
      </c>
      <c r="Q42" s="291">
        <f t="shared" si="4"/>
        <v>710</v>
      </c>
      <c r="R42" s="124">
        <v>85</v>
      </c>
      <c r="S42" s="124">
        <v>55</v>
      </c>
      <c r="T42" s="291">
        <f t="shared" si="5"/>
        <v>140</v>
      </c>
      <c r="U42" s="251">
        <f t="shared" si="6"/>
        <v>19.718309859154928</v>
      </c>
      <c r="V42" s="107"/>
      <c r="W42" s="107"/>
      <c r="X42" s="107"/>
      <c r="Y42" s="107"/>
      <c r="Z42" s="107"/>
    </row>
    <row r="43" spans="1:26" ht="15.75" customHeight="1">
      <c r="A43" s="215" t="s">
        <v>1057</v>
      </c>
      <c r="B43" s="135"/>
      <c r="C43" s="135"/>
      <c r="D43" s="425">
        <f t="shared" ref="D43:E43" si="7">SUM(D11:D42)</f>
        <v>703</v>
      </c>
      <c r="E43" s="425">
        <f t="shared" si="7"/>
        <v>75</v>
      </c>
      <c r="F43" s="300">
        <f>E43/D43*100</f>
        <v>10.668563300142248</v>
      </c>
      <c r="G43" s="425">
        <f>SUM(G11:G42)</f>
        <v>703</v>
      </c>
      <c r="H43" s="135">
        <f>G43/D43*100</f>
        <v>100</v>
      </c>
      <c r="I43" s="425">
        <f t="shared" ref="I43:T43" si="8">SUM(I11:I42)</f>
        <v>35427</v>
      </c>
      <c r="J43" s="425">
        <f t="shared" si="8"/>
        <v>33565</v>
      </c>
      <c r="K43" s="425">
        <f t="shared" si="8"/>
        <v>68992</v>
      </c>
      <c r="L43" s="425">
        <f t="shared" si="8"/>
        <v>32692</v>
      </c>
      <c r="M43" s="425">
        <f t="shared" si="8"/>
        <v>31593</v>
      </c>
      <c r="N43" s="425">
        <f t="shared" si="8"/>
        <v>64285</v>
      </c>
      <c r="O43" s="425">
        <f t="shared" si="8"/>
        <v>14536</v>
      </c>
      <c r="P43" s="425">
        <f t="shared" si="8"/>
        <v>14847</v>
      </c>
      <c r="Q43" s="425">
        <f t="shared" si="8"/>
        <v>29383</v>
      </c>
      <c r="R43" s="425">
        <f t="shared" si="8"/>
        <v>3318</v>
      </c>
      <c r="S43" s="425">
        <f t="shared" si="8"/>
        <v>3473</v>
      </c>
      <c r="T43" s="425">
        <f t="shared" si="8"/>
        <v>6791</v>
      </c>
      <c r="U43" s="252">
        <f t="shared" si="6"/>
        <v>23.112003539461593</v>
      </c>
      <c r="V43" s="107"/>
      <c r="W43" s="107"/>
      <c r="X43" s="107"/>
      <c r="Y43" s="107"/>
      <c r="Z43" s="107"/>
    </row>
    <row r="44" spans="1:26" ht="15.75" customHeight="1">
      <c r="A44" s="107"/>
      <c r="B44" s="221"/>
      <c r="C44" s="221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  <c r="S44" s="427"/>
      <c r="T44" s="427"/>
      <c r="U44" s="427"/>
      <c r="V44" s="107"/>
      <c r="W44" s="107"/>
      <c r="X44" s="107"/>
      <c r="Y44" s="107"/>
      <c r="Z44" s="107"/>
    </row>
    <row r="45" spans="1:26" ht="15.75" customHeight="1">
      <c r="A45" s="825" t="s">
        <v>1518</v>
      </c>
      <c r="B45" s="718"/>
      <c r="C45" s="718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107"/>
      <c r="W45" s="107"/>
      <c r="X45" s="107"/>
      <c r="Y45" s="107"/>
      <c r="Z45" s="107"/>
    </row>
    <row r="46" spans="1:26" ht="15.75" customHeight="1">
      <c r="A46" s="107"/>
      <c r="B46" s="107"/>
      <c r="C46" s="107"/>
      <c r="D46" s="209"/>
      <c r="E46" s="209"/>
      <c r="F46" s="209"/>
      <c r="G46" s="209"/>
      <c r="H46" s="209"/>
      <c r="I46" s="209"/>
      <c r="J46" s="209"/>
      <c r="K46" s="209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07"/>
      <c r="B47" s="107"/>
      <c r="C47" s="107"/>
      <c r="D47" s="209"/>
      <c r="E47" s="209"/>
      <c r="F47" s="209"/>
      <c r="G47" s="209"/>
      <c r="H47" s="209"/>
      <c r="I47" s="209"/>
      <c r="J47" s="209"/>
      <c r="K47" s="209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07"/>
      <c r="B48" s="107"/>
      <c r="C48" s="107"/>
      <c r="D48" s="209"/>
      <c r="E48" s="209"/>
      <c r="F48" s="209"/>
      <c r="G48" s="209"/>
      <c r="H48" s="209"/>
      <c r="I48" s="209"/>
      <c r="J48" s="209"/>
      <c r="K48" s="209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I8:K8"/>
    <mergeCell ref="L8:N8"/>
    <mergeCell ref="O8:Q8"/>
    <mergeCell ref="R8:U8"/>
    <mergeCell ref="A1:B1"/>
    <mergeCell ref="A3:U3"/>
    <mergeCell ref="A7:A9"/>
    <mergeCell ref="B7:B9"/>
    <mergeCell ref="C7:C9"/>
    <mergeCell ref="D7:U7"/>
    <mergeCell ref="D8:D9"/>
    <mergeCell ref="E8:E9"/>
    <mergeCell ref="F8:F9"/>
    <mergeCell ref="A45:C45"/>
    <mergeCell ref="G8:G9"/>
    <mergeCell ref="H8:H9"/>
  </mergeCells>
  <pageMargins left="0.7" right="0.7" top="0.75" bottom="0.75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2" width="16.85546875" customWidth="1"/>
    <col min="3" max="3" width="21.85546875" customWidth="1"/>
    <col min="4" max="4" width="13.85546875" customWidth="1"/>
    <col min="5" max="5" width="15.140625" customWidth="1"/>
    <col min="6" max="6" width="16.140625" customWidth="1"/>
    <col min="7" max="7" width="13.85546875" customWidth="1"/>
    <col min="8" max="8" width="15.85546875" customWidth="1"/>
    <col min="9" max="9" width="13.85546875" customWidth="1"/>
    <col min="10" max="10" width="19.42578125" customWidth="1"/>
    <col min="11" max="11" width="13.85546875" customWidth="1"/>
    <col min="12" max="12" width="19.85546875" customWidth="1"/>
    <col min="13" max="13" width="13.85546875" customWidth="1"/>
    <col min="14" max="14" width="10.85546875" customWidth="1"/>
    <col min="15" max="22" width="9.140625" customWidth="1"/>
    <col min="23" max="26" width="14" customWidth="1"/>
  </cols>
  <sheetData>
    <row r="1" spans="1:26" ht="15.75">
      <c r="A1" s="168" t="s">
        <v>1638</v>
      </c>
      <c r="B1" s="169"/>
      <c r="C1" s="186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07"/>
      <c r="X1" s="107"/>
      <c r="Y1" s="107"/>
      <c r="Z1" s="107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07"/>
      <c r="X2" s="107"/>
      <c r="Y2" s="107"/>
      <c r="Z2" s="107"/>
    </row>
    <row r="3" spans="1:26" ht="15.75">
      <c r="A3" s="743" t="s">
        <v>1639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153"/>
      <c r="P3" s="153"/>
      <c r="Q3" s="153"/>
      <c r="R3" s="153"/>
      <c r="S3" s="153"/>
      <c r="T3" s="153"/>
      <c r="U3" s="153"/>
      <c r="V3" s="153"/>
      <c r="W3" s="107"/>
      <c r="X3" s="107"/>
      <c r="Y3" s="107"/>
      <c r="Z3" s="107"/>
    </row>
    <row r="4" spans="1:26" ht="15.75">
      <c r="A4" s="171"/>
      <c r="B4" s="154"/>
      <c r="C4" s="171"/>
      <c r="D4" s="171"/>
      <c r="E4" s="171"/>
      <c r="F4" s="171"/>
      <c r="G4" s="171"/>
      <c r="H4" s="154" t="s">
        <v>284</v>
      </c>
      <c r="I4" s="110" t="str">
        <f>'1'!$F$5</f>
        <v>PONOROGO</v>
      </c>
      <c r="J4" s="170"/>
      <c r="K4" s="171"/>
      <c r="L4" s="155"/>
      <c r="M4" s="170"/>
      <c r="N4" s="170"/>
      <c r="O4" s="153"/>
      <c r="P4" s="153"/>
      <c r="Q4" s="153"/>
      <c r="R4" s="153"/>
      <c r="S4" s="153"/>
      <c r="T4" s="153"/>
      <c r="U4" s="153"/>
      <c r="V4" s="153"/>
      <c r="W4" s="107"/>
      <c r="X4" s="107"/>
      <c r="Y4" s="107"/>
      <c r="Z4" s="107"/>
    </row>
    <row r="5" spans="1:26" ht="15.75">
      <c r="A5" s="171"/>
      <c r="B5" s="154"/>
      <c r="C5" s="154"/>
      <c r="D5" s="171"/>
      <c r="E5" s="171"/>
      <c r="F5" s="171"/>
      <c r="G5" s="171"/>
      <c r="H5" s="154" t="s">
        <v>3</v>
      </c>
      <c r="I5" s="110">
        <f>'1'!$F$6</f>
        <v>2025</v>
      </c>
      <c r="J5" s="170"/>
      <c r="K5" s="171"/>
      <c r="L5" s="155"/>
      <c r="M5" s="170"/>
      <c r="N5" s="170"/>
      <c r="O5" s="153"/>
      <c r="P5" s="153"/>
      <c r="Q5" s="153"/>
      <c r="R5" s="153"/>
      <c r="S5" s="153"/>
      <c r="T5" s="153"/>
      <c r="U5" s="153"/>
      <c r="V5" s="153"/>
      <c r="W5" s="107"/>
      <c r="X5" s="107"/>
      <c r="Y5" s="107"/>
      <c r="Z5" s="107"/>
    </row>
    <row r="6" spans="1:26">
      <c r="A6" s="153"/>
      <c r="B6" s="153"/>
      <c r="C6" s="153"/>
      <c r="D6" s="156"/>
      <c r="E6" s="156"/>
      <c r="F6" s="156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07"/>
      <c r="X6" s="107"/>
      <c r="Y6" s="107"/>
      <c r="Z6" s="107"/>
    </row>
    <row r="7" spans="1:26" ht="15" customHeight="1">
      <c r="A7" s="750" t="s">
        <v>4</v>
      </c>
      <c r="B7" s="750" t="s">
        <v>247</v>
      </c>
      <c r="C7" s="750" t="s">
        <v>1156</v>
      </c>
      <c r="D7" s="756" t="s">
        <v>1640</v>
      </c>
      <c r="E7" s="753"/>
      <c r="F7" s="753"/>
      <c r="G7" s="753"/>
      <c r="H7" s="753"/>
      <c r="I7" s="753"/>
      <c r="J7" s="753"/>
      <c r="K7" s="753"/>
      <c r="L7" s="753"/>
      <c r="M7" s="753"/>
      <c r="N7" s="754"/>
      <c r="O7" s="153"/>
      <c r="P7" s="153"/>
      <c r="Q7" s="153"/>
      <c r="R7" s="153"/>
      <c r="S7" s="153"/>
      <c r="T7" s="153"/>
      <c r="U7" s="153"/>
      <c r="V7" s="153"/>
      <c r="W7" s="107"/>
      <c r="X7" s="107"/>
      <c r="Y7" s="107"/>
      <c r="Z7" s="107"/>
    </row>
    <row r="8" spans="1:26" ht="34.5" customHeight="1">
      <c r="A8" s="730"/>
      <c r="B8" s="730"/>
      <c r="C8" s="730"/>
      <c r="D8" s="796" t="s">
        <v>249</v>
      </c>
      <c r="E8" s="747"/>
      <c r="F8" s="748"/>
      <c r="G8" s="779" t="s">
        <v>1641</v>
      </c>
      <c r="H8" s="723"/>
      <c r="I8" s="723"/>
      <c r="J8" s="723"/>
      <c r="K8" s="745" t="s">
        <v>1642</v>
      </c>
      <c r="L8" s="723"/>
      <c r="M8" s="723"/>
      <c r="N8" s="724"/>
      <c r="O8" s="153"/>
      <c r="P8" s="153"/>
      <c r="Q8" s="153"/>
      <c r="R8" s="153"/>
      <c r="S8" s="153"/>
      <c r="T8" s="153"/>
      <c r="U8" s="153"/>
      <c r="V8" s="153"/>
      <c r="W8" s="107"/>
      <c r="X8" s="107"/>
      <c r="Y8" s="107"/>
      <c r="Z8" s="107"/>
    </row>
    <row r="9" spans="1:26" ht="33.75" customHeight="1">
      <c r="A9" s="730"/>
      <c r="B9" s="730"/>
      <c r="C9" s="730"/>
      <c r="D9" s="737"/>
      <c r="E9" s="732"/>
      <c r="F9" s="733"/>
      <c r="G9" s="302" t="s">
        <v>316</v>
      </c>
      <c r="H9" s="302" t="s">
        <v>317</v>
      </c>
      <c r="I9" s="779" t="s">
        <v>1316</v>
      </c>
      <c r="J9" s="724"/>
      <c r="K9" s="302" t="s">
        <v>316</v>
      </c>
      <c r="L9" s="302" t="s">
        <v>317</v>
      </c>
      <c r="M9" s="779" t="s">
        <v>1316</v>
      </c>
      <c r="N9" s="724"/>
      <c r="O9" s="153"/>
      <c r="P9" s="153"/>
      <c r="Q9" s="153"/>
      <c r="R9" s="153"/>
      <c r="S9" s="153"/>
      <c r="T9" s="153"/>
      <c r="U9" s="153"/>
      <c r="V9" s="153"/>
      <c r="W9" s="107"/>
      <c r="X9" s="107"/>
      <c r="Y9" s="107"/>
      <c r="Z9" s="107"/>
    </row>
    <row r="10" spans="1:26" ht="37.5" customHeight="1">
      <c r="A10" s="730"/>
      <c r="B10" s="730"/>
      <c r="C10" s="730"/>
      <c r="D10" s="118" t="s">
        <v>316</v>
      </c>
      <c r="E10" s="118" t="s">
        <v>317</v>
      </c>
      <c r="F10" s="190" t="s">
        <v>1316</v>
      </c>
      <c r="G10" s="174" t="s">
        <v>249</v>
      </c>
      <c r="H10" s="174" t="s">
        <v>249</v>
      </c>
      <c r="I10" s="174" t="s">
        <v>249</v>
      </c>
      <c r="J10" s="174" t="s">
        <v>29</v>
      </c>
      <c r="K10" s="174" t="s">
        <v>249</v>
      </c>
      <c r="L10" s="174" t="s">
        <v>249</v>
      </c>
      <c r="M10" s="174" t="s">
        <v>249</v>
      </c>
      <c r="N10" s="174" t="s">
        <v>29</v>
      </c>
      <c r="O10" s="153"/>
      <c r="P10" s="153"/>
      <c r="Q10" s="153"/>
      <c r="R10" s="153"/>
      <c r="S10" s="153"/>
      <c r="T10" s="153"/>
      <c r="U10" s="153"/>
      <c r="V10" s="153"/>
      <c r="W10" s="107"/>
      <c r="X10" s="107"/>
      <c r="Y10" s="107"/>
      <c r="Z10" s="107"/>
    </row>
    <row r="11" spans="1:26" ht="18.75" customHeight="1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9</v>
      </c>
      <c r="I11" s="119">
        <v>11</v>
      </c>
      <c r="J11" s="119">
        <v>12</v>
      </c>
      <c r="K11" s="119">
        <v>13</v>
      </c>
      <c r="L11" s="119">
        <v>15</v>
      </c>
      <c r="M11" s="119">
        <v>17</v>
      </c>
      <c r="N11" s="119">
        <v>18</v>
      </c>
      <c r="O11" s="153"/>
      <c r="P11" s="153"/>
      <c r="Q11" s="153"/>
      <c r="R11" s="153"/>
      <c r="S11" s="153"/>
      <c r="T11" s="153"/>
      <c r="U11" s="153"/>
      <c r="V11" s="153"/>
      <c r="W11" s="107"/>
      <c r="X11" s="107"/>
      <c r="Y11" s="107"/>
      <c r="Z11" s="107"/>
    </row>
    <row r="12" spans="1:26">
      <c r="A12" s="240">
        <v>1</v>
      </c>
      <c r="B12" s="250" t="str">
        <f>'11'!B9</f>
        <v>Ngrayun</v>
      </c>
      <c r="C12" s="250" t="str">
        <f>'11'!C9</f>
        <v>Ngrayun</v>
      </c>
      <c r="D12" s="125">
        <v>11654</v>
      </c>
      <c r="E12" s="125">
        <v>11097</v>
      </c>
      <c r="F12" s="227">
        <f t="shared" ref="F12:F44" si="0">SUM(D12:E12)</f>
        <v>22751</v>
      </c>
      <c r="G12" s="125">
        <v>3840</v>
      </c>
      <c r="H12" s="125">
        <v>7347</v>
      </c>
      <c r="I12" s="227">
        <f t="shared" ref="I12:I44" si="1">SUM(G12,H12)</f>
        <v>11187</v>
      </c>
      <c r="J12" s="228">
        <f t="shared" ref="J12:J44" si="2">I12/F12*100</f>
        <v>49.171464990549865</v>
      </c>
      <c r="K12" s="125">
        <v>214</v>
      </c>
      <c r="L12" s="125">
        <v>414</v>
      </c>
      <c r="M12" s="227">
        <f t="shared" ref="M12:M43" si="3">SUM(K12,L12)</f>
        <v>628</v>
      </c>
      <c r="N12" s="228">
        <f t="shared" ref="N12:N44" si="4">M12/I12*100</f>
        <v>5.6136587110038434</v>
      </c>
      <c r="O12" s="153"/>
      <c r="P12" s="153"/>
      <c r="Q12" s="153"/>
      <c r="R12" s="153"/>
      <c r="S12" s="153"/>
      <c r="T12" s="153"/>
      <c r="U12" s="153"/>
      <c r="V12" s="153"/>
      <c r="W12" s="107"/>
      <c r="X12" s="107"/>
      <c r="Y12" s="107"/>
      <c r="Z12" s="107"/>
    </row>
    <row r="13" spans="1:26">
      <c r="A13" s="240">
        <v>2</v>
      </c>
      <c r="B13" s="250">
        <f>'11'!B10</f>
        <v>0</v>
      </c>
      <c r="C13" s="250" t="str">
        <f>'11'!C10</f>
        <v>Selur</v>
      </c>
      <c r="D13" s="125">
        <v>7839</v>
      </c>
      <c r="E13" s="125">
        <v>7471</v>
      </c>
      <c r="F13" s="227">
        <f t="shared" si="0"/>
        <v>15310</v>
      </c>
      <c r="G13" s="125">
        <v>4210</v>
      </c>
      <c r="H13" s="125">
        <v>4875</v>
      </c>
      <c r="I13" s="227">
        <f t="shared" si="1"/>
        <v>9085</v>
      </c>
      <c r="J13" s="228">
        <f t="shared" si="2"/>
        <v>59.340300457217509</v>
      </c>
      <c r="K13" s="125">
        <v>223</v>
      </c>
      <c r="L13" s="125">
        <v>286</v>
      </c>
      <c r="M13" s="227">
        <f t="shared" si="3"/>
        <v>509</v>
      </c>
      <c r="N13" s="228">
        <f t="shared" si="4"/>
        <v>5.6026417171161258</v>
      </c>
      <c r="O13" s="153"/>
      <c r="P13" s="153"/>
      <c r="Q13" s="153"/>
      <c r="R13" s="153"/>
      <c r="S13" s="153"/>
      <c r="T13" s="153"/>
      <c r="U13" s="153"/>
      <c r="V13" s="153"/>
      <c r="W13" s="107"/>
      <c r="X13" s="107"/>
      <c r="Y13" s="107"/>
      <c r="Z13" s="107"/>
    </row>
    <row r="14" spans="1:26">
      <c r="A14" s="240">
        <v>3</v>
      </c>
      <c r="B14" s="250" t="str">
        <f>'11'!B11</f>
        <v>Slahung</v>
      </c>
      <c r="C14" s="250" t="str">
        <f>'11'!C11</f>
        <v>Slahung</v>
      </c>
      <c r="D14" s="125">
        <v>9323</v>
      </c>
      <c r="E14" s="125">
        <v>9110</v>
      </c>
      <c r="F14" s="227">
        <f t="shared" si="0"/>
        <v>18433</v>
      </c>
      <c r="G14" s="125">
        <v>6183</v>
      </c>
      <c r="H14" s="125">
        <v>7325</v>
      </c>
      <c r="I14" s="227">
        <f t="shared" si="1"/>
        <v>13508</v>
      </c>
      <c r="J14" s="228">
        <f t="shared" si="2"/>
        <v>73.281614495741337</v>
      </c>
      <c r="K14" s="125">
        <v>322</v>
      </c>
      <c r="L14" s="125">
        <v>342</v>
      </c>
      <c r="M14" s="227">
        <f t="shared" si="3"/>
        <v>664</v>
      </c>
      <c r="N14" s="228">
        <f t="shared" si="4"/>
        <v>4.9156055670713652</v>
      </c>
      <c r="O14" s="153"/>
      <c r="P14" s="153"/>
      <c r="Q14" s="153"/>
      <c r="R14" s="153"/>
      <c r="S14" s="153"/>
      <c r="T14" s="153"/>
      <c r="U14" s="153"/>
      <c r="V14" s="153"/>
      <c r="W14" s="107"/>
      <c r="X14" s="107"/>
      <c r="Y14" s="107"/>
      <c r="Z14" s="107"/>
    </row>
    <row r="15" spans="1:26">
      <c r="A15" s="240">
        <v>4</v>
      </c>
      <c r="B15" s="250">
        <f>'11'!B12</f>
        <v>0</v>
      </c>
      <c r="C15" s="250" t="str">
        <f>'11'!C12</f>
        <v>Nailan</v>
      </c>
      <c r="D15" s="125">
        <v>7517</v>
      </c>
      <c r="E15" s="125">
        <v>7504</v>
      </c>
      <c r="F15" s="227">
        <f t="shared" si="0"/>
        <v>15021</v>
      </c>
      <c r="G15" s="125">
        <v>4300</v>
      </c>
      <c r="H15" s="125">
        <v>7428</v>
      </c>
      <c r="I15" s="227">
        <f t="shared" si="1"/>
        <v>11728</v>
      </c>
      <c r="J15" s="228">
        <f t="shared" si="2"/>
        <v>78.077358364955728</v>
      </c>
      <c r="K15" s="125">
        <v>290</v>
      </c>
      <c r="L15" s="125">
        <v>893</v>
      </c>
      <c r="M15" s="227">
        <f t="shared" si="3"/>
        <v>1183</v>
      </c>
      <c r="N15" s="228">
        <f t="shared" si="4"/>
        <v>10.086971350613915</v>
      </c>
      <c r="O15" s="153"/>
      <c r="P15" s="153"/>
      <c r="Q15" s="153"/>
      <c r="R15" s="153"/>
      <c r="S15" s="153"/>
      <c r="T15" s="153"/>
      <c r="U15" s="153"/>
      <c r="V15" s="153"/>
      <c r="W15" s="107"/>
      <c r="X15" s="107"/>
      <c r="Y15" s="107"/>
      <c r="Z15" s="107"/>
    </row>
    <row r="16" spans="1:26">
      <c r="A16" s="240">
        <v>5</v>
      </c>
      <c r="B16" s="250" t="str">
        <f>'11'!B13</f>
        <v>Bungkal</v>
      </c>
      <c r="C16" s="250" t="str">
        <f>'11'!C13</f>
        <v>Bungkal</v>
      </c>
      <c r="D16" s="125">
        <v>11998</v>
      </c>
      <c r="E16" s="125">
        <v>12125</v>
      </c>
      <c r="F16" s="227">
        <f t="shared" si="0"/>
        <v>24123</v>
      </c>
      <c r="G16" s="125">
        <v>9970</v>
      </c>
      <c r="H16" s="125">
        <v>11269</v>
      </c>
      <c r="I16" s="227">
        <f t="shared" si="1"/>
        <v>21239</v>
      </c>
      <c r="J16" s="228">
        <f t="shared" si="2"/>
        <v>88.044604734071214</v>
      </c>
      <c r="K16" s="125">
        <v>4216</v>
      </c>
      <c r="L16" s="125">
        <v>6581</v>
      </c>
      <c r="M16" s="227">
        <f t="shared" si="3"/>
        <v>10797</v>
      </c>
      <c r="N16" s="228">
        <f t="shared" si="4"/>
        <v>50.835726729130371</v>
      </c>
      <c r="O16" s="153"/>
      <c r="P16" s="153"/>
      <c r="Q16" s="153"/>
      <c r="R16" s="153"/>
      <c r="S16" s="153"/>
      <c r="T16" s="153"/>
      <c r="U16" s="153"/>
      <c r="V16" s="153"/>
      <c r="W16" s="107"/>
      <c r="X16" s="107"/>
      <c r="Y16" s="107"/>
      <c r="Z16" s="107"/>
    </row>
    <row r="17" spans="1:26">
      <c r="A17" s="240">
        <v>6</v>
      </c>
      <c r="B17" s="250" t="str">
        <f>'11'!B14</f>
        <v>Sambit</v>
      </c>
      <c r="C17" s="250" t="str">
        <f>'11'!C14</f>
        <v>Sambit</v>
      </c>
      <c r="D17" s="125">
        <v>5582</v>
      </c>
      <c r="E17" s="125">
        <v>5636</v>
      </c>
      <c r="F17" s="227">
        <f t="shared" si="0"/>
        <v>11218</v>
      </c>
      <c r="G17" s="444">
        <v>2253</v>
      </c>
      <c r="H17" s="125">
        <v>3939</v>
      </c>
      <c r="I17" s="227">
        <f t="shared" si="1"/>
        <v>6192</v>
      </c>
      <c r="J17" s="228">
        <f t="shared" si="2"/>
        <v>55.197004813692288</v>
      </c>
      <c r="K17" s="125">
        <v>115</v>
      </c>
      <c r="L17" s="125">
        <v>207</v>
      </c>
      <c r="M17" s="227">
        <f t="shared" si="3"/>
        <v>322</v>
      </c>
      <c r="N17" s="228">
        <f t="shared" si="4"/>
        <v>5.2002583979328163</v>
      </c>
      <c r="O17" s="153"/>
      <c r="P17" s="153"/>
      <c r="Q17" s="153"/>
      <c r="R17" s="153"/>
      <c r="S17" s="153"/>
      <c r="T17" s="153"/>
      <c r="U17" s="153"/>
      <c r="V17" s="153"/>
      <c r="W17" s="107"/>
      <c r="X17" s="107"/>
      <c r="Y17" s="107"/>
      <c r="Z17" s="107"/>
    </row>
    <row r="18" spans="1:26">
      <c r="A18" s="240">
        <v>7</v>
      </c>
      <c r="B18" s="250">
        <f>'11'!B15</f>
        <v>0</v>
      </c>
      <c r="C18" s="250" t="str">
        <f>'11'!C15</f>
        <v>Wringinanom</v>
      </c>
      <c r="D18" s="125">
        <v>7063</v>
      </c>
      <c r="E18" s="125">
        <v>6849</v>
      </c>
      <c r="F18" s="227">
        <f t="shared" si="0"/>
        <v>13912</v>
      </c>
      <c r="G18" s="125">
        <v>3905</v>
      </c>
      <c r="H18" s="125">
        <v>5463</v>
      </c>
      <c r="I18" s="227">
        <f t="shared" si="1"/>
        <v>9368</v>
      </c>
      <c r="J18" s="228">
        <f t="shared" si="2"/>
        <v>67.33755031627372</v>
      </c>
      <c r="K18" s="125">
        <v>0</v>
      </c>
      <c r="L18" s="125">
        <v>0</v>
      </c>
      <c r="M18" s="227">
        <f t="shared" si="3"/>
        <v>0</v>
      </c>
      <c r="N18" s="228">
        <f t="shared" si="4"/>
        <v>0</v>
      </c>
      <c r="O18" s="153"/>
      <c r="P18" s="153"/>
      <c r="Q18" s="153"/>
      <c r="R18" s="153"/>
      <c r="S18" s="153"/>
      <c r="T18" s="153"/>
      <c r="U18" s="153"/>
      <c r="V18" s="153"/>
      <c r="W18" s="107"/>
      <c r="X18" s="107"/>
      <c r="Y18" s="107"/>
      <c r="Z18" s="107"/>
    </row>
    <row r="19" spans="1:26">
      <c r="A19" s="240">
        <v>8</v>
      </c>
      <c r="B19" s="250" t="str">
        <f>'11'!B16</f>
        <v>Sawoo</v>
      </c>
      <c r="C19" s="250" t="str">
        <f>'11'!C16</f>
        <v>Sawoo</v>
      </c>
      <c r="D19" s="125">
        <v>16763</v>
      </c>
      <c r="E19" s="125">
        <v>16407</v>
      </c>
      <c r="F19" s="227">
        <f t="shared" si="0"/>
        <v>33170</v>
      </c>
      <c r="G19" s="125">
        <v>5055</v>
      </c>
      <c r="H19" s="125">
        <v>12484</v>
      </c>
      <c r="I19" s="227">
        <f t="shared" si="1"/>
        <v>17539</v>
      </c>
      <c r="J19" s="228">
        <f t="shared" si="2"/>
        <v>52.876092854989452</v>
      </c>
      <c r="K19" s="125">
        <v>289</v>
      </c>
      <c r="L19" s="125">
        <v>534</v>
      </c>
      <c r="M19" s="227">
        <f t="shared" si="3"/>
        <v>823</v>
      </c>
      <c r="N19" s="228">
        <f t="shared" si="4"/>
        <v>4.6923997947431442</v>
      </c>
      <c r="O19" s="153"/>
      <c r="P19" s="153"/>
      <c r="Q19" s="153"/>
      <c r="R19" s="153"/>
      <c r="S19" s="153"/>
      <c r="T19" s="153"/>
      <c r="U19" s="153"/>
      <c r="V19" s="153"/>
      <c r="W19" s="107"/>
      <c r="X19" s="107"/>
      <c r="Y19" s="107"/>
      <c r="Z19" s="107"/>
    </row>
    <row r="20" spans="1:26">
      <c r="A20" s="240">
        <v>9</v>
      </c>
      <c r="B20" s="250">
        <f>'11'!B17</f>
        <v>0</v>
      </c>
      <c r="C20" s="250" t="str">
        <f>'11'!C17</f>
        <v>Bondrang</v>
      </c>
      <c r="D20" s="125">
        <v>2659</v>
      </c>
      <c r="E20" s="125">
        <v>2665</v>
      </c>
      <c r="F20" s="227">
        <f t="shared" si="0"/>
        <v>5324</v>
      </c>
      <c r="G20" s="125">
        <v>1167</v>
      </c>
      <c r="H20" s="125">
        <v>1624</v>
      </c>
      <c r="I20" s="227">
        <f t="shared" si="1"/>
        <v>2791</v>
      </c>
      <c r="J20" s="228">
        <f t="shared" si="2"/>
        <v>52.422990232907587</v>
      </c>
      <c r="K20" s="125">
        <v>710</v>
      </c>
      <c r="L20" s="125">
        <v>492</v>
      </c>
      <c r="M20" s="227">
        <f t="shared" si="3"/>
        <v>1202</v>
      </c>
      <c r="N20" s="228">
        <f t="shared" si="4"/>
        <v>43.067001074883557</v>
      </c>
      <c r="O20" s="153"/>
      <c r="P20" s="153"/>
      <c r="Q20" s="153"/>
      <c r="R20" s="153"/>
      <c r="S20" s="153"/>
      <c r="T20" s="153"/>
      <c r="U20" s="153"/>
      <c r="V20" s="153"/>
      <c r="W20" s="107"/>
      <c r="X20" s="107"/>
      <c r="Y20" s="107"/>
      <c r="Z20" s="107"/>
    </row>
    <row r="21" spans="1:26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125">
        <v>7518</v>
      </c>
      <c r="E21" s="445">
        <v>7539</v>
      </c>
      <c r="F21" s="227">
        <f t="shared" si="0"/>
        <v>15057</v>
      </c>
      <c r="G21" s="445">
        <v>4318</v>
      </c>
      <c r="H21" s="125">
        <v>7251</v>
      </c>
      <c r="I21" s="227">
        <f t="shared" si="1"/>
        <v>11569</v>
      </c>
      <c r="J21" s="228">
        <f t="shared" si="2"/>
        <v>76.834694826326626</v>
      </c>
      <c r="K21" s="125">
        <v>249</v>
      </c>
      <c r="L21" s="125">
        <v>635</v>
      </c>
      <c r="M21" s="227">
        <f t="shared" si="3"/>
        <v>884</v>
      </c>
      <c r="N21" s="228">
        <f t="shared" si="4"/>
        <v>7.6411098625637486</v>
      </c>
      <c r="O21" s="153"/>
      <c r="P21" s="153"/>
      <c r="Q21" s="153"/>
      <c r="R21" s="153"/>
      <c r="S21" s="153"/>
      <c r="T21" s="153"/>
      <c r="U21" s="153"/>
      <c r="V21" s="153"/>
      <c r="W21" s="107"/>
      <c r="X21" s="107"/>
      <c r="Y21" s="107"/>
      <c r="Z21" s="107"/>
    </row>
    <row r="22" spans="1:26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125">
        <v>2958</v>
      </c>
      <c r="E22" s="125">
        <v>2892</v>
      </c>
      <c r="F22" s="227">
        <f t="shared" si="0"/>
        <v>5850</v>
      </c>
      <c r="G22" s="125">
        <v>607</v>
      </c>
      <c r="H22" s="125">
        <v>2260</v>
      </c>
      <c r="I22" s="227">
        <f t="shared" si="1"/>
        <v>2867</v>
      </c>
      <c r="J22" s="228">
        <f t="shared" si="2"/>
        <v>49.008547008547012</v>
      </c>
      <c r="K22" s="125">
        <v>98</v>
      </c>
      <c r="L22" s="125">
        <v>308</v>
      </c>
      <c r="M22" s="227">
        <f t="shared" si="3"/>
        <v>406</v>
      </c>
      <c r="N22" s="228">
        <f t="shared" si="4"/>
        <v>14.161144053017091</v>
      </c>
      <c r="O22" s="153"/>
      <c r="P22" s="153"/>
      <c r="Q22" s="153"/>
      <c r="R22" s="153"/>
      <c r="S22" s="153"/>
      <c r="T22" s="153"/>
      <c r="U22" s="153"/>
      <c r="V22" s="153"/>
      <c r="W22" s="107"/>
      <c r="X22" s="107"/>
      <c r="Y22" s="107"/>
      <c r="Z22" s="107"/>
    </row>
    <row r="23" spans="1:26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5">
        <v>9853</v>
      </c>
      <c r="E23" s="125">
        <v>9771</v>
      </c>
      <c r="F23" s="227">
        <f t="shared" si="0"/>
        <v>19624</v>
      </c>
      <c r="G23" s="125">
        <v>4223</v>
      </c>
      <c r="H23" s="125">
        <v>8180</v>
      </c>
      <c r="I23" s="227">
        <f t="shared" si="1"/>
        <v>12403</v>
      </c>
      <c r="J23" s="228">
        <f t="shared" si="2"/>
        <v>63.203220546269876</v>
      </c>
      <c r="K23" s="125">
        <v>440</v>
      </c>
      <c r="L23" s="125">
        <v>936</v>
      </c>
      <c r="M23" s="227">
        <f t="shared" si="3"/>
        <v>1376</v>
      </c>
      <c r="N23" s="228">
        <f t="shared" si="4"/>
        <v>11.094090139482384</v>
      </c>
      <c r="O23" s="153"/>
      <c r="P23" s="153"/>
      <c r="Q23" s="153"/>
      <c r="R23" s="153"/>
      <c r="S23" s="153"/>
      <c r="T23" s="153"/>
      <c r="U23" s="153"/>
      <c r="V23" s="153"/>
      <c r="W23" s="107"/>
      <c r="X23" s="107"/>
      <c r="Y23" s="107"/>
      <c r="Z23" s="107"/>
    </row>
    <row r="24" spans="1:26" ht="15.75" customHeight="1">
      <c r="A24" s="240">
        <v>13</v>
      </c>
      <c r="B24" s="250">
        <f>'11'!B21</f>
        <v>0</v>
      </c>
      <c r="C24" s="250" t="str">
        <f>'11'!C21</f>
        <v>Kesugihan</v>
      </c>
      <c r="D24" s="125">
        <v>6494</v>
      </c>
      <c r="E24" s="125">
        <v>6454</v>
      </c>
      <c r="F24" s="227">
        <f t="shared" si="0"/>
        <v>12948</v>
      </c>
      <c r="G24" s="125">
        <v>3349</v>
      </c>
      <c r="H24" s="125">
        <v>3510</v>
      </c>
      <c r="I24" s="227">
        <f t="shared" si="1"/>
        <v>6859</v>
      </c>
      <c r="J24" s="228">
        <f t="shared" si="2"/>
        <v>52.973432190299661</v>
      </c>
      <c r="K24" s="125">
        <v>592</v>
      </c>
      <c r="L24" s="125">
        <v>1330</v>
      </c>
      <c r="M24" s="227">
        <f t="shared" si="3"/>
        <v>1922</v>
      </c>
      <c r="N24" s="228">
        <f t="shared" si="4"/>
        <v>28.021577489429944</v>
      </c>
      <c r="O24" s="153"/>
      <c r="P24" s="153"/>
      <c r="Q24" s="153"/>
      <c r="R24" s="153"/>
      <c r="S24" s="153"/>
      <c r="T24" s="153"/>
      <c r="U24" s="153"/>
      <c r="V24" s="153"/>
      <c r="W24" s="107"/>
      <c r="X24" s="107"/>
      <c r="Y24" s="107"/>
      <c r="Z24" s="107"/>
    </row>
    <row r="25" spans="1:26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5">
        <v>11040</v>
      </c>
      <c r="E25" s="125">
        <v>10969</v>
      </c>
      <c r="F25" s="227">
        <f t="shared" si="0"/>
        <v>22009</v>
      </c>
      <c r="G25" s="125">
        <v>3760</v>
      </c>
      <c r="H25" s="125">
        <v>8478</v>
      </c>
      <c r="I25" s="227">
        <f t="shared" si="1"/>
        <v>12238</v>
      </c>
      <c r="J25" s="228">
        <f t="shared" si="2"/>
        <v>55.604525421418515</v>
      </c>
      <c r="K25" s="125">
        <v>752</v>
      </c>
      <c r="L25" s="125">
        <v>1695</v>
      </c>
      <c r="M25" s="227">
        <f t="shared" si="3"/>
        <v>2447</v>
      </c>
      <c r="N25" s="228">
        <f t="shared" si="4"/>
        <v>19.995097238110802</v>
      </c>
      <c r="O25" s="153"/>
      <c r="P25" s="153"/>
      <c r="Q25" s="153"/>
      <c r="R25" s="153"/>
      <c r="S25" s="153"/>
      <c r="T25" s="153"/>
      <c r="U25" s="153"/>
      <c r="V25" s="153"/>
      <c r="W25" s="107"/>
      <c r="X25" s="107"/>
      <c r="Y25" s="107"/>
      <c r="Z25" s="107"/>
    </row>
    <row r="26" spans="1:26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125">
        <v>7511</v>
      </c>
      <c r="E26" s="125">
        <v>7292</v>
      </c>
      <c r="F26" s="227">
        <f t="shared" si="0"/>
        <v>14803</v>
      </c>
      <c r="G26" s="125">
        <v>3805</v>
      </c>
      <c r="H26" s="125">
        <v>4267</v>
      </c>
      <c r="I26" s="227">
        <f t="shared" si="1"/>
        <v>8072</v>
      </c>
      <c r="J26" s="228">
        <f t="shared" si="2"/>
        <v>54.529487266094712</v>
      </c>
      <c r="K26" s="125">
        <v>670</v>
      </c>
      <c r="L26" s="125">
        <v>823</v>
      </c>
      <c r="M26" s="227">
        <f t="shared" si="3"/>
        <v>1493</v>
      </c>
      <c r="N26" s="228">
        <f t="shared" si="4"/>
        <v>18.496035678889992</v>
      </c>
      <c r="O26" s="153"/>
      <c r="P26" s="153"/>
      <c r="Q26" s="153"/>
      <c r="R26" s="153"/>
      <c r="S26" s="153"/>
      <c r="T26" s="153"/>
      <c r="U26" s="153"/>
      <c r="V26" s="153"/>
      <c r="W26" s="107"/>
      <c r="X26" s="107"/>
      <c r="Y26" s="107"/>
      <c r="Z26" s="107"/>
    </row>
    <row r="27" spans="1:26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125">
        <v>7423</v>
      </c>
      <c r="E27" s="125">
        <v>7346</v>
      </c>
      <c r="F27" s="227">
        <f t="shared" si="0"/>
        <v>14769</v>
      </c>
      <c r="G27" s="125">
        <v>2667</v>
      </c>
      <c r="H27" s="125">
        <v>6188</v>
      </c>
      <c r="I27" s="227">
        <f t="shared" si="1"/>
        <v>8855</v>
      </c>
      <c r="J27" s="228">
        <f t="shared" si="2"/>
        <v>59.956665989572755</v>
      </c>
      <c r="K27" s="125">
        <v>338</v>
      </c>
      <c r="L27" s="125">
        <v>688</v>
      </c>
      <c r="M27" s="227">
        <f t="shared" si="3"/>
        <v>1026</v>
      </c>
      <c r="N27" s="228">
        <f t="shared" si="4"/>
        <v>11.586674195369847</v>
      </c>
      <c r="O27" s="153"/>
      <c r="P27" s="153"/>
      <c r="Q27" s="153"/>
      <c r="R27" s="153"/>
      <c r="S27" s="153"/>
      <c r="T27" s="153"/>
      <c r="U27" s="153"/>
      <c r="V27" s="153"/>
      <c r="W27" s="107"/>
      <c r="X27" s="107"/>
      <c r="Y27" s="107"/>
      <c r="Z27" s="107"/>
    </row>
    <row r="28" spans="1:26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444">
        <v>9892</v>
      </c>
      <c r="E28" s="444">
        <v>9730</v>
      </c>
      <c r="F28" s="227">
        <f t="shared" si="0"/>
        <v>19622</v>
      </c>
      <c r="G28" s="125">
        <v>4268</v>
      </c>
      <c r="H28" s="125">
        <v>10502</v>
      </c>
      <c r="I28" s="227">
        <f t="shared" si="1"/>
        <v>14770</v>
      </c>
      <c r="J28" s="228">
        <f t="shared" si="2"/>
        <v>75.272653144429725</v>
      </c>
      <c r="K28" s="125">
        <v>786</v>
      </c>
      <c r="L28" s="125">
        <v>3570</v>
      </c>
      <c r="M28" s="227">
        <f t="shared" si="3"/>
        <v>4356</v>
      </c>
      <c r="N28" s="228">
        <f t="shared" si="4"/>
        <v>29.492213947190248</v>
      </c>
      <c r="O28" s="153"/>
      <c r="P28" s="153"/>
      <c r="Q28" s="153"/>
      <c r="R28" s="153"/>
      <c r="S28" s="153"/>
      <c r="T28" s="153"/>
      <c r="U28" s="153"/>
      <c r="V28" s="153"/>
      <c r="W28" s="107"/>
      <c r="X28" s="107"/>
      <c r="Y28" s="107"/>
      <c r="Z28" s="107"/>
    </row>
    <row r="29" spans="1:26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5">
        <v>14756</v>
      </c>
      <c r="E29" s="125">
        <v>14889</v>
      </c>
      <c r="F29" s="227">
        <f t="shared" si="0"/>
        <v>29645</v>
      </c>
      <c r="G29" s="125">
        <v>9224</v>
      </c>
      <c r="H29" s="125">
        <v>9234</v>
      </c>
      <c r="I29" s="227">
        <f t="shared" si="1"/>
        <v>18458</v>
      </c>
      <c r="J29" s="228">
        <f t="shared" si="2"/>
        <v>62.263450834879407</v>
      </c>
      <c r="K29" s="125">
        <v>918</v>
      </c>
      <c r="L29" s="125">
        <v>1253</v>
      </c>
      <c r="M29" s="227">
        <f t="shared" si="3"/>
        <v>2171</v>
      </c>
      <c r="N29" s="228">
        <f t="shared" si="4"/>
        <v>11.761837685556397</v>
      </c>
      <c r="O29" s="153"/>
      <c r="P29" s="153"/>
      <c r="Q29" s="153"/>
      <c r="R29" s="153"/>
      <c r="S29" s="153"/>
      <c r="T29" s="153"/>
      <c r="U29" s="153"/>
      <c r="V29" s="153"/>
      <c r="W29" s="107"/>
      <c r="X29" s="107"/>
      <c r="Y29" s="107"/>
      <c r="Z29" s="107"/>
    </row>
    <row r="30" spans="1:26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5">
        <v>10966</v>
      </c>
      <c r="E30" s="125">
        <v>10804</v>
      </c>
      <c r="F30" s="227">
        <f t="shared" si="0"/>
        <v>21770</v>
      </c>
      <c r="G30" s="125">
        <v>3813</v>
      </c>
      <c r="H30" s="125">
        <v>7891</v>
      </c>
      <c r="I30" s="227">
        <f t="shared" si="1"/>
        <v>11704</v>
      </c>
      <c r="J30" s="228">
        <f t="shared" si="2"/>
        <v>53.762057877813504</v>
      </c>
      <c r="K30" s="125">
        <v>1099</v>
      </c>
      <c r="L30" s="125">
        <v>3119</v>
      </c>
      <c r="M30" s="227">
        <f t="shared" si="3"/>
        <v>4218</v>
      </c>
      <c r="N30" s="228">
        <f t="shared" si="4"/>
        <v>36.038961038961034</v>
      </c>
      <c r="O30" s="153"/>
      <c r="P30" s="153"/>
      <c r="Q30" s="153"/>
      <c r="R30" s="153"/>
      <c r="S30" s="153"/>
      <c r="T30" s="153"/>
      <c r="U30" s="153"/>
      <c r="V30" s="153"/>
      <c r="W30" s="107"/>
      <c r="X30" s="107"/>
      <c r="Y30" s="107"/>
      <c r="Z30" s="107"/>
    </row>
    <row r="31" spans="1:26" ht="15.75" customHeight="1">
      <c r="A31" s="240">
        <v>20</v>
      </c>
      <c r="B31" s="250">
        <f>'11'!B28</f>
        <v>0</v>
      </c>
      <c r="C31" s="250" t="str">
        <f>'11'!C28</f>
        <v>Ngrandu</v>
      </c>
      <c r="D31" s="125">
        <v>3654</v>
      </c>
      <c r="E31" s="125">
        <v>3628</v>
      </c>
      <c r="F31" s="227">
        <f t="shared" si="0"/>
        <v>7282</v>
      </c>
      <c r="G31" s="125">
        <v>1984</v>
      </c>
      <c r="H31" s="125">
        <v>2472</v>
      </c>
      <c r="I31" s="227">
        <f t="shared" si="1"/>
        <v>4456</v>
      </c>
      <c r="J31" s="228">
        <f t="shared" si="2"/>
        <v>61.191980225212852</v>
      </c>
      <c r="K31" s="125">
        <v>543</v>
      </c>
      <c r="L31" s="125">
        <v>689</v>
      </c>
      <c r="M31" s="227">
        <f t="shared" si="3"/>
        <v>1232</v>
      </c>
      <c r="N31" s="228">
        <f t="shared" si="4"/>
        <v>27.648114901256733</v>
      </c>
      <c r="O31" s="153"/>
      <c r="P31" s="153"/>
      <c r="Q31" s="153"/>
      <c r="R31" s="153"/>
      <c r="S31" s="153"/>
      <c r="T31" s="153"/>
      <c r="U31" s="153"/>
      <c r="V31" s="153"/>
      <c r="W31" s="107"/>
      <c r="X31" s="107"/>
      <c r="Y31" s="107"/>
      <c r="Z31" s="107"/>
    </row>
    <row r="32" spans="1:26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5">
        <v>14894</v>
      </c>
      <c r="E32" s="125">
        <v>14526</v>
      </c>
      <c r="F32" s="227">
        <f t="shared" si="0"/>
        <v>29420</v>
      </c>
      <c r="G32" s="125">
        <v>8267</v>
      </c>
      <c r="H32" s="125">
        <v>9714</v>
      </c>
      <c r="I32" s="227">
        <f t="shared" si="1"/>
        <v>17981</v>
      </c>
      <c r="J32" s="228">
        <f t="shared" si="2"/>
        <v>61.11828687967369</v>
      </c>
      <c r="K32" s="125">
        <v>1384</v>
      </c>
      <c r="L32" s="125">
        <v>6286</v>
      </c>
      <c r="M32" s="227">
        <f t="shared" si="3"/>
        <v>7670</v>
      </c>
      <c r="N32" s="228">
        <f t="shared" si="4"/>
        <v>42.656137033535394</v>
      </c>
      <c r="O32" s="153"/>
      <c r="P32" s="153"/>
      <c r="Q32" s="153"/>
      <c r="R32" s="153"/>
      <c r="S32" s="153"/>
      <c r="T32" s="153"/>
      <c r="U32" s="153"/>
      <c r="V32" s="153"/>
      <c r="W32" s="107"/>
      <c r="X32" s="107"/>
      <c r="Y32" s="107"/>
      <c r="Z32" s="107"/>
    </row>
    <row r="33" spans="1:26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5">
        <v>10666</v>
      </c>
      <c r="E33" s="125">
        <v>10373</v>
      </c>
      <c r="F33" s="227">
        <f t="shared" si="0"/>
        <v>21039</v>
      </c>
      <c r="G33" s="125">
        <v>4009</v>
      </c>
      <c r="H33" s="125">
        <v>7535</v>
      </c>
      <c r="I33" s="227">
        <f t="shared" si="1"/>
        <v>11544</v>
      </c>
      <c r="J33" s="228">
        <f t="shared" si="2"/>
        <v>54.869528019392554</v>
      </c>
      <c r="K33" s="125">
        <v>3766</v>
      </c>
      <c r="L33" s="125">
        <v>6068</v>
      </c>
      <c r="M33" s="227">
        <f t="shared" si="3"/>
        <v>9834</v>
      </c>
      <c r="N33" s="228">
        <f t="shared" si="4"/>
        <v>85.187110187110179</v>
      </c>
      <c r="O33" s="153"/>
      <c r="P33" s="153"/>
      <c r="Q33" s="153"/>
      <c r="R33" s="153"/>
      <c r="S33" s="153"/>
      <c r="T33" s="153"/>
      <c r="U33" s="153"/>
      <c r="V33" s="153"/>
      <c r="W33" s="107"/>
      <c r="X33" s="107"/>
      <c r="Y33" s="107"/>
      <c r="Z33" s="107"/>
    </row>
    <row r="34" spans="1:26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5">
        <v>8038</v>
      </c>
      <c r="E34" s="125">
        <v>8073</v>
      </c>
      <c r="F34" s="227">
        <f t="shared" si="0"/>
        <v>16111</v>
      </c>
      <c r="G34" s="125">
        <v>4497</v>
      </c>
      <c r="H34" s="125">
        <v>5403</v>
      </c>
      <c r="I34" s="227">
        <f t="shared" si="1"/>
        <v>9900</v>
      </c>
      <c r="J34" s="228">
        <f t="shared" si="2"/>
        <v>61.448699646204453</v>
      </c>
      <c r="K34" s="125">
        <v>985</v>
      </c>
      <c r="L34" s="125">
        <v>1378</v>
      </c>
      <c r="M34" s="227">
        <f t="shared" si="3"/>
        <v>2363</v>
      </c>
      <c r="N34" s="228">
        <f t="shared" si="4"/>
        <v>23.868686868686869</v>
      </c>
      <c r="O34" s="153"/>
      <c r="P34" s="153"/>
      <c r="Q34" s="153"/>
      <c r="R34" s="153"/>
      <c r="S34" s="153"/>
      <c r="T34" s="153"/>
      <c r="U34" s="153"/>
      <c r="V34" s="153"/>
      <c r="W34" s="107"/>
      <c r="X34" s="107"/>
      <c r="Y34" s="107"/>
      <c r="Z34" s="107"/>
    </row>
    <row r="35" spans="1:26" ht="15.75" customHeight="1">
      <c r="A35" s="240">
        <v>24</v>
      </c>
      <c r="B35" s="250">
        <f>'11'!B32</f>
        <v>0</v>
      </c>
      <c r="C35" s="250" t="str">
        <f>'11'!C32</f>
        <v>Kunti</v>
      </c>
      <c r="D35" s="125">
        <v>4439</v>
      </c>
      <c r="E35" s="125">
        <v>4323</v>
      </c>
      <c r="F35" s="227">
        <f t="shared" si="0"/>
        <v>8762</v>
      </c>
      <c r="G35" s="125">
        <v>2721</v>
      </c>
      <c r="H35" s="125">
        <v>4017</v>
      </c>
      <c r="I35" s="227">
        <f t="shared" si="1"/>
        <v>6738</v>
      </c>
      <c r="J35" s="228">
        <f t="shared" si="2"/>
        <v>76.900251084227349</v>
      </c>
      <c r="K35" s="125">
        <v>298</v>
      </c>
      <c r="L35" s="125">
        <v>725</v>
      </c>
      <c r="M35" s="227">
        <f t="shared" si="3"/>
        <v>1023</v>
      </c>
      <c r="N35" s="228">
        <f t="shared" si="4"/>
        <v>15.182546749777382</v>
      </c>
      <c r="O35" s="153"/>
      <c r="P35" s="153"/>
      <c r="Q35" s="153"/>
      <c r="R35" s="153"/>
      <c r="S35" s="153"/>
      <c r="T35" s="153"/>
      <c r="U35" s="153"/>
      <c r="V35" s="153"/>
      <c r="W35" s="107"/>
      <c r="X35" s="107"/>
      <c r="Y35" s="107"/>
      <c r="Z35" s="107"/>
    </row>
    <row r="36" spans="1:26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5">
        <v>18240</v>
      </c>
      <c r="E36" s="125">
        <v>18089</v>
      </c>
      <c r="F36" s="227">
        <f t="shared" si="0"/>
        <v>36329</v>
      </c>
      <c r="G36" s="125">
        <v>10713</v>
      </c>
      <c r="H36" s="125">
        <v>15702</v>
      </c>
      <c r="I36" s="227">
        <f t="shared" si="1"/>
        <v>26415</v>
      </c>
      <c r="J36" s="228">
        <f t="shared" si="2"/>
        <v>72.710506757686701</v>
      </c>
      <c r="K36" s="125">
        <v>1415</v>
      </c>
      <c r="L36" s="125">
        <v>1483</v>
      </c>
      <c r="M36" s="227">
        <f t="shared" si="3"/>
        <v>2898</v>
      </c>
      <c r="N36" s="228">
        <f t="shared" si="4"/>
        <v>10.971039182282794</v>
      </c>
      <c r="O36" s="153"/>
      <c r="P36" s="153"/>
      <c r="Q36" s="153"/>
      <c r="R36" s="153"/>
      <c r="S36" s="153"/>
      <c r="T36" s="153"/>
      <c r="U36" s="153"/>
      <c r="V36" s="153"/>
      <c r="W36" s="107"/>
      <c r="X36" s="107"/>
      <c r="Y36" s="107"/>
      <c r="Z36" s="107"/>
    </row>
    <row r="37" spans="1:26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5">
        <v>12420</v>
      </c>
      <c r="E37" s="125">
        <v>12291</v>
      </c>
      <c r="F37" s="227">
        <f t="shared" si="0"/>
        <v>24711</v>
      </c>
      <c r="G37" s="125">
        <v>3428</v>
      </c>
      <c r="H37" s="125">
        <v>9382</v>
      </c>
      <c r="I37" s="227">
        <f t="shared" si="1"/>
        <v>12810</v>
      </c>
      <c r="J37" s="228">
        <f t="shared" si="2"/>
        <v>51.839261867184646</v>
      </c>
      <c r="K37" s="125">
        <v>307</v>
      </c>
      <c r="L37" s="125">
        <v>1413</v>
      </c>
      <c r="M37" s="227">
        <f t="shared" si="3"/>
        <v>1720</v>
      </c>
      <c r="N37" s="228">
        <f t="shared" si="4"/>
        <v>13.427010148321624</v>
      </c>
      <c r="O37" s="153"/>
      <c r="P37" s="153"/>
      <c r="Q37" s="153"/>
      <c r="R37" s="153"/>
      <c r="S37" s="153"/>
      <c r="T37" s="153"/>
      <c r="U37" s="153"/>
      <c r="V37" s="153"/>
      <c r="W37" s="107"/>
      <c r="X37" s="107"/>
      <c r="Y37" s="107"/>
      <c r="Z37" s="107"/>
    </row>
    <row r="38" spans="1:26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125">
        <v>11261</v>
      </c>
      <c r="E38" s="125">
        <v>11084</v>
      </c>
      <c r="F38" s="227">
        <f t="shared" si="0"/>
        <v>22345</v>
      </c>
      <c r="G38" s="125">
        <v>4748</v>
      </c>
      <c r="H38" s="125">
        <v>8211</v>
      </c>
      <c r="I38" s="227">
        <f t="shared" si="1"/>
        <v>12959</v>
      </c>
      <c r="J38" s="228">
        <f t="shared" si="2"/>
        <v>57.995077198478405</v>
      </c>
      <c r="K38" s="125">
        <v>626</v>
      </c>
      <c r="L38" s="125">
        <v>2671</v>
      </c>
      <c r="M38" s="227">
        <f t="shared" si="3"/>
        <v>3297</v>
      </c>
      <c r="N38" s="228">
        <f t="shared" si="4"/>
        <v>25.441777914962575</v>
      </c>
      <c r="O38" s="153"/>
      <c r="P38" s="153"/>
      <c r="Q38" s="153"/>
      <c r="R38" s="153"/>
      <c r="S38" s="153"/>
      <c r="T38" s="153"/>
      <c r="U38" s="153"/>
      <c r="V38" s="153"/>
      <c r="W38" s="107"/>
      <c r="X38" s="107"/>
      <c r="Y38" s="107"/>
      <c r="Z38" s="107"/>
    </row>
    <row r="39" spans="1:26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5">
        <v>12557</v>
      </c>
      <c r="E39" s="125">
        <v>12372</v>
      </c>
      <c r="F39" s="227">
        <f t="shared" si="0"/>
        <v>24929</v>
      </c>
      <c r="G39" s="125">
        <v>1833</v>
      </c>
      <c r="H39" s="125">
        <v>12504</v>
      </c>
      <c r="I39" s="227">
        <f t="shared" si="1"/>
        <v>14337</v>
      </c>
      <c r="J39" s="228">
        <f t="shared" si="2"/>
        <v>57.511332183400853</v>
      </c>
      <c r="K39" s="125">
        <v>200</v>
      </c>
      <c r="L39" s="125">
        <v>273</v>
      </c>
      <c r="M39" s="227">
        <f t="shared" si="3"/>
        <v>473</v>
      </c>
      <c r="N39" s="228">
        <f t="shared" si="4"/>
        <v>3.2991560298528282</v>
      </c>
      <c r="O39" s="153"/>
      <c r="P39" s="153"/>
      <c r="Q39" s="153"/>
      <c r="R39" s="153"/>
      <c r="S39" s="153"/>
      <c r="T39" s="153"/>
      <c r="U39" s="153"/>
      <c r="V39" s="153"/>
      <c r="W39" s="107"/>
      <c r="X39" s="107"/>
      <c r="Y39" s="107"/>
      <c r="Z39" s="107"/>
    </row>
    <row r="40" spans="1:26" ht="15.75" customHeight="1">
      <c r="A40" s="240">
        <v>29</v>
      </c>
      <c r="B40" s="250">
        <f>'11'!B37</f>
        <v>0</v>
      </c>
      <c r="C40" s="250" t="str">
        <f>'11'!C37</f>
        <v>Sukosari</v>
      </c>
      <c r="D40" s="125">
        <v>9192</v>
      </c>
      <c r="E40" s="125">
        <v>9090</v>
      </c>
      <c r="F40" s="227">
        <f t="shared" si="0"/>
        <v>18282</v>
      </c>
      <c r="G40" s="125">
        <v>3129</v>
      </c>
      <c r="H40" s="125">
        <v>6425</v>
      </c>
      <c r="I40" s="227">
        <f t="shared" si="1"/>
        <v>9554</v>
      </c>
      <c r="J40" s="228">
        <f t="shared" si="2"/>
        <v>52.25905262006345</v>
      </c>
      <c r="K40" s="125">
        <v>268</v>
      </c>
      <c r="L40" s="125">
        <v>3285</v>
      </c>
      <c r="M40" s="227">
        <f t="shared" si="3"/>
        <v>3553</v>
      </c>
      <c r="N40" s="228">
        <f t="shared" si="4"/>
        <v>37.188612099644132</v>
      </c>
      <c r="O40" s="153"/>
      <c r="P40" s="153"/>
      <c r="Q40" s="153"/>
      <c r="R40" s="153"/>
      <c r="S40" s="153"/>
      <c r="T40" s="153"/>
      <c r="U40" s="153"/>
      <c r="V40" s="153"/>
      <c r="W40" s="107"/>
      <c r="X40" s="107"/>
      <c r="Y40" s="107"/>
      <c r="Z40" s="107"/>
    </row>
    <row r="41" spans="1:26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5">
        <v>11918</v>
      </c>
      <c r="E41" s="125">
        <v>11772</v>
      </c>
      <c r="F41" s="227">
        <f t="shared" si="0"/>
        <v>23690</v>
      </c>
      <c r="G41" s="125">
        <v>6199</v>
      </c>
      <c r="H41" s="125">
        <v>7735</v>
      </c>
      <c r="I41" s="227">
        <f t="shared" si="1"/>
        <v>13934</v>
      </c>
      <c r="J41" s="228">
        <f t="shared" si="2"/>
        <v>58.818066694807939</v>
      </c>
      <c r="K41" s="125">
        <v>934</v>
      </c>
      <c r="L41" s="125">
        <v>3483</v>
      </c>
      <c r="M41" s="227">
        <f t="shared" si="3"/>
        <v>4417</v>
      </c>
      <c r="N41" s="228">
        <f t="shared" si="4"/>
        <v>31.699440218171382</v>
      </c>
      <c r="O41" s="153"/>
      <c r="P41" s="153"/>
      <c r="Q41" s="153"/>
      <c r="R41" s="153"/>
      <c r="S41" s="153"/>
      <c r="T41" s="153"/>
      <c r="U41" s="153"/>
      <c r="V41" s="153"/>
      <c r="W41" s="107"/>
      <c r="X41" s="107"/>
      <c r="Y41" s="107"/>
      <c r="Z41" s="107"/>
    </row>
    <row r="42" spans="1:26" ht="15.75" customHeight="1">
      <c r="A42" s="240">
        <v>31</v>
      </c>
      <c r="B42" s="250">
        <f>'11'!B39</f>
        <v>0</v>
      </c>
      <c r="C42" s="250" t="str">
        <f>'11'!C39</f>
        <v>Setono</v>
      </c>
      <c r="D42" s="125">
        <v>7240</v>
      </c>
      <c r="E42" s="125">
        <v>7206</v>
      </c>
      <c r="F42" s="227">
        <f t="shared" si="0"/>
        <v>14446</v>
      </c>
      <c r="G42" s="125">
        <v>3154</v>
      </c>
      <c r="H42" s="125">
        <v>5446</v>
      </c>
      <c r="I42" s="227">
        <f t="shared" si="1"/>
        <v>8600</v>
      </c>
      <c r="J42" s="228">
        <f t="shared" si="2"/>
        <v>59.532050394572892</v>
      </c>
      <c r="K42" s="125">
        <v>261</v>
      </c>
      <c r="L42" s="125">
        <v>422</v>
      </c>
      <c r="M42" s="227">
        <f t="shared" si="3"/>
        <v>683</v>
      </c>
      <c r="N42" s="228">
        <f t="shared" si="4"/>
        <v>7.9418604651162799</v>
      </c>
      <c r="O42" s="153"/>
      <c r="P42" s="153"/>
      <c r="Q42" s="153"/>
      <c r="R42" s="153"/>
      <c r="S42" s="153"/>
      <c r="T42" s="153"/>
      <c r="U42" s="153"/>
      <c r="V42" s="153"/>
      <c r="W42" s="107"/>
      <c r="X42" s="107"/>
      <c r="Y42" s="107"/>
      <c r="Z42" s="107"/>
    </row>
    <row r="43" spans="1:26" ht="15.7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5">
        <v>6732</v>
      </c>
      <c r="E43" s="125">
        <v>6559</v>
      </c>
      <c r="F43" s="227">
        <f t="shared" si="0"/>
        <v>13291</v>
      </c>
      <c r="G43" s="125">
        <v>2787</v>
      </c>
      <c r="H43" s="125">
        <v>5025</v>
      </c>
      <c r="I43" s="227">
        <f t="shared" si="1"/>
        <v>7812</v>
      </c>
      <c r="J43" s="228">
        <f t="shared" si="2"/>
        <v>58.776615755022199</v>
      </c>
      <c r="K43" s="125">
        <v>2241</v>
      </c>
      <c r="L43" s="125">
        <v>3163</v>
      </c>
      <c r="M43" s="227">
        <f t="shared" si="3"/>
        <v>5404</v>
      </c>
      <c r="N43" s="228">
        <f t="shared" si="4"/>
        <v>69.17562724014337</v>
      </c>
      <c r="O43" s="153"/>
      <c r="P43" s="153"/>
      <c r="Q43" s="153"/>
      <c r="R43" s="153"/>
      <c r="S43" s="153"/>
      <c r="T43" s="153"/>
      <c r="U43" s="153"/>
      <c r="V43" s="153"/>
      <c r="W43" s="107"/>
      <c r="X43" s="107"/>
      <c r="Y43" s="107"/>
      <c r="Z43" s="107"/>
    </row>
    <row r="44" spans="1:26" ht="15.75" customHeight="1">
      <c r="A44" s="192" t="s">
        <v>1057</v>
      </c>
      <c r="B44" s="192"/>
      <c r="C44" s="195"/>
      <c r="D44" s="272">
        <f t="shared" ref="D44:E44" si="5">SUM(D12:D43)</f>
        <v>300060</v>
      </c>
      <c r="E44" s="272">
        <f t="shared" si="5"/>
        <v>295936</v>
      </c>
      <c r="F44" s="272">
        <f t="shared" si="0"/>
        <v>595996</v>
      </c>
      <c r="G44" s="272">
        <f t="shared" ref="G44:H44" si="6">SUM(G12:G43)</f>
        <v>138386</v>
      </c>
      <c r="H44" s="272">
        <f t="shared" si="6"/>
        <v>229086</v>
      </c>
      <c r="I44" s="272">
        <f t="shared" si="1"/>
        <v>367472</v>
      </c>
      <c r="J44" s="273">
        <f t="shared" si="2"/>
        <v>61.656789642883517</v>
      </c>
      <c r="K44" s="272">
        <f t="shared" ref="K44:M44" si="7">SUM(K12:K43)</f>
        <v>25549</v>
      </c>
      <c r="L44" s="272">
        <f t="shared" si="7"/>
        <v>55445</v>
      </c>
      <c r="M44" s="272">
        <f t="shared" si="7"/>
        <v>80994</v>
      </c>
      <c r="N44" s="273">
        <f t="shared" si="4"/>
        <v>22.040862977315278</v>
      </c>
      <c r="O44" s="153"/>
      <c r="P44" s="153"/>
      <c r="Q44" s="153"/>
      <c r="R44" s="153"/>
      <c r="S44" s="153"/>
      <c r="T44" s="153"/>
      <c r="U44" s="153"/>
      <c r="V44" s="153"/>
      <c r="W44" s="107"/>
      <c r="X44" s="107"/>
      <c r="Y44" s="107"/>
      <c r="Z44" s="107"/>
    </row>
    <row r="45" spans="1:26" ht="15.75" customHeight="1">
      <c r="A45" s="153"/>
      <c r="B45" s="153"/>
      <c r="C45" s="169"/>
      <c r="D45" s="210"/>
      <c r="E45" s="210"/>
      <c r="F45" s="210"/>
      <c r="G45" s="210"/>
      <c r="H45" s="210"/>
      <c r="I45" s="210"/>
      <c r="J45" s="210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07"/>
      <c r="X45" s="107"/>
      <c r="Y45" s="107"/>
      <c r="Z45" s="107"/>
    </row>
    <row r="46" spans="1:26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07"/>
      <c r="X46" s="107"/>
      <c r="Y46" s="107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07"/>
      <c r="X47" s="107"/>
      <c r="Y47" s="107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07"/>
      <c r="X48" s="107"/>
      <c r="Y48" s="107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07"/>
      <c r="X49" s="107"/>
      <c r="Y49" s="107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07"/>
      <c r="X50" s="107"/>
      <c r="Y50" s="107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07"/>
      <c r="X51" s="107"/>
      <c r="Y51" s="107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07"/>
      <c r="X52" s="107"/>
      <c r="Y52" s="107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07"/>
      <c r="X53" s="107"/>
      <c r="Y53" s="107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07"/>
      <c r="X54" s="107"/>
      <c r="Y54" s="107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07"/>
      <c r="X55" s="107"/>
      <c r="Y55" s="107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07"/>
      <c r="X56" s="107"/>
      <c r="Y56" s="107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07"/>
      <c r="X57" s="107"/>
      <c r="Y57" s="107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07"/>
      <c r="X58" s="107"/>
      <c r="Y58" s="107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07"/>
      <c r="X59" s="107"/>
      <c r="Y59" s="107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07"/>
      <c r="X60" s="107"/>
      <c r="Y60" s="107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07"/>
      <c r="X61" s="107"/>
      <c r="Y61" s="107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07"/>
      <c r="X62" s="107"/>
      <c r="Y62" s="107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07"/>
      <c r="X63" s="107"/>
      <c r="Y63" s="107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07"/>
      <c r="X64" s="107"/>
      <c r="Y64" s="107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07"/>
      <c r="X65" s="107"/>
      <c r="Y65" s="107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07"/>
      <c r="X66" s="107"/>
      <c r="Y66" s="107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07"/>
      <c r="X67" s="107"/>
      <c r="Y67" s="107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07"/>
      <c r="X68" s="107"/>
      <c r="Y68" s="107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07"/>
      <c r="X69" s="107"/>
      <c r="Y69" s="107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07"/>
      <c r="X70" s="107"/>
      <c r="Y70" s="107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07"/>
      <c r="X71" s="107"/>
      <c r="Y71" s="107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07"/>
      <c r="X72" s="107"/>
      <c r="Y72" s="107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07"/>
      <c r="X73" s="107"/>
      <c r="Y73" s="107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07"/>
      <c r="X74" s="107"/>
      <c r="Y74" s="107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07"/>
      <c r="X75" s="107"/>
      <c r="Y75" s="107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07"/>
      <c r="X76" s="107"/>
      <c r="Y76" s="107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07"/>
      <c r="X77" s="107"/>
      <c r="Y77" s="107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07"/>
      <c r="X78" s="107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07"/>
      <c r="X79" s="107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07"/>
      <c r="X80" s="107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07"/>
      <c r="X81" s="107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07"/>
      <c r="X82" s="107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07"/>
      <c r="X83" s="107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07"/>
      <c r="X84" s="107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07"/>
      <c r="X85" s="107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07"/>
      <c r="X86" s="107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07"/>
      <c r="X87" s="107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07"/>
      <c r="X88" s="107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07"/>
      <c r="X89" s="107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07"/>
      <c r="X90" s="107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07"/>
      <c r="X91" s="107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07"/>
      <c r="X92" s="107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07"/>
      <c r="X93" s="107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07"/>
      <c r="X94" s="107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07"/>
      <c r="X95" s="107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07"/>
      <c r="X96" s="107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07"/>
      <c r="X97" s="107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07"/>
      <c r="X98" s="107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07"/>
      <c r="X99" s="107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07"/>
      <c r="X100" s="107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07"/>
      <c r="X101" s="107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07"/>
      <c r="X102" s="107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07"/>
      <c r="X103" s="107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07"/>
      <c r="X104" s="107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07"/>
      <c r="X105" s="107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07"/>
      <c r="X106" s="107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07"/>
      <c r="X107" s="107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07"/>
      <c r="X108" s="107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07"/>
      <c r="X109" s="107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07"/>
      <c r="X110" s="107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07"/>
      <c r="X111" s="107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07"/>
      <c r="X112" s="107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07"/>
      <c r="X113" s="107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07"/>
      <c r="X114" s="107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07"/>
      <c r="X115" s="107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07"/>
      <c r="X116" s="107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07"/>
      <c r="X117" s="107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07"/>
      <c r="X118" s="107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07"/>
      <c r="X119" s="107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07"/>
      <c r="X120" s="107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07"/>
      <c r="X121" s="107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07"/>
      <c r="X122" s="107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07"/>
      <c r="X123" s="107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07"/>
      <c r="X124" s="107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07"/>
      <c r="X125" s="107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07"/>
      <c r="X126" s="107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07"/>
      <c r="X127" s="107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07"/>
      <c r="X128" s="107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07"/>
      <c r="X129" s="107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07"/>
      <c r="X130" s="107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07"/>
      <c r="X131" s="107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07"/>
      <c r="X132" s="107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07"/>
      <c r="X133" s="107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07"/>
      <c r="X134" s="107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07"/>
      <c r="X135" s="107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07"/>
      <c r="X136" s="107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07"/>
      <c r="X137" s="107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07"/>
      <c r="X138" s="107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07"/>
      <c r="X139" s="107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07"/>
      <c r="X140" s="107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07"/>
      <c r="X141" s="107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07"/>
      <c r="X142" s="107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07"/>
      <c r="X143" s="107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07"/>
      <c r="X144" s="107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07"/>
      <c r="X145" s="107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07"/>
      <c r="X146" s="107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07"/>
      <c r="X147" s="107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07"/>
      <c r="X148" s="107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07"/>
      <c r="X149" s="107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07"/>
      <c r="X150" s="107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07"/>
      <c r="X151" s="107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07"/>
      <c r="X152" s="107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07"/>
      <c r="X153" s="107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07"/>
      <c r="X154" s="107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07"/>
      <c r="X155" s="107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07"/>
      <c r="X156" s="107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07"/>
      <c r="X157" s="107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07"/>
      <c r="X158" s="107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07"/>
      <c r="X159" s="107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07"/>
      <c r="X160" s="107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07"/>
      <c r="X161" s="107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07"/>
      <c r="X162" s="107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07"/>
      <c r="X163" s="107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07"/>
      <c r="X164" s="107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07"/>
      <c r="X165" s="107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07"/>
      <c r="X166" s="107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07"/>
      <c r="X167" s="107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07"/>
      <c r="X168" s="107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07"/>
      <c r="X169" s="107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07"/>
      <c r="X170" s="107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07"/>
      <c r="X171" s="107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07"/>
      <c r="X172" s="107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07"/>
      <c r="X173" s="107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07"/>
      <c r="X174" s="107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07"/>
      <c r="X175" s="107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07"/>
      <c r="X176" s="107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07"/>
      <c r="X177" s="107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07"/>
      <c r="X178" s="107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07"/>
      <c r="X179" s="107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07"/>
      <c r="X180" s="107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07"/>
      <c r="X181" s="107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07"/>
      <c r="X182" s="107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07"/>
      <c r="X183" s="107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07"/>
      <c r="X184" s="107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07"/>
      <c r="X185" s="107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07"/>
      <c r="X186" s="107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07"/>
      <c r="X187" s="107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07"/>
      <c r="X188" s="107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07"/>
      <c r="X189" s="107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07"/>
      <c r="X190" s="107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07"/>
      <c r="X191" s="107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07"/>
      <c r="X192" s="107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07"/>
      <c r="X193" s="107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07"/>
      <c r="X194" s="107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07"/>
      <c r="X195" s="107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07"/>
      <c r="X196" s="107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07"/>
      <c r="X197" s="107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07"/>
      <c r="X198" s="107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07"/>
      <c r="X199" s="107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07"/>
      <c r="X200" s="107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07"/>
      <c r="X201" s="107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07"/>
      <c r="X202" s="107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07"/>
      <c r="X203" s="107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07"/>
      <c r="X204" s="107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07"/>
      <c r="X205" s="107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07"/>
      <c r="X206" s="107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07"/>
      <c r="X207" s="107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07"/>
      <c r="X208" s="107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07"/>
      <c r="X209" s="107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07"/>
      <c r="X210" s="107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07"/>
      <c r="X211" s="107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07"/>
      <c r="X212" s="107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07"/>
      <c r="X213" s="107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07"/>
      <c r="X214" s="107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07"/>
      <c r="X215" s="107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07"/>
      <c r="X216" s="107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07"/>
      <c r="X217" s="107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07"/>
      <c r="X218" s="107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07"/>
      <c r="X219" s="107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07"/>
      <c r="X220" s="107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07"/>
      <c r="X221" s="107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07"/>
      <c r="X222" s="107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07"/>
      <c r="X223" s="107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07"/>
      <c r="X224" s="107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07"/>
      <c r="X225" s="107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07"/>
      <c r="X226" s="107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07"/>
      <c r="X227" s="107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07"/>
      <c r="X228" s="107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07"/>
      <c r="X229" s="107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07"/>
      <c r="X230" s="107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07"/>
      <c r="X231" s="107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07"/>
      <c r="X232" s="107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07"/>
      <c r="X233" s="107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07"/>
      <c r="X234" s="107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07"/>
      <c r="X235" s="107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07"/>
      <c r="X236" s="107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07"/>
      <c r="X237" s="107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07"/>
      <c r="X238" s="107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07"/>
      <c r="X239" s="107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07"/>
      <c r="X240" s="107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07"/>
      <c r="X241" s="107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07"/>
      <c r="X242" s="107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07"/>
      <c r="X243" s="107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07"/>
      <c r="X244" s="107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07"/>
      <c r="X245" s="107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07"/>
      <c r="X246" s="107"/>
      <c r="Y246" s="107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G8:J8"/>
    <mergeCell ref="I9:J9"/>
    <mergeCell ref="A3:N3"/>
    <mergeCell ref="A7:A10"/>
    <mergeCell ref="B7:B10"/>
    <mergeCell ref="C7:C10"/>
    <mergeCell ref="D7:N7"/>
    <mergeCell ref="D8:F9"/>
    <mergeCell ref="K8:N8"/>
    <mergeCell ref="M9:N9"/>
  </mergeCells>
  <printOptions horizontalCentered="1"/>
  <pageMargins left="0.7" right="0.7" top="0.75" bottom="0.7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A1:Z1000"/>
  <sheetViews>
    <sheetView workbookViewId="0"/>
  </sheetViews>
  <sheetFormatPr defaultColWidth="14.42578125" defaultRowHeight="15" customHeight="1"/>
  <cols>
    <col min="1" max="1" width="5.85546875" customWidth="1"/>
    <col min="2" max="3" width="21.85546875" customWidth="1"/>
    <col min="4" max="4" width="13.85546875" customWidth="1"/>
    <col min="5" max="5" width="15.140625" customWidth="1"/>
    <col min="6" max="6" width="16.140625" customWidth="1"/>
    <col min="7" max="7" width="13.85546875" customWidth="1"/>
    <col min="8" max="8" width="16.85546875" customWidth="1"/>
    <col min="9" max="9" width="13.85546875" customWidth="1"/>
    <col min="10" max="10" width="8.7109375" customWidth="1"/>
    <col min="11" max="11" width="13.85546875" customWidth="1"/>
    <col min="12" max="12" width="8" customWidth="1"/>
    <col min="13" max="13" width="13.85546875" customWidth="1"/>
    <col min="14" max="14" width="8.42578125" customWidth="1"/>
    <col min="15" max="15" width="13.85546875" customWidth="1"/>
    <col min="16" max="16" width="8.7109375" customWidth="1"/>
    <col min="17" max="17" width="13.85546875" customWidth="1"/>
    <col min="18" max="18" width="8.42578125" customWidth="1"/>
    <col min="19" max="24" width="9.140625" customWidth="1"/>
    <col min="25" max="26" width="14" customWidth="1"/>
  </cols>
  <sheetData>
    <row r="1" spans="1:26" ht="15.75">
      <c r="A1" s="106" t="s">
        <v>1643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>
      <c r="A2" s="109" t="s">
        <v>148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>
      <c r="A3" s="728" t="s">
        <v>1644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.75">
      <c r="A4" s="2"/>
      <c r="B4" s="2"/>
      <c r="C4" s="2"/>
      <c r="D4" s="2"/>
      <c r="E4" s="2"/>
      <c r="F4" s="2"/>
      <c r="G4" s="108" t="s">
        <v>284</v>
      </c>
      <c r="H4" s="109" t="str">
        <f>'1'!$F$5</f>
        <v>PONOROGO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>
      <c r="A5" s="2"/>
      <c r="B5" s="2"/>
      <c r="C5" s="2"/>
      <c r="D5" s="2"/>
      <c r="E5" s="2"/>
      <c r="F5" s="2"/>
      <c r="G5" s="108" t="s">
        <v>3</v>
      </c>
      <c r="H5" s="110">
        <f>'1'!$F$6</f>
        <v>2025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1.75" customHeight="1">
      <c r="A7" s="750" t="s">
        <v>4</v>
      </c>
      <c r="B7" s="833" t="s">
        <v>247</v>
      </c>
      <c r="C7" s="750" t="s">
        <v>1156</v>
      </c>
      <c r="D7" s="766" t="s">
        <v>1645</v>
      </c>
      <c r="E7" s="758"/>
      <c r="F7" s="759"/>
      <c r="G7" s="834" t="s">
        <v>1646</v>
      </c>
      <c r="H7" s="753"/>
      <c r="I7" s="753"/>
      <c r="J7" s="754"/>
      <c r="K7" s="832" t="s">
        <v>1647</v>
      </c>
      <c r="L7" s="759"/>
      <c r="M7" s="832" t="s">
        <v>1648</v>
      </c>
      <c r="N7" s="759"/>
      <c r="O7" s="832" t="s">
        <v>1649</v>
      </c>
      <c r="P7" s="759"/>
      <c r="Q7" s="832" t="s">
        <v>1650</v>
      </c>
      <c r="R7" s="759"/>
      <c r="S7" s="2"/>
      <c r="T7" s="2"/>
      <c r="U7" s="2"/>
      <c r="V7" s="2"/>
      <c r="W7" s="2"/>
      <c r="X7" s="2"/>
      <c r="Y7" s="2"/>
      <c r="Z7" s="2"/>
    </row>
    <row r="8" spans="1:26" ht="39" customHeight="1">
      <c r="A8" s="730"/>
      <c r="B8" s="802"/>
      <c r="C8" s="730"/>
      <c r="D8" s="737"/>
      <c r="E8" s="732"/>
      <c r="F8" s="733"/>
      <c r="G8" s="727" t="s">
        <v>316</v>
      </c>
      <c r="H8" s="727" t="s">
        <v>317</v>
      </c>
      <c r="I8" s="835" t="s">
        <v>1316</v>
      </c>
      <c r="J8" s="724"/>
      <c r="K8" s="737"/>
      <c r="L8" s="733"/>
      <c r="M8" s="737"/>
      <c r="N8" s="733"/>
      <c r="O8" s="737"/>
      <c r="P8" s="733"/>
      <c r="Q8" s="737"/>
      <c r="R8" s="733"/>
      <c r="S8" s="2"/>
      <c r="T8" s="2"/>
      <c r="U8" s="2"/>
      <c r="V8" s="2"/>
      <c r="W8" s="2"/>
      <c r="X8" s="2"/>
      <c r="Y8" s="2"/>
      <c r="Z8" s="2"/>
    </row>
    <row r="9" spans="1:26" ht="36.75" customHeight="1">
      <c r="A9" s="720"/>
      <c r="B9" s="733"/>
      <c r="C9" s="720"/>
      <c r="D9" s="118" t="s">
        <v>316</v>
      </c>
      <c r="E9" s="118" t="s">
        <v>317</v>
      </c>
      <c r="F9" s="190" t="s">
        <v>1316</v>
      </c>
      <c r="G9" s="720"/>
      <c r="H9" s="720"/>
      <c r="I9" s="174" t="s">
        <v>249</v>
      </c>
      <c r="J9" s="174" t="s">
        <v>29</v>
      </c>
      <c r="K9" s="174" t="s">
        <v>249</v>
      </c>
      <c r="L9" s="174" t="s">
        <v>29</v>
      </c>
      <c r="M9" s="174" t="s">
        <v>249</v>
      </c>
      <c r="N9" s="174" t="s">
        <v>29</v>
      </c>
      <c r="O9" s="174" t="s">
        <v>249</v>
      </c>
      <c r="P9" s="174" t="s">
        <v>29</v>
      </c>
      <c r="Q9" s="174" t="s">
        <v>249</v>
      </c>
      <c r="R9" s="174" t="s">
        <v>29</v>
      </c>
      <c r="S9" s="430"/>
      <c r="T9" s="430"/>
      <c r="U9" s="430"/>
      <c r="V9" s="430"/>
      <c r="W9" s="430"/>
      <c r="X9" s="430"/>
      <c r="Y9" s="430"/>
      <c r="Z9" s="430"/>
    </row>
    <row r="10" spans="1:26" ht="15.75">
      <c r="A10" s="446">
        <v>1</v>
      </c>
      <c r="B10" s="446">
        <v>2</v>
      </c>
      <c r="C10" s="446">
        <v>3</v>
      </c>
      <c r="D10" s="446">
        <v>4</v>
      </c>
      <c r="E10" s="446">
        <v>5</v>
      </c>
      <c r="F10" s="446">
        <v>6</v>
      </c>
      <c r="G10" s="446">
        <v>7</v>
      </c>
      <c r="H10" s="446">
        <v>9</v>
      </c>
      <c r="I10" s="446">
        <v>11</v>
      </c>
      <c r="J10" s="446">
        <v>12</v>
      </c>
      <c r="K10" s="446">
        <v>15</v>
      </c>
      <c r="L10" s="446">
        <v>16</v>
      </c>
      <c r="M10" s="446">
        <v>15</v>
      </c>
      <c r="N10" s="446">
        <v>16</v>
      </c>
      <c r="O10" s="446">
        <v>15</v>
      </c>
      <c r="P10" s="446">
        <v>16</v>
      </c>
      <c r="Q10" s="446">
        <v>15</v>
      </c>
      <c r="R10" s="446">
        <v>16</v>
      </c>
      <c r="S10" s="2"/>
      <c r="T10" s="2"/>
      <c r="U10" s="2"/>
      <c r="V10" s="2"/>
      <c r="W10" s="2"/>
      <c r="X10" s="2"/>
      <c r="Y10" s="2"/>
      <c r="Z10" s="2"/>
    </row>
    <row r="11" spans="1:26" ht="15.75">
      <c r="A11" s="447">
        <v>1</v>
      </c>
      <c r="B11" s="182" t="s">
        <v>1651</v>
      </c>
      <c r="C11" s="182" t="s">
        <v>1651</v>
      </c>
      <c r="D11" s="448">
        <v>182</v>
      </c>
      <c r="E11" s="448">
        <v>182</v>
      </c>
      <c r="F11" s="448">
        <f t="shared" ref="F11:F34" si="0">SUM(D11:E11)</f>
        <v>364</v>
      </c>
      <c r="G11" s="448">
        <v>182</v>
      </c>
      <c r="H11" s="448">
        <v>182</v>
      </c>
      <c r="I11" s="448">
        <f t="shared" ref="I11:I23" si="1">SUM(G11,H11)</f>
        <v>364</v>
      </c>
      <c r="J11" s="449">
        <f t="shared" ref="J11:J43" si="2">I11/F11*100</f>
        <v>100</v>
      </c>
      <c r="K11" s="375">
        <v>0</v>
      </c>
      <c r="L11" s="450">
        <f t="shared" ref="L11:L43" si="3">K11/H11*100</f>
        <v>0</v>
      </c>
      <c r="M11" s="375">
        <v>0</v>
      </c>
      <c r="N11" s="450">
        <f t="shared" ref="N11:N43" si="4">M11/H11*100</f>
        <v>0</v>
      </c>
      <c r="O11" s="375">
        <v>0</v>
      </c>
      <c r="P11" s="450">
        <f t="shared" ref="P11:P28" si="5">O11/G11*100</f>
        <v>0</v>
      </c>
      <c r="Q11" s="375">
        <v>0</v>
      </c>
      <c r="R11" s="450">
        <f t="shared" ref="R11:R43" si="6">Q11/H11*100</f>
        <v>0</v>
      </c>
      <c r="S11" s="2"/>
      <c r="T11" s="2"/>
      <c r="U11" s="2"/>
      <c r="V11" s="2"/>
      <c r="W11" s="2"/>
      <c r="X11" s="2"/>
      <c r="Y11" s="2"/>
      <c r="Z11" s="2"/>
    </row>
    <row r="12" spans="1:26" ht="15.75">
      <c r="A12" s="451">
        <v>2</v>
      </c>
      <c r="B12" s="24"/>
      <c r="C12" s="182" t="s">
        <v>1652</v>
      </c>
      <c r="D12" s="375">
        <v>145</v>
      </c>
      <c r="E12" s="375">
        <v>145</v>
      </c>
      <c r="F12" s="375">
        <f t="shared" si="0"/>
        <v>290</v>
      </c>
      <c r="G12" s="375">
        <v>146</v>
      </c>
      <c r="H12" s="375">
        <v>132</v>
      </c>
      <c r="I12" s="375">
        <f t="shared" si="1"/>
        <v>278</v>
      </c>
      <c r="J12" s="450">
        <f t="shared" si="2"/>
        <v>95.862068965517238</v>
      </c>
      <c r="K12" s="375">
        <v>0</v>
      </c>
      <c r="L12" s="450">
        <f t="shared" si="3"/>
        <v>0</v>
      </c>
      <c r="M12" s="375">
        <v>0</v>
      </c>
      <c r="N12" s="450">
        <f t="shared" si="4"/>
        <v>0</v>
      </c>
      <c r="O12" s="375">
        <v>0</v>
      </c>
      <c r="P12" s="450">
        <f t="shared" si="5"/>
        <v>0</v>
      </c>
      <c r="Q12" s="375">
        <v>0</v>
      </c>
      <c r="R12" s="450">
        <f t="shared" si="6"/>
        <v>0</v>
      </c>
      <c r="S12" s="2"/>
      <c r="T12" s="2"/>
      <c r="U12" s="2"/>
      <c r="V12" s="2"/>
      <c r="W12" s="2"/>
      <c r="X12" s="2"/>
      <c r="Y12" s="2"/>
      <c r="Z12" s="2"/>
    </row>
    <row r="13" spans="1:26" ht="15.75">
      <c r="A13" s="451">
        <v>3</v>
      </c>
      <c r="B13" s="182" t="s">
        <v>1653</v>
      </c>
      <c r="C13" s="182" t="s">
        <v>1653</v>
      </c>
      <c r="D13" s="375">
        <v>128</v>
      </c>
      <c r="E13" s="375">
        <v>128</v>
      </c>
      <c r="F13" s="375">
        <f t="shared" si="0"/>
        <v>256</v>
      </c>
      <c r="G13" s="375">
        <v>154</v>
      </c>
      <c r="H13" s="375">
        <v>126</v>
      </c>
      <c r="I13" s="375">
        <f t="shared" si="1"/>
        <v>280</v>
      </c>
      <c r="J13" s="450">
        <f t="shared" si="2"/>
        <v>109.375</v>
      </c>
      <c r="K13" s="375">
        <v>2</v>
      </c>
      <c r="L13" s="450">
        <f t="shared" si="3"/>
        <v>1.5873015873015872</v>
      </c>
      <c r="M13" s="375">
        <v>4</v>
      </c>
      <c r="N13" s="450">
        <f t="shared" si="4"/>
        <v>3.1746031746031744</v>
      </c>
      <c r="O13" s="375">
        <v>0</v>
      </c>
      <c r="P13" s="450">
        <f t="shared" si="5"/>
        <v>0</v>
      </c>
      <c r="Q13" s="375">
        <v>0</v>
      </c>
      <c r="R13" s="450">
        <f t="shared" si="6"/>
        <v>0</v>
      </c>
      <c r="S13" s="2"/>
      <c r="T13" s="2"/>
      <c r="U13" s="2"/>
      <c r="V13" s="2"/>
      <c r="W13" s="2"/>
      <c r="X13" s="2"/>
      <c r="Y13" s="2"/>
      <c r="Z13" s="2"/>
    </row>
    <row r="14" spans="1:26" ht="15.75">
      <c r="A14" s="451">
        <v>4</v>
      </c>
      <c r="B14" s="24"/>
      <c r="C14" s="182" t="s">
        <v>1654</v>
      </c>
      <c r="D14" s="375">
        <v>107</v>
      </c>
      <c r="E14" s="375">
        <v>107</v>
      </c>
      <c r="F14" s="375">
        <f t="shared" si="0"/>
        <v>214</v>
      </c>
      <c r="G14" s="375">
        <v>132</v>
      </c>
      <c r="H14" s="375">
        <v>126</v>
      </c>
      <c r="I14" s="375">
        <f t="shared" si="1"/>
        <v>258</v>
      </c>
      <c r="J14" s="450">
        <f t="shared" si="2"/>
        <v>120.56074766355141</v>
      </c>
      <c r="K14" s="375">
        <v>4</v>
      </c>
      <c r="L14" s="450">
        <f t="shared" si="3"/>
        <v>3.1746031746031744</v>
      </c>
      <c r="M14" s="375">
        <v>1</v>
      </c>
      <c r="N14" s="450">
        <f t="shared" si="4"/>
        <v>0.79365079365079361</v>
      </c>
      <c r="O14" s="375">
        <v>0</v>
      </c>
      <c r="P14" s="450">
        <f t="shared" si="5"/>
        <v>0</v>
      </c>
      <c r="Q14" s="375">
        <v>0</v>
      </c>
      <c r="R14" s="450">
        <f t="shared" si="6"/>
        <v>0</v>
      </c>
      <c r="S14" s="2"/>
      <c r="T14" s="2"/>
      <c r="U14" s="2"/>
      <c r="V14" s="2"/>
      <c r="W14" s="2"/>
      <c r="X14" s="2"/>
      <c r="Y14" s="2"/>
      <c r="Z14" s="2"/>
    </row>
    <row r="15" spans="1:26" ht="15.75">
      <c r="A15" s="451">
        <v>5</v>
      </c>
      <c r="B15" s="182" t="s">
        <v>1655</v>
      </c>
      <c r="C15" s="182" t="s">
        <v>1655</v>
      </c>
      <c r="D15" s="375">
        <v>218</v>
      </c>
      <c r="E15" s="375">
        <v>218</v>
      </c>
      <c r="F15" s="375">
        <f t="shared" si="0"/>
        <v>436</v>
      </c>
      <c r="G15" s="375">
        <v>181</v>
      </c>
      <c r="H15" s="375">
        <v>198</v>
      </c>
      <c r="I15" s="375">
        <f t="shared" si="1"/>
        <v>379</v>
      </c>
      <c r="J15" s="450">
        <f t="shared" si="2"/>
        <v>86.926605504587144</v>
      </c>
      <c r="K15" s="375">
        <v>11</v>
      </c>
      <c r="L15" s="450">
        <f t="shared" si="3"/>
        <v>5.5555555555555554</v>
      </c>
      <c r="M15" s="375">
        <v>6</v>
      </c>
      <c r="N15" s="450">
        <f t="shared" si="4"/>
        <v>3.0303030303030303</v>
      </c>
      <c r="O15" s="375">
        <v>0</v>
      </c>
      <c r="P15" s="450">
        <f t="shared" si="5"/>
        <v>0</v>
      </c>
      <c r="Q15" s="375">
        <v>0</v>
      </c>
      <c r="R15" s="450">
        <f t="shared" si="6"/>
        <v>0</v>
      </c>
      <c r="S15" s="2"/>
      <c r="T15" s="2"/>
      <c r="U15" s="2"/>
      <c r="V15" s="2"/>
      <c r="W15" s="2"/>
      <c r="X15" s="2"/>
      <c r="Y15" s="2"/>
      <c r="Z15" s="2"/>
    </row>
    <row r="16" spans="1:26" ht="15.75">
      <c r="A16" s="451">
        <v>6</v>
      </c>
      <c r="B16" s="182" t="s">
        <v>1656</v>
      </c>
      <c r="C16" s="182" t="s">
        <v>1656</v>
      </c>
      <c r="D16" s="375">
        <v>91</v>
      </c>
      <c r="E16" s="375">
        <v>91</v>
      </c>
      <c r="F16" s="375">
        <f t="shared" si="0"/>
        <v>182</v>
      </c>
      <c r="G16" s="375">
        <v>104</v>
      </c>
      <c r="H16" s="375">
        <v>104</v>
      </c>
      <c r="I16" s="375">
        <f t="shared" si="1"/>
        <v>208</v>
      </c>
      <c r="J16" s="450">
        <f t="shared" si="2"/>
        <v>114.28571428571428</v>
      </c>
      <c r="K16" s="375">
        <v>4</v>
      </c>
      <c r="L16" s="450">
        <f t="shared" si="3"/>
        <v>3.8461538461538463</v>
      </c>
      <c r="M16" s="375">
        <v>10</v>
      </c>
      <c r="N16" s="450">
        <f t="shared" si="4"/>
        <v>9.6153846153846168</v>
      </c>
      <c r="O16" s="375">
        <v>0</v>
      </c>
      <c r="P16" s="450">
        <f t="shared" si="5"/>
        <v>0</v>
      </c>
      <c r="Q16" s="375">
        <v>0</v>
      </c>
      <c r="R16" s="450">
        <f t="shared" si="6"/>
        <v>0</v>
      </c>
      <c r="S16" s="2"/>
      <c r="T16" s="2"/>
      <c r="U16" s="2"/>
      <c r="V16" s="2"/>
      <c r="W16" s="2"/>
      <c r="X16" s="2"/>
      <c r="Y16" s="2"/>
      <c r="Z16" s="2"/>
    </row>
    <row r="17" spans="1:26" ht="15.75">
      <c r="A17" s="451">
        <v>7</v>
      </c>
      <c r="B17" s="24"/>
      <c r="C17" s="182" t="s">
        <v>1657</v>
      </c>
      <c r="D17" s="375">
        <v>104</v>
      </c>
      <c r="E17" s="375">
        <v>102</v>
      </c>
      <c r="F17" s="375">
        <f t="shared" si="0"/>
        <v>206</v>
      </c>
      <c r="G17" s="375">
        <v>104</v>
      </c>
      <c r="H17" s="375">
        <v>102</v>
      </c>
      <c r="I17" s="375">
        <f t="shared" si="1"/>
        <v>206</v>
      </c>
      <c r="J17" s="450">
        <f t="shared" si="2"/>
        <v>100</v>
      </c>
      <c r="K17" s="375">
        <v>1</v>
      </c>
      <c r="L17" s="450">
        <f t="shared" si="3"/>
        <v>0.98039215686274506</v>
      </c>
      <c r="M17" s="375">
        <v>1</v>
      </c>
      <c r="N17" s="450">
        <f t="shared" si="4"/>
        <v>0.98039215686274506</v>
      </c>
      <c r="O17" s="375">
        <v>0</v>
      </c>
      <c r="P17" s="450">
        <f t="shared" si="5"/>
        <v>0</v>
      </c>
      <c r="Q17" s="375">
        <v>0</v>
      </c>
      <c r="R17" s="450">
        <f t="shared" si="6"/>
        <v>0</v>
      </c>
      <c r="S17" s="2"/>
      <c r="T17" s="2"/>
      <c r="U17" s="2"/>
      <c r="V17" s="2"/>
      <c r="W17" s="2"/>
      <c r="X17" s="2"/>
      <c r="Y17" s="2"/>
      <c r="Z17" s="2"/>
    </row>
    <row r="18" spans="1:26" ht="15.75">
      <c r="A18" s="451">
        <v>8</v>
      </c>
      <c r="B18" s="182" t="s">
        <v>1658</v>
      </c>
      <c r="C18" s="182" t="s">
        <v>1658</v>
      </c>
      <c r="D18" s="375">
        <v>263</v>
      </c>
      <c r="E18" s="375">
        <v>263</v>
      </c>
      <c r="F18" s="375">
        <f t="shared" si="0"/>
        <v>526</v>
      </c>
      <c r="G18" s="375">
        <v>245</v>
      </c>
      <c r="H18" s="375">
        <v>202</v>
      </c>
      <c r="I18" s="375">
        <f t="shared" si="1"/>
        <v>447</v>
      </c>
      <c r="J18" s="450">
        <f t="shared" si="2"/>
        <v>84.980988593155899</v>
      </c>
      <c r="K18" s="375">
        <v>0</v>
      </c>
      <c r="L18" s="450">
        <f t="shared" si="3"/>
        <v>0</v>
      </c>
      <c r="M18" s="375">
        <v>0</v>
      </c>
      <c r="N18" s="450">
        <f t="shared" si="4"/>
        <v>0</v>
      </c>
      <c r="O18" s="375">
        <v>0</v>
      </c>
      <c r="P18" s="450">
        <f t="shared" si="5"/>
        <v>0</v>
      </c>
      <c r="Q18" s="375">
        <v>0</v>
      </c>
      <c r="R18" s="450">
        <f t="shared" si="6"/>
        <v>0</v>
      </c>
      <c r="S18" s="2"/>
      <c r="T18" s="2"/>
      <c r="U18" s="2"/>
      <c r="V18" s="2"/>
      <c r="W18" s="2"/>
      <c r="X18" s="2"/>
      <c r="Y18" s="2"/>
      <c r="Z18" s="2"/>
    </row>
    <row r="19" spans="1:26" ht="15.75">
      <c r="A19" s="451">
        <v>9</v>
      </c>
      <c r="B19" s="24"/>
      <c r="C19" s="182" t="s">
        <v>1659</v>
      </c>
      <c r="D19" s="375">
        <v>49</v>
      </c>
      <c r="E19" s="375">
        <v>49</v>
      </c>
      <c r="F19" s="375">
        <f t="shared" si="0"/>
        <v>98</v>
      </c>
      <c r="G19" s="375">
        <v>27</v>
      </c>
      <c r="H19" s="375">
        <v>38</v>
      </c>
      <c r="I19" s="375">
        <f t="shared" si="1"/>
        <v>65</v>
      </c>
      <c r="J19" s="450">
        <f t="shared" si="2"/>
        <v>66.326530612244895</v>
      </c>
      <c r="K19" s="375">
        <v>1</v>
      </c>
      <c r="L19" s="450">
        <f t="shared" si="3"/>
        <v>2.6315789473684208</v>
      </c>
      <c r="M19" s="375">
        <v>1</v>
      </c>
      <c r="N19" s="450">
        <f t="shared" si="4"/>
        <v>2.6315789473684208</v>
      </c>
      <c r="O19" s="375">
        <v>0</v>
      </c>
      <c r="P19" s="450">
        <f t="shared" si="5"/>
        <v>0</v>
      </c>
      <c r="Q19" s="375">
        <v>0</v>
      </c>
      <c r="R19" s="450">
        <f t="shared" si="6"/>
        <v>0</v>
      </c>
      <c r="S19" s="2"/>
      <c r="T19" s="2"/>
      <c r="U19" s="2"/>
      <c r="V19" s="2"/>
      <c r="W19" s="2"/>
      <c r="X19" s="2"/>
      <c r="Y19" s="2"/>
      <c r="Z19" s="2"/>
    </row>
    <row r="20" spans="1:26" ht="15.75">
      <c r="A20" s="451">
        <v>10</v>
      </c>
      <c r="B20" s="182" t="s">
        <v>1660</v>
      </c>
      <c r="C20" s="182" t="s">
        <v>1660</v>
      </c>
      <c r="D20" s="375">
        <v>127</v>
      </c>
      <c r="E20" s="375">
        <v>127</v>
      </c>
      <c r="F20" s="375">
        <f t="shared" si="0"/>
        <v>254</v>
      </c>
      <c r="G20" s="375">
        <v>84</v>
      </c>
      <c r="H20" s="375">
        <v>65</v>
      </c>
      <c r="I20" s="375">
        <f t="shared" si="1"/>
        <v>149</v>
      </c>
      <c r="J20" s="450">
        <f t="shared" si="2"/>
        <v>58.661417322834644</v>
      </c>
      <c r="K20" s="375">
        <v>15</v>
      </c>
      <c r="L20" s="450">
        <f t="shared" si="3"/>
        <v>23.076923076923077</v>
      </c>
      <c r="M20" s="375">
        <v>11</v>
      </c>
      <c r="N20" s="450">
        <f t="shared" si="4"/>
        <v>16.923076923076923</v>
      </c>
      <c r="O20" s="375">
        <v>0</v>
      </c>
      <c r="P20" s="450">
        <f t="shared" si="5"/>
        <v>0</v>
      </c>
      <c r="Q20" s="375">
        <v>0</v>
      </c>
      <c r="R20" s="450">
        <f t="shared" si="6"/>
        <v>0</v>
      </c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451">
        <v>11</v>
      </c>
      <c r="B21" s="182" t="s">
        <v>1661</v>
      </c>
      <c r="C21" s="182" t="s">
        <v>1661</v>
      </c>
      <c r="D21" s="375">
        <v>65</v>
      </c>
      <c r="E21" s="375">
        <v>65</v>
      </c>
      <c r="F21" s="375">
        <f t="shared" si="0"/>
        <v>130</v>
      </c>
      <c r="G21" s="375">
        <v>55</v>
      </c>
      <c r="H21" s="375">
        <v>55</v>
      </c>
      <c r="I21" s="375">
        <f t="shared" si="1"/>
        <v>110</v>
      </c>
      <c r="J21" s="450">
        <f t="shared" si="2"/>
        <v>84.615384615384613</v>
      </c>
      <c r="K21" s="375">
        <v>0</v>
      </c>
      <c r="L21" s="450">
        <f t="shared" si="3"/>
        <v>0</v>
      </c>
      <c r="M21" s="375">
        <v>0</v>
      </c>
      <c r="N21" s="450">
        <f t="shared" si="4"/>
        <v>0</v>
      </c>
      <c r="O21" s="375">
        <v>0</v>
      </c>
      <c r="P21" s="450">
        <f t="shared" si="5"/>
        <v>0</v>
      </c>
      <c r="Q21" s="375">
        <v>0</v>
      </c>
      <c r="R21" s="450">
        <f t="shared" si="6"/>
        <v>0</v>
      </c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452">
        <v>12</v>
      </c>
      <c r="B22" s="453" t="s">
        <v>1662</v>
      </c>
      <c r="C22" s="453" t="s">
        <v>1662</v>
      </c>
      <c r="D22" s="454">
        <v>300</v>
      </c>
      <c r="E22" s="454">
        <v>300</v>
      </c>
      <c r="F22" s="454">
        <f t="shared" si="0"/>
        <v>600</v>
      </c>
      <c r="G22" s="454">
        <v>207</v>
      </c>
      <c r="H22" s="454">
        <v>139</v>
      </c>
      <c r="I22" s="454">
        <f t="shared" si="1"/>
        <v>346</v>
      </c>
      <c r="J22" s="455">
        <f t="shared" si="2"/>
        <v>57.666666666666664</v>
      </c>
      <c r="K22" s="454">
        <v>17</v>
      </c>
      <c r="L22" s="455">
        <f t="shared" si="3"/>
        <v>12.23021582733813</v>
      </c>
      <c r="M22" s="454">
        <v>13</v>
      </c>
      <c r="N22" s="455">
        <f t="shared" si="4"/>
        <v>9.3525179856115113</v>
      </c>
      <c r="O22" s="454">
        <v>0</v>
      </c>
      <c r="P22" s="455">
        <f t="shared" si="5"/>
        <v>0</v>
      </c>
      <c r="Q22" s="454">
        <v>0</v>
      </c>
      <c r="R22" s="455">
        <f t="shared" si="6"/>
        <v>0</v>
      </c>
      <c r="S22" s="456"/>
      <c r="T22" s="456"/>
      <c r="U22" s="456"/>
      <c r="V22" s="456"/>
      <c r="W22" s="456"/>
      <c r="X22" s="456"/>
      <c r="Y22" s="456"/>
      <c r="Z22" s="456"/>
    </row>
    <row r="23" spans="1:26" ht="15.75" customHeight="1">
      <c r="A23" s="451">
        <v>13</v>
      </c>
      <c r="B23" s="24"/>
      <c r="C23" s="182" t="s">
        <v>1663</v>
      </c>
      <c r="D23" s="375">
        <v>94</v>
      </c>
      <c r="E23" s="375">
        <v>94</v>
      </c>
      <c r="F23" s="375">
        <f t="shared" si="0"/>
        <v>188</v>
      </c>
      <c r="G23" s="375">
        <v>105</v>
      </c>
      <c r="H23" s="375">
        <v>102</v>
      </c>
      <c r="I23" s="375">
        <f t="shared" si="1"/>
        <v>207</v>
      </c>
      <c r="J23" s="450">
        <f t="shared" si="2"/>
        <v>110.10638297872339</v>
      </c>
      <c r="K23" s="375">
        <v>42</v>
      </c>
      <c r="L23" s="450">
        <f t="shared" si="3"/>
        <v>41.17647058823529</v>
      </c>
      <c r="M23" s="375">
        <v>11</v>
      </c>
      <c r="N23" s="450">
        <f t="shared" si="4"/>
        <v>10.784313725490197</v>
      </c>
      <c r="O23" s="375">
        <v>0</v>
      </c>
      <c r="P23" s="450">
        <f t="shared" si="5"/>
        <v>0</v>
      </c>
      <c r="Q23" s="375">
        <v>0</v>
      </c>
      <c r="R23" s="450">
        <f t="shared" si="6"/>
        <v>0</v>
      </c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51">
        <v>14</v>
      </c>
      <c r="B24" s="182" t="s">
        <v>1664</v>
      </c>
      <c r="C24" s="182" t="s">
        <v>1664</v>
      </c>
      <c r="D24" s="375">
        <v>210</v>
      </c>
      <c r="E24" s="375">
        <v>210</v>
      </c>
      <c r="F24" s="375">
        <f t="shared" si="0"/>
        <v>420</v>
      </c>
      <c r="G24" s="375">
        <v>191</v>
      </c>
      <c r="H24" s="375">
        <v>158</v>
      </c>
      <c r="I24" s="375">
        <v>386</v>
      </c>
      <c r="J24" s="450">
        <f t="shared" si="2"/>
        <v>91.904761904761898</v>
      </c>
      <c r="K24" s="375">
        <v>27</v>
      </c>
      <c r="L24" s="450">
        <f t="shared" si="3"/>
        <v>17.088607594936708</v>
      </c>
      <c r="M24" s="375">
        <v>25</v>
      </c>
      <c r="N24" s="450">
        <f t="shared" si="4"/>
        <v>15.822784810126583</v>
      </c>
      <c r="O24" s="375">
        <v>0</v>
      </c>
      <c r="P24" s="450">
        <f t="shared" si="5"/>
        <v>0</v>
      </c>
      <c r="Q24" s="375">
        <v>0</v>
      </c>
      <c r="R24" s="450">
        <f t="shared" si="6"/>
        <v>0</v>
      </c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51">
        <v>15</v>
      </c>
      <c r="B25" s="182" t="s">
        <v>1665</v>
      </c>
      <c r="C25" s="182" t="s">
        <v>1665</v>
      </c>
      <c r="D25" s="375">
        <v>102</v>
      </c>
      <c r="E25" s="375">
        <v>102</v>
      </c>
      <c r="F25" s="375">
        <f t="shared" si="0"/>
        <v>204</v>
      </c>
      <c r="G25" s="375">
        <v>140</v>
      </c>
      <c r="H25" s="375">
        <v>126</v>
      </c>
      <c r="I25" s="375">
        <f t="shared" ref="I25:I30" si="7">SUM(G25,H25)</f>
        <v>266</v>
      </c>
      <c r="J25" s="450">
        <f t="shared" si="2"/>
        <v>130.39215686274511</v>
      </c>
      <c r="K25" s="375">
        <v>15</v>
      </c>
      <c r="L25" s="450">
        <f t="shared" si="3"/>
        <v>11.904761904761903</v>
      </c>
      <c r="M25" s="375">
        <v>5</v>
      </c>
      <c r="N25" s="450">
        <f t="shared" si="4"/>
        <v>3.9682539682539679</v>
      </c>
      <c r="O25" s="375">
        <v>0</v>
      </c>
      <c r="P25" s="450">
        <f t="shared" si="5"/>
        <v>0</v>
      </c>
      <c r="Q25" s="375">
        <v>0</v>
      </c>
      <c r="R25" s="450">
        <f t="shared" si="6"/>
        <v>0</v>
      </c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52">
        <v>16</v>
      </c>
      <c r="B26" s="453"/>
      <c r="C26" s="453" t="s">
        <v>1666</v>
      </c>
      <c r="D26" s="454">
        <v>104</v>
      </c>
      <c r="E26" s="454">
        <v>104</v>
      </c>
      <c r="F26" s="454">
        <f t="shared" si="0"/>
        <v>208</v>
      </c>
      <c r="G26" s="454">
        <v>95</v>
      </c>
      <c r="H26" s="454">
        <v>122</v>
      </c>
      <c r="I26" s="454">
        <f t="shared" si="7"/>
        <v>217</v>
      </c>
      <c r="J26" s="455">
        <f t="shared" si="2"/>
        <v>104.32692307692308</v>
      </c>
      <c r="K26" s="454">
        <v>0</v>
      </c>
      <c r="L26" s="455">
        <f t="shared" si="3"/>
        <v>0</v>
      </c>
      <c r="M26" s="454">
        <v>0</v>
      </c>
      <c r="N26" s="455">
        <f t="shared" si="4"/>
        <v>0</v>
      </c>
      <c r="O26" s="454">
        <v>0</v>
      </c>
      <c r="P26" s="455">
        <f t="shared" si="5"/>
        <v>0</v>
      </c>
      <c r="Q26" s="454">
        <v>0</v>
      </c>
      <c r="R26" s="455">
        <f t="shared" si="6"/>
        <v>0</v>
      </c>
      <c r="S26" s="456"/>
      <c r="T26" s="456"/>
      <c r="U26" s="456"/>
      <c r="V26" s="456"/>
      <c r="W26" s="456"/>
      <c r="X26" s="456"/>
      <c r="Y26" s="456"/>
      <c r="Z26" s="456"/>
    </row>
    <row r="27" spans="1:26" ht="15.75" customHeight="1">
      <c r="A27" s="451">
        <v>17</v>
      </c>
      <c r="B27" s="182" t="s">
        <v>1667</v>
      </c>
      <c r="C27" s="182" t="s">
        <v>1667</v>
      </c>
      <c r="D27" s="375">
        <v>172</v>
      </c>
      <c r="E27" s="375">
        <v>172</v>
      </c>
      <c r="F27" s="375">
        <f t="shared" si="0"/>
        <v>344</v>
      </c>
      <c r="G27" s="375">
        <v>179</v>
      </c>
      <c r="H27" s="375">
        <v>152</v>
      </c>
      <c r="I27" s="375">
        <f t="shared" si="7"/>
        <v>331</v>
      </c>
      <c r="J27" s="450">
        <f t="shared" si="2"/>
        <v>96.220930232558146</v>
      </c>
      <c r="K27" s="375">
        <v>26</v>
      </c>
      <c r="L27" s="450">
        <f t="shared" si="3"/>
        <v>17.105263157894736</v>
      </c>
      <c r="M27" s="375">
        <v>3</v>
      </c>
      <c r="N27" s="450">
        <f t="shared" si="4"/>
        <v>1.9736842105263157</v>
      </c>
      <c r="O27" s="375">
        <v>1</v>
      </c>
      <c r="P27" s="450">
        <f t="shared" si="5"/>
        <v>0.55865921787709494</v>
      </c>
      <c r="Q27" s="375">
        <v>1</v>
      </c>
      <c r="R27" s="450">
        <f t="shared" si="6"/>
        <v>0.6578947368421052</v>
      </c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451">
        <v>18</v>
      </c>
      <c r="B28" s="182" t="s">
        <v>1668</v>
      </c>
      <c r="C28" s="182" t="s">
        <v>1668</v>
      </c>
      <c r="D28" s="375">
        <v>287</v>
      </c>
      <c r="E28" s="375">
        <v>287</v>
      </c>
      <c r="F28" s="375">
        <f t="shared" si="0"/>
        <v>574</v>
      </c>
      <c r="G28" s="375">
        <v>230</v>
      </c>
      <c r="H28" s="375">
        <v>274</v>
      </c>
      <c r="I28" s="375">
        <f t="shared" si="7"/>
        <v>504</v>
      </c>
      <c r="J28" s="450">
        <f t="shared" si="2"/>
        <v>87.804878048780495</v>
      </c>
      <c r="K28" s="375">
        <v>24</v>
      </c>
      <c r="L28" s="450">
        <f t="shared" si="3"/>
        <v>8.7591240875912408</v>
      </c>
      <c r="M28" s="375">
        <v>15</v>
      </c>
      <c r="N28" s="450">
        <f t="shared" si="4"/>
        <v>5.4744525547445262</v>
      </c>
      <c r="O28" s="375">
        <v>0</v>
      </c>
      <c r="P28" s="450">
        <f t="shared" si="5"/>
        <v>0</v>
      </c>
      <c r="Q28" s="375">
        <v>0</v>
      </c>
      <c r="R28" s="450">
        <f t="shared" si="6"/>
        <v>0</v>
      </c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451">
        <v>19</v>
      </c>
      <c r="B29" s="182" t="s">
        <v>1669</v>
      </c>
      <c r="C29" s="182" t="s">
        <v>1669</v>
      </c>
      <c r="D29" s="375">
        <v>128</v>
      </c>
      <c r="E29" s="375">
        <v>128</v>
      </c>
      <c r="F29" s="375">
        <f t="shared" si="0"/>
        <v>256</v>
      </c>
      <c r="G29" s="375">
        <v>127</v>
      </c>
      <c r="H29" s="375">
        <v>127</v>
      </c>
      <c r="I29" s="375">
        <f t="shared" si="7"/>
        <v>254</v>
      </c>
      <c r="J29" s="450">
        <f t="shared" si="2"/>
        <v>99.21875</v>
      </c>
      <c r="K29" s="375">
        <v>8</v>
      </c>
      <c r="L29" s="450">
        <f t="shared" si="3"/>
        <v>6.2992125984251963</v>
      </c>
      <c r="M29" s="375">
        <v>8</v>
      </c>
      <c r="N29" s="450">
        <f t="shared" si="4"/>
        <v>6.2992125984251963</v>
      </c>
      <c r="O29" s="375">
        <v>0</v>
      </c>
      <c r="P29" s="450">
        <v>0</v>
      </c>
      <c r="Q29" s="91">
        <v>0</v>
      </c>
      <c r="R29" s="450">
        <f t="shared" si="6"/>
        <v>0</v>
      </c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451">
        <v>20</v>
      </c>
      <c r="B30" s="24"/>
      <c r="C30" s="182" t="s">
        <v>1670</v>
      </c>
      <c r="D30" s="375">
        <v>54</v>
      </c>
      <c r="E30" s="375">
        <v>54</v>
      </c>
      <c r="F30" s="375">
        <f t="shared" si="0"/>
        <v>108</v>
      </c>
      <c r="G30" s="375">
        <v>54</v>
      </c>
      <c r="H30" s="375">
        <v>54</v>
      </c>
      <c r="I30" s="375">
        <f t="shared" si="7"/>
        <v>108</v>
      </c>
      <c r="J30" s="450">
        <f t="shared" si="2"/>
        <v>100</v>
      </c>
      <c r="K30" s="375">
        <v>0</v>
      </c>
      <c r="L30" s="450">
        <f t="shared" si="3"/>
        <v>0</v>
      </c>
      <c r="M30" s="375">
        <v>0</v>
      </c>
      <c r="N30" s="450">
        <f t="shared" si="4"/>
        <v>0</v>
      </c>
      <c r="O30" s="375">
        <v>0</v>
      </c>
      <c r="P30" s="450">
        <f t="shared" ref="P30:P43" si="8">O30/G30*100</f>
        <v>0</v>
      </c>
      <c r="Q30" s="375">
        <v>0</v>
      </c>
      <c r="R30" s="450">
        <f t="shared" si="6"/>
        <v>0</v>
      </c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451">
        <v>21</v>
      </c>
      <c r="B31" s="182" t="s">
        <v>1671</v>
      </c>
      <c r="C31" s="182" t="s">
        <v>1671</v>
      </c>
      <c r="D31" s="375">
        <v>283</v>
      </c>
      <c r="E31" s="375">
        <v>283</v>
      </c>
      <c r="F31" s="375">
        <f t="shared" si="0"/>
        <v>566</v>
      </c>
      <c r="G31" s="375">
        <v>255</v>
      </c>
      <c r="H31" s="375">
        <v>281</v>
      </c>
      <c r="I31" s="375">
        <v>536</v>
      </c>
      <c r="J31" s="450">
        <f t="shared" si="2"/>
        <v>94.699646643109531</v>
      </c>
      <c r="K31" s="375">
        <v>34</v>
      </c>
      <c r="L31" s="450">
        <f t="shared" si="3"/>
        <v>12.099644128113878</v>
      </c>
      <c r="M31" s="375">
        <v>15</v>
      </c>
      <c r="N31" s="450">
        <f t="shared" si="4"/>
        <v>5.3380782918149468</v>
      </c>
      <c r="O31" s="375">
        <v>0</v>
      </c>
      <c r="P31" s="450">
        <f t="shared" si="8"/>
        <v>0</v>
      </c>
      <c r="Q31" s="375">
        <v>0</v>
      </c>
      <c r="R31" s="450">
        <f t="shared" si="6"/>
        <v>0</v>
      </c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451">
        <v>22</v>
      </c>
      <c r="B32" s="182" t="s">
        <v>1672</v>
      </c>
      <c r="C32" s="182" t="s">
        <v>1672</v>
      </c>
      <c r="D32" s="375">
        <v>213</v>
      </c>
      <c r="E32" s="375">
        <v>213</v>
      </c>
      <c r="F32" s="375">
        <f t="shared" si="0"/>
        <v>426</v>
      </c>
      <c r="G32" s="375">
        <v>209</v>
      </c>
      <c r="H32" s="375">
        <v>234</v>
      </c>
      <c r="I32" s="375">
        <v>443</v>
      </c>
      <c r="J32" s="450">
        <f t="shared" si="2"/>
        <v>103.9906103286385</v>
      </c>
      <c r="K32" s="375">
        <v>2</v>
      </c>
      <c r="L32" s="450">
        <f t="shared" si="3"/>
        <v>0.85470085470085477</v>
      </c>
      <c r="M32" s="375">
        <v>3</v>
      </c>
      <c r="N32" s="450">
        <f t="shared" si="4"/>
        <v>1.2820512820512819</v>
      </c>
      <c r="O32" s="375">
        <v>0</v>
      </c>
      <c r="P32" s="450">
        <f t="shared" si="8"/>
        <v>0</v>
      </c>
      <c r="Q32" s="375">
        <v>0</v>
      </c>
      <c r="R32" s="450">
        <f t="shared" si="6"/>
        <v>0</v>
      </c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451">
        <v>23</v>
      </c>
      <c r="B33" s="182" t="s">
        <v>1673</v>
      </c>
      <c r="C33" s="182" t="s">
        <v>1673</v>
      </c>
      <c r="D33" s="375">
        <v>163</v>
      </c>
      <c r="E33" s="375">
        <v>163</v>
      </c>
      <c r="F33" s="375">
        <f t="shared" si="0"/>
        <v>326</v>
      </c>
      <c r="G33" s="375">
        <v>98</v>
      </c>
      <c r="H33" s="375">
        <v>197</v>
      </c>
      <c r="I33" s="375">
        <f>SUM(G33:H33)</f>
        <v>295</v>
      </c>
      <c r="J33" s="450">
        <f t="shared" si="2"/>
        <v>90.490797546012274</v>
      </c>
      <c r="K33" s="375">
        <v>5</v>
      </c>
      <c r="L33" s="450">
        <f t="shared" si="3"/>
        <v>2.5380710659898478</v>
      </c>
      <c r="M33" s="375">
        <v>6</v>
      </c>
      <c r="N33" s="450">
        <f t="shared" si="4"/>
        <v>3.0456852791878175</v>
      </c>
      <c r="O33" s="375">
        <v>0</v>
      </c>
      <c r="P33" s="450">
        <f t="shared" si="8"/>
        <v>0</v>
      </c>
      <c r="Q33" s="375">
        <v>0</v>
      </c>
      <c r="R33" s="450">
        <f t="shared" si="6"/>
        <v>0</v>
      </c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451">
        <v>24</v>
      </c>
      <c r="B34" s="24"/>
      <c r="C34" s="182" t="s">
        <v>1674</v>
      </c>
      <c r="D34" s="375">
        <v>59</v>
      </c>
      <c r="E34" s="375">
        <v>18</v>
      </c>
      <c r="F34" s="375">
        <f t="shared" si="0"/>
        <v>77</v>
      </c>
      <c r="G34" s="375">
        <v>82</v>
      </c>
      <c r="H34" s="375">
        <v>85</v>
      </c>
      <c r="I34" s="375">
        <v>167</v>
      </c>
      <c r="J34" s="450">
        <f t="shared" si="2"/>
        <v>216.88311688311691</v>
      </c>
      <c r="K34" s="375">
        <v>26</v>
      </c>
      <c r="L34" s="450">
        <f t="shared" si="3"/>
        <v>30.588235294117649</v>
      </c>
      <c r="M34" s="375">
        <v>17</v>
      </c>
      <c r="N34" s="450">
        <f t="shared" si="4"/>
        <v>20</v>
      </c>
      <c r="O34" s="375">
        <v>0</v>
      </c>
      <c r="P34" s="450">
        <f t="shared" si="8"/>
        <v>0</v>
      </c>
      <c r="Q34" s="375">
        <v>0</v>
      </c>
      <c r="R34" s="450">
        <f t="shared" si="6"/>
        <v>0</v>
      </c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451">
        <v>25</v>
      </c>
      <c r="B35" s="182" t="s">
        <v>1675</v>
      </c>
      <c r="C35" s="182" t="s">
        <v>1675</v>
      </c>
      <c r="D35" s="375">
        <v>310</v>
      </c>
      <c r="E35" s="375">
        <v>310</v>
      </c>
      <c r="F35" s="375">
        <v>312</v>
      </c>
      <c r="G35" s="375">
        <v>295</v>
      </c>
      <c r="H35" s="375">
        <v>293</v>
      </c>
      <c r="I35" s="375">
        <v>588</v>
      </c>
      <c r="J35" s="450">
        <f t="shared" si="2"/>
        <v>188.46153846153845</v>
      </c>
      <c r="K35" s="375">
        <v>5</v>
      </c>
      <c r="L35" s="450">
        <f t="shared" si="3"/>
        <v>1.7064846416382253</v>
      </c>
      <c r="M35" s="375">
        <v>2</v>
      </c>
      <c r="N35" s="450">
        <f t="shared" si="4"/>
        <v>0.68259385665529015</v>
      </c>
      <c r="O35" s="375">
        <v>0</v>
      </c>
      <c r="P35" s="450">
        <f t="shared" si="8"/>
        <v>0</v>
      </c>
      <c r="Q35" s="375">
        <v>1</v>
      </c>
      <c r="R35" s="450">
        <f t="shared" si="6"/>
        <v>0.34129692832764508</v>
      </c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451">
        <v>26</v>
      </c>
      <c r="B36" s="182" t="s">
        <v>1676</v>
      </c>
      <c r="C36" s="182" t="s">
        <v>1677</v>
      </c>
      <c r="D36" s="375">
        <v>168</v>
      </c>
      <c r="E36" s="375">
        <v>168</v>
      </c>
      <c r="F36" s="375">
        <f t="shared" ref="F36:F43" si="9">SUM(D36:E36)</f>
        <v>336</v>
      </c>
      <c r="G36" s="375">
        <v>235</v>
      </c>
      <c r="H36" s="375">
        <v>245</v>
      </c>
      <c r="I36" s="375">
        <v>480</v>
      </c>
      <c r="J36" s="450">
        <f t="shared" si="2"/>
        <v>142.85714285714286</v>
      </c>
      <c r="K36" s="375">
        <v>58</v>
      </c>
      <c r="L36" s="450">
        <f t="shared" si="3"/>
        <v>23.673469387755102</v>
      </c>
      <c r="M36" s="375">
        <v>28</v>
      </c>
      <c r="N36" s="450">
        <f t="shared" si="4"/>
        <v>11.428571428571429</v>
      </c>
      <c r="O36" s="375">
        <v>0</v>
      </c>
      <c r="P36" s="450">
        <f t="shared" si="8"/>
        <v>0</v>
      </c>
      <c r="Q36" s="375">
        <v>0</v>
      </c>
      <c r="R36" s="450">
        <f t="shared" si="6"/>
        <v>0</v>
      </c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451">
        <v>27</v>
      </c>
      <c r="B37" s="24"/>
      <c r="C37" s="182" t="s">
        <v>1678</v>
      </c>
      <c r="D37" s="375">
        <v>262</v>
      </c>
      <c r="E37" s="375">
        <v>242</v>
      </c>
      <c r="F37" s="375">
        <f t="shared" si="9"/>
        <v>504</v>
      </c>
      <c r="G37" s="375">
        <v>179</v>
      </c>
      <c r="H37" s="375">
        <v>151</v>
      </c>
      <c r="I37" s="375">
        <v>480</v>
      </c>
      <c r="J37" s="450">
        <f t="shared" si="2"/>
        <v>95.238095238095227</v>
      </c>
      <c r="K37" s="375">
        <v>16</v>
      </c>
      <c r="L37" s="450">
        <f t="shared" si="3"/>
        <v>10.596026490066226</v>
      </c>
      <c r="M37" s="375">
        <v>14</v>
      </c>
      <c r="N37" s="450">
        <f t="shared" si="4"/>
        <v>9.2715231788079464</v>
      </c>
      <c r="O37" s="375">
        <v>0</v>
      </c>
      <c r="P37" s="450">
        <f t="shared" si="8"/>
        <v>0</v>
      </c>
      <c r="Q37" s="375">
        <v>0</v>
      </c>
      <c r="R37" s="450">
        <f t="shared" si="6"/>
        <v>0</v>
      </c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451">
        <v>28</v>
      </c>
      <c r="B38" s="182" t="s">
        <v>546</v>
      </c>
      <c r="C38" s="182" t="s">
        <v>546</v>
      </c>
      <c r="D38" s="375">
        <v>397</v>
      </c>
      <c r="E38" s="375">
        <v>397</v>
      </c>
      <c r="F38" s="375">
        <f t="shared" si="9"/>
        <v>794</v>
      </c>
      <c r="G38" s="375">
        <v>119</v>
      </c>
      <c r="H38" s="375">
        <v>135</v>
      </c>
      <c r="I38" s="375">
        <v>254</v>
      </c>
      <c r="J38" s="450">
        <f t="shared" si="2"/>
        <v>31.989924433249371</v>
      </c>
      <c r="K38" s="375">
        <v>15</v>
      </c>
      <c r="L38" s="450">
        <f t="shared" si="3"/>
        <v>11.111111111111111</v>
      </c>
      <c r="M38" s="375">
        <v>1</v>
      </c>
      <c r="N38" s="450">
        <f t="shared" si="4"/>
        <v>0.74074074074074081</v>
      </c>
      <c r="O38" s="375">
        <v>0</v>
      </c>
      <c r="P38" s="450">
        <f t="shared" si="8"/>
        <v>0</v>
      </c>
      <c r="Q38" s="375">
        <v>0</v>
      </c>
      <c r="R38" s="450">
        <f t="shared" si="6"/>
        <v>0</v>
      </c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451">
        <v>29</v>
      </c>
      <c r="B39" s="24"/>
      <c r="C39" s="182" t="s">
        <v>1679</v>
      </c>
      <c r="D39" s="375">
        <v>157</v>
      </c>
      <c r="E39" s="375">
        <v>157</v>
      </c>
      <c r="F39" s="375">
        <f t="shared" si="9"/>
        <v>314</v>
      </c>
      <c r="G39" s="375">
        <v>152</v>
      </c>
      <c r="H39" s="375">
        <v>144</v>
      </c>
      <c r="I39" s="375">
        <v>296</v>
      </c>
      <c r="J39" s="450">
        <f t="shared" si="2"/>
        <v>94.267515923566876</v>
      </c>
      <c r="K39" s="375">
        <v>2</v>
      </c>
      <c r="L39" s="450">
        <f t="shared" si="3"/>
        <v>1.3888888888888888</v>
      </c>
      <c r="M39" s="375">
        <v>1</v>
      </c>
      <c r="N39" s="450">
        <f t="shared" si="4"/>
        <v>0.69444444444444442</v>
      </c>
      <c r="O39" s="91">
        <v>0</v>
      </c>
      <c r="P39" s="450">
        <f t="shared" si="8"/>
        <v>0</v>
      </c>
      <c r="Q39" s="91">
        <v>0</v>
      </c>
      <c r="R39" s="450">
        <f t="shared" si="6"/>
        <v>0</v>
      </c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451">
        <v>30</v>
      </c>
      <c r="B40" s="182" t="s">
        <v>1680</v>
      </c>
      <c r="C40" s="182" t="s">
        <v>1680</v>
      </c>
      <c r="D40" s="375">
        <v>199</v>
      </c>
      <c r="E40" s="375">
        <v>199</v>
      </c>
      <c r="F40" s="375">
        <f t="shared" si="9"/>
        <v>398</v>
      </c>
      <c r="G40" s="375">
        <v>322</v>
      </c>
      <c r="H40" s="375">
        <v>322</v>
      </c>
      <c r="I40" s="375">
        <v>722</v>
      </c>
      <c r="J40" s="450">
        <f t="shared" si="2"/>
        <v>181.4070351758794</v>
      </c>
      <c r="K40" s="375">
        <v>1</v>
      </c>
      <c r="L40" s="450">
        <f t="shared" si="3"/>
        <v>0.3105590062111801</v>
      </c>
      <c r="M40" s="375">
        <v>3</v>
      </c>
      <c r="N40" s="450">
        <f t="shared" si="4"/>
        <v>0.93167701863354035</v>
      </c>
      <c r="O40" s="375">
        <v>0</v>
      </c>
      <c r="P40" s="450">
        <f t="shared" si="8"/>
        <v>0</v>
      </c>
      <c r="Q40" s="375">
        <v>0</v>
      </c>
      <c r="R40" s="450">
        <f t="shared" si="6"/>
        <v>0</v>
      </c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451">
        <v>31</v>
      </c>
      <c r="B41" s="24"/>
      <c r="C41" s="182" t="s">
        <v>1681</v>
      </c>
      <c r="D41" s="375">
        <v>108</v>
      </c>
      <c r="E41" s="375">
        <v>108</v>
      </c>
      <c r="F41" s="375">
        <f t="shared" si="9"/>
        <v>216</v>
      </c>
      <c r="G41" s="375">
        <v>74</v>
      </c>
      <c r="H41" s="375">
        <v>91</v>
      </c>
      <c r="I41" s="375">
        <v>165</v>
      </c>
      <c r="J41" s="450">
        <f t="shared" si="2"/>
        <v>76.388888888888886</v>
      </c>
      <c r="K41" s="375">
        <v>11</v>
      </c>
      <c r="L41" s="450">
        <f t="shared" si="3"/>
        <v>12.087912087912088</v>
      </c>
      <c r="M41" s="375">
        <v>4</v>
      </c>
      <c r="N41" s="450">
        <f t="shared" si="4"/>
        <v>4.395604395604396</v>
      </c>
      <c r="O41" s="375">
        <v>0</v>
      </c>
      <c r="P41" s="450">
        <f t="shared" si="8"/>
        <v>0</v>
      </c>
      <c r="Q41" s="375">
        <v>0</v>
      </c>
      <c r="R41" s="450">
        <f t="shared" si="6"/>
        <v>0</v>
      </c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451">
        <v>32</v>
      </c>
      <c r="B42" s="182" t="s">
        <v>1682</v>
      </c>
      <c r="C42" s="182" t="s">
        <v>1682</v>
      </c>
      <c r="D42" s="375">
        <v>134</v>
      </c>
      <c r="E42" s="375">
        <v>134</v>
      </c>
      <c r="F42" s="375">
        <f t="shared" si="9"/>
        <v>268</v>
      </c>
      <c r="G42" s="375">
        <v>130</v>
      </c>
      <c r="H42" s="375">
        <v>130</v>
      </c>
      <c r="I42" s="375">
        <f t="shared" ref="I42:I43" si="10">SUM(G42,H42)</f>
        <v>260</v>
      </c>
      <c r="J42" s="450">
        <f t="shared" si="2"/>
        <v>97.014925373134332</v>
      </c>
      <c r="K42" s="375">
        <v>18</v>
      </c>
      <c r="L42" s="450">
        <f t="shared" si="3"/>
        <v>13.846153846153847</v>
      </c>
      <c r="M42" s="375">
        <v>8</v>
      </c>
      <c r="N42" s="450">
        <f t="shared" si="4"/>
        <v>6.1538461538461542</v>
      </c>
      <c r="O42" s="375">
        <v>0</v>
      </c>
      <c r="P42" s="450">
        <f t="shared" si="8"/>
        <v>0</v>
      </c>
      <c r="Q42" s="375">
        <v>0</v>
      </c>
      <c r="R42" s="450">
        <f t="shared" si="6"/>
        <v>0</v>
      </c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127" t="s">
        <v>1057</v>
      </c>
      <c r="B43" s="457"/>
      <c r="C43" s="457"/>
      <c r="D43" s="438">
        <f t="shared" ref="D43:E43" si="11">SUM(D11:D42)</f>
        <v>5383</v>
      </c>
      <c r="E43" s="437">
        <f t="shared" si="11"/>
        <v>5320</v>
      </c>
      <c r="F43" s="437">
        <f t="shared" si="9"/>
        <v>10703</v>
      </c>
      <c r="G43" s="437">
        <f t="shared" ref="G43:H43" si="12">SUM(G11:G42)</f>
        <v>4892</v>
      </c>
      <c r="H43" s="437">
        <f t="shared" si="12"/>
        <v>4892</v>
      </c>
      <c r="I43" s="437">
        <f t="shared" si="10"/>
        <v>9784</v>
      </c>
      <c r="J43" s="458">
        <f t="shared" si="2"/>
        <v>91.413622348874142</v>
      </c>
      <c r="K43" s="437">
        <f>SUM(K11:K42)</f>
        <v>390</v>
      </c>
      <c r="L43" s="459">
        <f t="shared" si="3"/>
        <v>7.9721995094031062</v>
      </c>
      <c r="M43" s="437">
        <f>SUM(M11:M42)</f>
        <v>216</v>
      </c>
      <c r="N43" s="459">
        <f t="shared" si="4"/>
        <v>4.4153720359771054</v>
      </c>
      <c r="O43" s="437">
        <f>SUM(O11:O42)</f>
        <v>1</v>
      </c>
      <c r="P43" s="459">
        <f t="shared" si="8"/>
        <v>2.0441537203597711E-2</v>
      </c>
      <c r="Q43" s="437">
        <f>SUM(Q11:Q42)</f>
        <v>2</v>
      </c>
      <c r="R43" s="459">
        <f t="shared" si="6"/>
        <v>4.0883074407195422E-2</v>
      </c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439"/>
      <c r="E44" s="439"/>
      <c r="F44" s="439"/>
      <c r="G44" s="439"/>
      <c r="H44" s="439"/>
      <c r="I44" s="439"/>
      <c r="J44" s="439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107" t="s">
        <v>1683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107" t="s">
        <v>1684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3:N3"/>
    <mergeCell ref="A7:A9"/>
    <mergeCell ref="B7:B9"/>
    <mergeCell ref="C7:C9"/>
    <mergeCell ref="D7:F8"/>
    <mergeCell ref="G7:J7"/>
    <mergeCell ref="K7:L8"/>
    <mergeCell ref="I8:J8"/>
    <mergeCell ref="M7:N8"/>
    <mergeCell ref="O7:P8"/>
    <mergeCell ref="Q7:R8"/>
    <mergeCell ref="G8:G9"/>
    <mergeCell ref="H8:H9"/>
  </mergeCells>
  <printOptions horizontalCentered="1"/>
  <pageMargins left="0.7" right="0.7" top="0.75" bottom="0.7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A1:Z1000"/>
  <sheetViews>
    <sheetView workbookViewId="0">
      <selection activeCell="J15" sqref="J15"/>
    </sheetView>
  </sheetViews>
  <sheetFormatPr defaultColWidth="14.42578125" defaultRowHeight="15" customHeight="1"/>
  <cols>
    <col min="1" max="1" width="5.85546875" customWidth="1"/>
    <col min="2" max="3" width="21.85546875" customWidth="1"/>
    <col min="4" max="10" width="12.140625" customWidth="1"/>
    <col min="11" max="24" width="9.140625" customWidth="1"/>
    <col min="25" max="26" width="14" customWidth="1"/>
  </cols>
  <sheetData>
    <row r="1" spans="1:26" ht="15.75">
      <c r="A1" s="168" t="s">
        <v>1685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07"/>
      <c r="Z2" s="107"/>
    </row>
    <row r="3" spans="1:26" ht="15.75">
      <c r="A3" s="743" t="s">
        <v>1686</v>
      </c>
      <c r="B3" s="718"/>
      <c r="C3" s="718"/>
      <c r="D3" s="718"/>
      <c r="E3" s="718"/>
      <c r="F3" s="718"/>
      <c r="G3" s="718"/>
      <c r="H3" s="718"/>
      <c r="I3" s="718"/>
      <c r="J3" s="718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07"/>
      <c r="Z3" s="107"/>
    </row>
    <row r="4" spans="1:26" ht="15.75">
      <c r="A4" s="171"/>
      <c r="B4" s="171"/>
      <c r="C4" s="171"/>
      <c r="D4" s="171"/>
      <c r="E4" s="154" t="s">
        <v>284</v>
      </c>
      <c r="F4" s="110" t="str">
        <f>'1'!$F$5</f>
        <v>PONOROGO</v>
      </c>
      <c r="G4" s="170"/>
      <c r="H4" s="170"/>
      <c r="I4" s="170"/>
      <c r="J4" s="170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07"/>
      <c r="Z4" s="107"/>
    </row>
    <row r="5" spans="1:26" ht="15.75">
      <c r="A5" s="171"/>
      <c r="B5" s="171"/>
      <c r="C5" s="171"/>
      <c r="D5" s="171"/>
      <c r="E5" s="154" t="s">
        <v>3</v>
      </c>
      <c r="F5" s="110">
        <f>'1'!$F$6</f>
        <v>2025</v>
      </c>
      <c r="G5" s="170"/>
      <c r="H5" s="170"/>
      <c r="I5" s="170"/>
      <c r="J5" s="170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07"/>
      <c r="Z5" s="107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07"/>
      <c r="Z6" s="107"/>
    </row>
    <row r="7" spans="1:26">
      <c r="A7" s="729" t="s">
        <v>4</v>
      </c>
      <c r="B7" s="729" t="s">
        <v>247</v>
      </c>
      <c r="C7" s="729" t="s">
        <v>1156</v>
      </c>
      <c r="D7" s="808" t="s">
        <v>1687</v>
      </c>
      <c r="E7" s="718"/>
      <c r="F7" s="718"/>
      <c r="G7" s="718"/>
      <c r="H7" s="718"/>
      <c r="I7" s="718"/>
      <c r="J7" s="802"/>
      <c r="K7" s="286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07"/>
      <c r="Z7" s="107"/>
    </row>
    <row r="8" spans="1:26">
      <c r="A8" s="730"/>
      <c r="B8" s="730"/>
      <c r="C8" s="730"/>
      <c r="D8" s="737"/>
      <c r="E8" s="732"/>
      <c r="F8" s="732"/>
      <c r="G8" s="732"/>
      <c r="H8" s="732"/>
      <c r="I8" s="732"/>
      <c r="J8" s="733"/>
      <c r="K8" s="286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07"/>
      <c r="Z8" s="107"/>
    </row>
    <row r="9" spans="1:26" ht="28.5" customHeight="1">
      <c r="A9" s="730"/>
      <c r="B9" s="730"/>
      <c r="C9" s="730"/>
      <c r="D9" s="745" t="s">
        <v>249</v>
      </c>
      <c r="E9" s="723"/>
      <c r="F9" s="724"/>
      <c r="G9" s="779" t="s">
        <v>1688</v>
      </c>
      <c r="H9" s="723"/>
      <c r="I9" s="723"/>
      <c r="J9" s="724"/>
      <c r="K9" s="286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07"/>
      <c r="Z9" s="107"/>
    </row>
    <row r="10" spans="1:26" ht="15.75">
      <c r="A10" s="720"/>
      <c r="B10" s="720"/>
      <c r="C10" s="720"/>
      <c r="D10" s="190" t="s">
        <v>8</v>
      </c>
      <c r="E10" s="190" t="s">
        <v>9</v>
      </c>
      <c r="F10" s="190" t="s">
        <v>388</v>
      </c>
      <c r="G10" s="190" t="s">
        <v>8</v>
      </c>
      <c r="H10" s="190" t="s">
        <v>9</v>
      </c>
      <c r="I10" s="190" t="s">
        <v>388</v>
      </c>
      <c r="J10" s="190" t="s">
        <v>29</v>
      </c>
      <c r="K10" s="286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07"/>
      <c r="Z10" s="107"/>
    </row>
    <row r="11" spans="1:26">
      <c r="A11" s="460">
        <v>1</v>
      </c>
      <c r="B11" s="460">
        <v>2</v>
      </c>
      <c r="C11" s="460">
        <v>3</v>
      </c>
      <c r="D11" s="460">
        <v>4</v>
      </c>
      <c r="E11" s="460">
        <v>5</v>
      </c>
      <c r="F11" s="460">
        <v>6</v>
      </c>
      <c r="G11" s="460">
        <v>7</v>
      </c>
      <c r="H11" s="460">
        <v>9</v>
      </c>
      <c r="I11" s="460">
        <v>11</v>
      </c>
      <c r="J11" s="460">
        <v>12</v>
      </c>
      <c r="K11" s="461"/>
      <c r="L11" s="462"/>
      <c r="M11" s="462"/>
      <c r="N11" s="462"/>
      <c r="O11" s="462"/>
      <c r="P11" s="462"/>
      <c r="Q11" s="462"/>
      <c r="R11" s="462"/>
      <c r="S11" s="462"/>
      <c r="T11" s="462"/>
      <c r="U11" s="462"/>
      <c r="V11" s="462"/>
      <c r="W11" s="462"/>
      <c r="X11" s="462"/>
      <c r="Y11" s="463"/>
      <c r="Z11" s="463"/>
    </row>
    <row r="12" spans="1:26">
      <c r="A12" s="240">
        <v>1</v>
      </c>
      <c r="B12" s="250" t="str">
        <f>'11'!B9</f>
        <v>Ngrayun</v>
      </c>
      <c r="C12" s="250" t="str">
        <f>'11'!C9</f>
        <v>Ngrayun</v>
      </c>
      <c r="D12" s="139">
        <v>3479</v>
      </c>
      <c r="E12" s="139">
        <v>3805</v>
      </c>
      <c r="F12" s="223">
        <f t="shared" ref="F12:F43" si="0">SUM(D12:E12)</f>
        <v>7284</v>
      </c>
      <c r="G12" s="139">
        <v>3023</v>
      </c>
      <c r="H12" s="139">
        <v>3282</v>
      </c>
      <c r="I12" s="223">
        <f t="shared" ref="I12:I44" si="1">SUM(G12,H12)</f>
        <v>6305</v>
      </c>
      <c r="J12" s="464">
        <f t="shared" ref="J12:J44" si="2">I12/F12*100</f>
        <v>86.559582646897297</v>
      </c>
      <c r="K12" s="286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07"/>
      <c r="Z12" s="107"/>
    </row>
    <row r="13" spans="1:26">
      <c r="A13" s="240">
        <v>2</v>
      </c>
      <c r="B13" s="250">
        <f>'11'!B10</f>
        <v>0</v>
      </c>
      <c r="C13" s="250" t="str">
        <f>'11'!C10</f>
        <v>Selur</v>
      </c>
      <c r="D13" s="139">
        <v>2340</v>
      </c>
      <c r="E13" s="139">
        <v>2562</v>
      </c>
      <c r="F13" s="223">
        <f t="shared" si="0"/>
        <v>4902</v>
      </c>
      <c r="G13" s="139">
        <v>2105</v>
      </c>
      <c r="H13" s="139">
        <v>2726</v>
      </c>
      <c r="I13" s="223">
        <f t="shared" si="1"/>
        <v>4831</v>
      </c>
      <c r="J13" s="464">
        <f t="shared" si="2"/>
        <v>98.551611587107303</v>
      </c>
      <c r="K13" s="286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07"/>
      <c r="Z13" s="107"/>
    </row>
    <row r="14" spans="1:26">
      <c r="A14" s="240">
        <v>3</v>
      </c>
      <c r="B14" s="250" t="str">
        <f>'11'!B11</f>
        <v>Slahung</v>
      </c>
      <c r="C14" s="250" t="str">
        <f>'11'!C11</f>
        <v>Slahung</v>
      </c>
      <c r="D14" s="139">
        <v>2784</v>
      </c>
      <c r="E14" s="139">
        <v>3124</v>
      </c>
      <c r="F14" s="223">
        <f t="shared" si="0"/>
        <v>5908</v>
      </c>
      <c r="G14" s="139">
        <v>2700</v>
      </c>
      <c r="H14" s="139">
        <v>2731</v>
      </c>
      <c r="I14" s="223">
        <f t="shared" si="1"/>
        <v>5431</v>
      </c>
      <c r="J14" s="464">
        <f t="shared" si="2"/>
        <v>91.926201760324986</v>
      </c>
      <c r="K14" s="286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07"/>
      <c r="Z14" s="107"/>
    </row>
    <row r="15" spans="1:26">
      <c r="A15" s="240">
        <v>4</v>
      </c>
      <c r="B15" s="250">
        <f>'11'!B12</f>
        <v>0</v>
      </c>
      <c r="C15" s="250" t="str">
        <f>'11'!C12</f>
        <v>Nailan</v>
      </c>
      <c r="D15" s="139">
        <v>2244</v>
      </c>
      <c r="E15" s="139">
        <v>2573</v>
      </c>
      <c r="F15" s="223">
        <f t="shared" si="0"/>
        <v>4817</v>
      </c>
      <c r="G15" s="139">
        <v>1877</v>
      </c>
      <c r="H15" s="139">
        <v>2675</v>
      </c>
      <c r="I15" s="223">
        <f t="shared" si="1"/>
        <v>4552</v>
      </c>
      <c r="J15" s="464">
        <f t="shared" si="2"/>
        <v>94.498650612414366</v>
      </c>
      <c r="K15" s="286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07"/>
      <c r="Z15" s="107"/>
    </row>
    <row r="16" spans="1:26">
      <c r="A16" s="240">
        <v>5</v>
      </c>
      <c r="B16" s="250" t="str">
        <f>'11'!B13</f>
        <v>Bungkal</v>
      </c>
      <c r="C16" s="250" t="str">
        <f>'11'!C13</f>
        <v>Bungkal</v>
      </c>
      <c r="D16" s="139">
        <v>3582</v>
      </c>
      <c r="E16" s="139">
        <v>4158</v>
      </c>
      <c r="F16" s="223">
        <f t="shared" si="0"/>
        <v>7740</v>
      </c>
      <c r="G16" s="139">
        <v>3030</v>
      </c>
      <c r="H16" s="139">
        <v>3950</v>
      </c>
      <c r="I16" s="223">
        <f t="shared" si="1"/>
        <v>6980</v>
      </c>
      <c r="J16" s="464">
        <f t="shared" si="2"/>
        <v>90.180878552971578</v>
      </c>
      <c r="K16" s="286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07"/>
      <c r="Z16" s="107"/>
    </row>
    <row r="17" spans="1:26">
      <c r="A17" s="240">
        <v>6</v>
      </c>
      <c r="B17" s="250" t="str">
        <f>'11'!B14</f>
        <v>Sambit</v>
      </c>
      <c r="C17" s="250" t="str">
        <f>'11'!C14</f>
        <v>Sambit</v>
      </c>
      <c r="D17" s="139">
        <v>1667</v>
      </c>
      <c r="E17" s="139">
        <v>1933</v>
      </c>
      <c r="F17" s="223">
        <f t="shared" si="0"/>
        <v>3600</v>
      </c>
      <c r="G17" s="139">
        <v>824</v>
      </c>
      <c r="H17" s="139">
        <v>1147</v>
      </c>
      <c r="I17" s="223">
        <f t="shared" si="1"/>
        <v>1971</v>
      </c>
      <c r="J17" s="464">
        <f t="shared" si="2"/>
        <v>54.75</v>
      </c>
      <c r="K17" s="286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07"/>
      <c r="Z17" s="107"/>
    </row>
    <row r="18" spans="1:26">
      <c r="A18" s="240">
        <v>7</v>
      </c>
      <c r="B18" s="250">
        <f>'11'!B15</f>
        <v>0</v>
      </c>
      <c r="C18" s="250" t="str">
        <f>'11'!C15</f>
        <v>Wringinanom</v>
      </c>
      <c r="D18" s="139">
        <v>2109</v>
      </c>
      <c r="E18" s="139">
        <v>2349</v>
      </c>
      <c r="F18" s="223">
        <f t="shared" si="0"/>
        <v>4458</v>
      </c>
      <c r="G18" s="139">
        <v>1718</v>
      </c>
      <c r="H18" s="139">
        <v>1818</v>
      </c>
      <c r="I18" s="223">
        <f t="shared" si="1"/>
        <v>3536</v>
      </c>
      <c r="J18" s="464">
        <f t="shared" si="2"/>
        <v>79.318079856437862</v>
      </c>
      <c r="K18" s="286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07"/>
      <c r="Z18" s="107"/>
    </row>
    <row r="19" spans="1:26">
      <c r="A19" s="240">
        <v>8</v>
      </c>
      <c r="B19" s="250" t="str">
        <f>'11'!B16</f>
        <v>Sawoo</v>
      </c>
      <c r="C19" s="250" t="str">
        <f>'11'!C16</f>
        <v>Sawoo</v>
      </c>
      <c r="D19" s="139">
        <v>5005</v>
      </c>
      <c r="E19" s="139">
        <v>5626</v>
      </c>
      <c r="F19" s="223">
        <f t="shared" si="0"/>
        <v>10631</v>
      </c>
      <c r="G19" s="139">
        <v>3679</v>
      </c>
      <c r="H19" s="139">
        <v>4005</v>
      </c>
      <c r="I19" s="223">
        <f t="shared" si="1"/>
        <v>7684</v>
      </c>
      <c r="J19" s="464">
        <f t="shared" si="2"/>
        <v>72.279183519894659</v>
      </c>
      <c r="K19" s="286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07"/>
      <c r="Z19" s="107"/>
    </row>
    <row r="20" spans="1:26">
      <c r="A20" s="240">
        <v>9</v>
      </c>
      <c r="B20" s="250">
        <f>'11'!B17</f>
        <v>0</v>
      </c>
      <c r="C20" s="250" t="str">
        <f>'11'!C17</f>
        <v>Bondrang</v>
      </c>
      <c r="D20" s="139">
        <v>794</v>
      </c>
      <c r="E20" s="139">
        <v>914</v>
      </c>
      <c r="F20" s="223">
        <f t="shared" si="0"/>
        <v>1708</v>
      </c>
      <c r="G20" s="139">
        <v>581</v>
      </c>
      <c r="H20" s="139">
        <v>961</v>
      </c>
      <c r="I20" s="223">
        <f t="shared" si="1"/>
        <v>1542</v>
      </c>
      <c r="J20" s="464">
        <f t="shared" si="2"/>
        <v>90.28103044496487</v>
      </c>
      <c r="K20" s="286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07"/>
      <c r="Z20" s="107"/>
    </row>
    <row r="21" spans="1:26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139">
        <v>2245</v>
      </c>
      <c r="E21" s="139">
        <v>2585</v>
      </c>
      <c r="F21" s="223">
        <f t="shared" si="0"/>
        <v>4830</v>
      </c>
      <c r="G21" s="139">
        <v>1978</v>
      </c>
      <c r="H21" s="139">
        <v>2670</v>
      </c>
      <c r="I21" s="223">
        <f t="shared" si="1"/>
        <v>4648</v>
      </c>
      <c r="J21" s="464">
        <f t="shared" si="2"/>
        <v>96.231884057971016</v>
      </c>
      <c r="K21" s="286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07"/>
      <c r="Z21" s="107"/>
    </row>
    <row r="22" spans="1:26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139">
        <v>883</v>
      </c>
      <c r="E22" s="139">
        <v>992</v>
      </c>
      <c r="F22" s="223">
        <f t="shared" si="0"/>
        <v>1875</v>
      </c>
      <c r="G22" s="139">
        <v>611</v>
      </c>
      <c r="H22" s="139">
        <v>925</v>
      </c>
      <c r="I22" s="223">
        <f t="shared" si="1"/>
        <v>1536</v>
      </c>
      <c r="J22" s="464">
        <f t="shared" si="2"/>
        <v>81.92</v>
      </c>
      <c r="K22" s="286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07"/>
      <c r="Z22" s="107"/>
    </row>
    <row r="23" spans="1:26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139">
        <v>2942</v>
      </c>
      <c r="E23" s="139">
        <v>3351</v>
      </c>
      <c r="F23" s="223">
        <f t="shared" si="0"/>
        <v>6293</v>
      </c>
      <c r="G23" s="139">
        <v>1551</v>
      </c>
      <c r="H23" s="139">
        <v>3297</v>
      </c>
      <c r="I23" s="223">
        <f t="shared" si="1"/>
        <v>4848</v>
      </c>
      <c r="J23" s="464">
        <f t="shared" si="2"/>
        <v>77.037978706499288</v>
      </c>
      <c r="K23" s="286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07"/>
      <c r="Z23" s="107"/>
    </row>
    <row r="24" spans="1:26" ht="15.75" customHeight="1">
      <c r="A24" s="240">
        <v>13</v>
      </c>
      <c r="B24" s="250">
        <f>'11'!B21</f>
        <v>0</v>
      </c>
      <c r="C24" s="250" t="str">
        <f>'11'!C21</f>
        <v>Kesugihan</v>
      </c>
      <c r="D24" s="139">
        <v>1939</v>
      </c>
      <c r="E24" s="139">
        <v>2213</v>
      </c>
      <c r="F24" s="223">
        <f t="shared" si="0"/>
        <v>4152</v>
      </c>
      <c r="G24" s="139">
        <v>1456</v>
      </c>
      <c r="H24" s="139">
        <v>2292</v>
      </c>
      <c r="I24" s="223">
        <f t="shared" si="1"/>
        <v>3748</v>
      </c>
      <c r="J24" s="464">
        <f t="shared" si="2"/>
        <v>90.269749518304437</v>
      </c>
      <c r="K24" s="286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07"/>
      <c r="Z24" s="107"/>
    </row>
    <row r="25" spans="1:26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139">
        <v>3296</v>
      </c>
      <c r="E25" s="139">
        <v>3762</v>
      </c>
      <c r="F25" s="223">
        <f t="shared" si="0"/>
        <v>7058</v>
      </c>
      <c r="G25" s="139">
        <v>2067</v>
      </c>
      <c r="H25" s="139">
        <v>4085</v>
      </c>
      <c r="I25" s="223">
        <f t="shared" si="1"/>
        <v>6152</v>
      </c>
      <c r="J25" s="464">
        <f t="shared" si="2"/>
        <v>87.163502408614335</v>
      </c>
      <c r="K25" s="286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07"/>
      <c r="Z25" s="107"/>
    </row>
    <row r="26" spans="1:26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139">
        <v>2242</v>
      </c>
      <c r="E26" s="139">
        <v>2501</v>
      </c>
      <c r="F26" s="223">
        <f t="shared" si="0"/>
        <v>4743</v>
      </c>
      <c r="G26" s="139">
        <v>704</v>
      </c>
      <c r="H26" s="139">
        <v>1038</v>
      </c>
      <c r="I26" s="223">
        <f t="shared" si="1"/>
        <v>1742</v>
      </c>
      <c r="J26" s="464">
        <f t="shared" si="2"/>
        <v>36.727809403331221</v>
      </c>
      <c r="K26" s="286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07"/>
      <c r="Z26" s="107"/>
    </row>
    <row r="27" spans="1:26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139">
        <v>2216</v>
      </c>
      <c r="E27" s="139">
        <v>2519</v>
      </c>
      <c r="F27" s="223">
        <f t="shared" si="0"/>
        <v>4735</v>
      </c>
      <c r="G27" s="139">
        <v>1497</v>
      </c>
      <c r="H27" s="139">
        <v>2312</v>
      </c>
      <c r="I27" s="223">
        <f t="shared" si="1"/>
        <v>3809</v>
      </c>
      <c r="J27" s="464">
        <f t="shared" si="2"/>
        <v>80.443505807814148</v>
      </c>
      <c r="K27" s="286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07"/>
      <c r="Z27" s="107"/>
    </row>
    <row r="28" spans="1:26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139">
        <v>2953</v>
      </c>
      <c r="E28" s="139">
        <v>3337</v>
      </c>
      <c r="F28" s="223">
        <f t="shared" si="0"/>
        <v>6290</v>
      </c>
      <c r="G28" s="139">
        <v>1235</v>
      </c>
      <c r="H28" s="139">
        <v>2986</v>
      </c>
      <c r="I28" s="223">
        <f t="shared" si="1"/>
        <v>4221</v>
      </c>
      <c r="J28" s="464">
        <f t="shared" si="2"/>
        <v>67.106518282988873</v>
      </c>
      <c r="K28" s="286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07"/>
      <c r="Z28" s="107"/>
    </row>
    <row r="29" spans="1:26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139">
        <v>4406</v>
      </c>
      <c r="E29" s="139">
        <v>5106</v>
      </c>
      <c r="F29" s="223">
        <f t="shared" si="0"/>
        <v>9512</v>
      </c>
      <c r="G29" s="139">
        <v>2380</v>
      </c>
      <c r="H29" s="139">
        <v>3808</v>
      </c>
      <c r="I29" s="223">
        <f t="shared" si="1"/>
        <v>6188</v>
      </c>
      <c r="J29" s="464">
        <f t="shared" si="2"/>
        <v>65.054667788057188</v>
      </c>
      <c r="K29" s="286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07"/>
      <c r="Z29" s="107"/>
    </row>
    <row r="30" spans="1:26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139">
        <v>3274</v>
      </c>
      <c r="E30" s="139">
        <v>3705</v>
      </c>
      <c r="F30" s="223">
        <f t="shared" si="0"/>
        <v>6979</v>
      </c>
      <c r="G30" s="139">
        <v>2527</v>
      </c>
      <c r="H30" s="139">
        <v>4142</v>
      </c>
      <c r="I30" s="223">
        <f t="shared" si="1"/>
        <v>6669</v>
      </c>
      <c r="J30" s="464">
        <f t="shared" si="2"/>
        <v>95.558102880068773</v>
      </c>
      <c r="K30" s="286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07"/>
      <c r="Z30" s="107"/>
    </row>
    <row r="31" spans="1:26" ht="15.75" customHeight="1">
      <c r="A31" s="240">
        <v>20</v>
      </c>
      <c r="B31" s="250">
        <f>'11'!B28</f>
        <v>0</v>
      </c>
      <c r="C31" s="250" t="str">
        <f>'11'!C28</f>
        <v>Ngrandu</v>
      </c>
      <c r="D31" s="139">
        <v>1091</v>
      </c>
      <c r="E31" s="139">
        <v>1244</v>
      </c>
      <c r="F31" s="223">
        <f t="shared" si="0"/>
        <v>2335</v>
      </c>
      <c r="G31" s="139">
        <v>993</v>
      </c>
      <c r="H31" s="139">
        <v>1293</v>
      </c>
      <c r="I31" s="223">
        <f t="shared" si="1"/>
        <v>2286</v>
      </c>
      <c r="J31" s="464">
        <f t="shared" si="2"/>
        <v>97.901498929336185</v>
      </c>
      <c r="K31" s="286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07"/>
      <c r="Z31" s="107"/>
    </row>
    <row r="32" spans="1:26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139">
        <v>4447</v>
      </c>
      <c r="E32" s="139">
        <v>4981</v>
      </c>
      <c r="F32" s="223">
        <f t="shared" si="0"/>
        <v>9428</v>
      </c>
      <c r="G32" s="139">
        <v>2405</v>
      </c>
      <c r="H32" s="139">
        <v>2726</v>
      </c>
      <c r="I32" s="223">
        <f t="shared" si="1"/>
        <v>5131</v>
      </c>
      <c r="J32" s="464">
        <f t="shared" si="2"/>
        <v>54.42299533305048</v>
      </c>
      <c r="K32" s="286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07"/>
      <c r="Z32" s="107"/>
    </row>
    <row r="33" spans="1:26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39">
        <v>3184</v>
      </c>
      <c r="E33" s="139">
        <v>3557</v>
      </c>
      <c r="F33" s="223">
        <f t="shared" si="0"/>
        <v>6741</v>
      </c>
      <c r="G33" s="139">
        <v>2442</v>
      </c>
      <c r="H33" s="139">
        <v>4215</v>
      </c>
      <c r="I33" s="223">
        <f t="shared" si="1"/>
        <v>6657</v>
      </c>
      <c r="J33" s="464">
        <f t="shared" si="2"/>
        <v>98.753894080996886</v>
      </c>
      <c r="K33" s="286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07"/>
      <c r="Z33" s="107"/>
    </row>
    <row r="34" spans="1:26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39">
        <v>2400</v>
      </c>
      <c r="E34" s="139">
        <v>2768</v>
      </c>
      <c r="F34" s="223">
        <f t="shared" si="0"/>
        <v>5168</v>
      </c>
      <c r="G34" s="139">
        <v>1578</v>
      </c>
      <c r="H34" s="139">
        <v>2578</v>
      </c>
      <c r="I34" s="223">
        <f t="shared" si="1"/>
        <v>4156</v>
      </c>
      <c r="J34" s="464">
        <f t="shared" si="2"/>
        <v>80.417956656346746</v>
      </c>
      <c r="K34" s="286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07"/>
      <c r="Z34" s="107"/>
    </row>
    <row r="35" spans="1:26" ht="15.75" customHeight="1">
      <c r="A35" s="240">
        <v>24</v>
      </c>
      <c r="B35" s="250">
        <f>'11'!B32</f>
        <v>0</v>
      </c>
      <c r="C35" s="250" t="str">
        <f>'11'!C32</f>
        <v>Kunti</v>
      </c>
      <c r="D35" s="139">
        <v>1325</v>
      </c>
      <c r="E35" s="139">
        <v>1483</v>
      </c>
      <c r="F35" s="223">
        <f t="shared" si="0"/>
        <v>2808</v>
      </c>
      <c r="G35" s="139">
        <v>671</v>
      </c>
      <c r="H35" s="139">
        <v>1235</v>
      </c>
      <c r="I35" s="223">
        <f t="shared" si="1"/>
        <v>1906</v>
      </c>
      <c r="J35" s="464">
        <f t="shared" si="2"/>
        <v>67.87749287749287</v>
      </c>
      <c r="K35" s="286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07"/>
      <c r="Z35" s="107"/>
    </row>
    <row r="36" spans="1:26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39">
        <v>5446</v>
      </c>
      <c r="E36" s="139">
        <v>6203</v>
      </c>
      <c r="F36" s="223">
        <f t="shared" si="0"/>
        <v>11649</v>
      </c>
      <c r="G36" s="139">
        <v>5440</v>
      </c>
      <c r="H36" s="139">
        <v>6197</v>
      </c>
      <c r="I36" s="223">
        <f t="shared" si="1"/>
        <v>11637</v>
      </c>
      <c r="J36" s="464">
        <f t="shared" si="2"/>
        <v>99.896986865825383</v>
      </c>
      <c r="K36" s="286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07"/>
      <c r="Z36" s="107"/>
    </row>
    <row r="37" spans="1:26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39">
        <v>3708</v>
      </c>
      <c r="E37" s="139">
        <v>4215</v>
      </c>
      <c r="F37" s="223">
        <f t="shared" si="0"/>
        <v>7923</v>
      </c>
      <c r="G37" s="139">
        <v>2952</v>
      </c>
      <c r="H37" s="139">
        <v>3928</v>
      </c>
      <c r="I37" s="223">
        <f t="shared" si="1"/>
        <v>6880</v>
      </c>
      <c r="J37" s="464">
        <f t="shared" si="2"/>
        <v>86.835794522276913</v>
      </c>
      <c r="K37" s="286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07"/>
      <c r="Z37" s="107"/>
    </row>
    <row r="38" spans="1:26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139">
        <v>3362</v>
      </c>
      <c r="E38" s="139">
        <v>3801</v>
      </c>
      <c r="F38" s="223">
        <f t="shared" si="0"/>
        <v>7163</v>
      </c>
      <c r="G38" s="139">
        <v>2487</v>
      </c>
      <c r="H38" s="139">
        <v>3666</v>
      </c>
      <c r="I38" s="223">
        <f t="shared" si="1"/>
        <v>6153</v>
      </c>
      <c r="J38" s="464">
        <f t="shared" si="2"/>
        <v>85.899762669272647</v>
      </c>
      <c r="K38" s="286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07"/>
      <c r="Z38" s="107"/>
    </row>
    <row r="39" spans="1:26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39">
        <v>3749</v>
      </c>
      <c r="E39" s="139">
        <v>4243</v>
      </c>
      <c r="F39" s="223">
        <f t="shared" si="0"/>
        <v>7992</v>
      </c>
      <c r="G39" s="139">
        <v>866</v>
      </c>
      <c r="H39" s="139">
        <v>4204</v>
      </c>
      <c r="I39" s="223">
        <f t="shared" si="1"/>
        <v>5070</v>
      </c>
      <c r="J39" s="464">
        <f t="shared" si="2"/>
        <v>63.438438438438439</v>
      </c>
      <c r="K39" s="286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07"/>
      <c r="Z39" s="107"/>
    </row>
    <row r="40" spans="1:26" ht="15.75" customHeight="1">
      <c r="A40" s="240">
        <v>29</v>
      </c>
      <c r="B40" s="250">
        <f>'11'!B37</f>
        <v>0</v>
      </c>
      <c r="C40" s="250" t="str">
        <f>'11'!C37</f>
        <v>Sukosari</v>
      </c>
      <c r="D40" s="139">
        <v>2744</v>
      </c>
      <c r="E40" s="139">
        <v>3117</v>
      </c>
      <c r="F40" s="223">
        <f t="shared" si="0"/>
        <v>5861</v>
      </c>
      <c r="G40" s="139">
        <v>1014</v>
      </c>
      <c r="H40" s="139">
        <v>1897</v>
      </c>
      <c r="I40" s="223">
        <f t="shared" si="1"/>
        <v>2911</v>
      </c>
      <c r="J40" s="464">
        <f t="shared" si="2"/>
        <v>49.667292270943527</v>
      </c>
      <c r="K40" s="286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07"/>
      <c r="Z40" s="107"/>
    </row>
    <row r="41" spans="1:26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39">
        <v>3558</v>
      </c>
      <c r="E41" s="139">
        <v>4037</v>
      </c>
      <c r="F41" s="223">
        <f t="shared" si="0"/>
        <v>7595</v>
      </c>
      <c r="G41" s="139">
        <v>2560</v>
      </c>
      <c r="H41" s="139">
        <v>3900</v>
      </c>
      <c r="I41" s="223">
        <f t="shared" si="1"/>
        <v>6460</v>
      </c>
      <c r="J41" s="464">
        <f t="shared" si="2"/>
        <v>85.055957867017767</v>
      </c>
      <c r="K41" s="286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07"/>
      <c r="Z41" s="107"/>
    </row>
    <row r="42" spans="1:26" ht="15.75" customHeight="1">
      <c r="A42" s="240">
        <v>31</v>
      </c>
      <c r="B42" s="250">
        <f>'11'!B39</f>
        <v>0</v>
      </c>
      <c r="C42" s="250" t="str">
        <f>'11'!C39</f>
        <v>Setono</v>
      </c>
      <c r="D42" s="139">
        <v>2162</v>
      </c>
      <c r="E42" s="139">
        <v>2471</v>
      </c>
      <c r="F42" s="223">
        <f t="shared" si="0"/>
        <v>4633</v>
      </c>
      <c r="G42" s="139">
        <v>1827</v>
      </c>
      <c r="H42" s="139">
        <v>2269</v>
      </c>
      <c r="I42" s="223">
        <f t="shared" si="1"/>
        <v>4096</v>
      </c>
      <c r="J42" s="464">
        <f t="shared" si="2"/>
        <v>88.409238074681625</v>
      </c>
      <c r="K42" s="286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07"/>
      <c r="Z42" s="107"/>
    </row>
    <row r="43" spans="1:26" ht="15.75" customHeight="1">
      <c r="A43" s="240">
        <v>32</v>
      </c>
      <c r="B43" s="250" t="str">
        <f>'11'!B40</f>
        <v>Ngebel</v>
      </c>
      <c r="C43" s="250" t="str">
        <f>'11'!C40</f>
        <v>Ngebel</v>
      </c>
      <c r="D43" s="139">
        <v>2010</v>
      </c>
      <c r="E43" s="139">
        <v>2249</v>
      </c>
      <c r="F43" s="223">
        <f t="shared" si="0"/>
        <v>4259</v>
      </c>
      <c r="G43" s="139">
        <v>983</v>
      </c>
      <c r="H43" s="139">
        <v>1283</v>
      </c>
      <c r="I43" s="223">
        <f t="shared" si="1"/>
        <v>2266</v>
      </c>
      <c r="J43" s="464">
        <f t="shared" si="2"/>
        <v>53.204977694294428</v>
      </c>
      <c r="K43" s="286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07"/>
      <c r="Z43" s="107"/>
    </row>
    <row r="44" spans="1:26" ht="18" customHeight="1">
      <c r="A44" s="351" t="s">
        <v>1057</v>
      </c>
      <c r="B44" s="372"/>
      <c r="C44" s="352"/>
      <c r="D44" s="231">
        <f t="shared" ref="D44:H44" si="3">SUM(D12:D43)</f>
        <v>89586</v>
      </c>
      <c r="E44" s="231">
        <f t="shared" si="3"/>
        <v>101484</v>
      </c>
      <c r="F44" s="231">
        <f t="shared" si="3"/>
        <v>191070</v>
      </c>
      <c r="G44" s="231">
        <f t="shared" si="3"/>
        <v>61761</v>
      </c>
      <c r="H44" s="231">
        <f t="shared" si="3"/>
        <v>90241</v>
      </c>
      <c r="I44" s="231">
        <f t="shared" si="1"/>
        <v>152002</v>
      </c>
      <c r="J44" s="465">
        <f t="shared" si="2"/>
        <v>79.55304338724028</v>
      </c>
      <c r="K44" s="286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07"/>
      <c r="Z44" s="107"/>
    </row>
    <row r="45" spans="1:26" ht="15.75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07"/>
      <c r="Z45" s="107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07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07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07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07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07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07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07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07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07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07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07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07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07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07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07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07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07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07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07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07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07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07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07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07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07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07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07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07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07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07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07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07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07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J3"/>
    <mergeCell ref="A7:A10"/>
    <mergeCell ref="B7:B10"/>
    <mergeCell ref="C7:C10"/>
    <mergeCell ref="D7:J8"/>
    <mergeCell ref="D9:F9"/>
    <mergeCell ref="G9:J9"/>
  </mergeCells>
  <printOptions horizontalCentered="1"/>
  <pageMargins left="1.7" right="0.9" top="1.1499999999999999" bottom="0.9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A1:Z1000"/>
  <sheetViews>
    <sheetView workbookViewId="0"/>
  </sheetViews>
  <sheetFormatPr defaultColWidth="14.42578125" defaultRowHeight="15" customHeight="1"/>
  <cols>
    <col min="1" max="1" width="8.85546875" customWidth="1"/>
    <col min="2" max="3" width="20.42578125" customWidth="1"/>
    <col min="4" max="4" width="21.28515625" customWidth="1"/>
    <col min="5" max="5" width="20.42578125" customWidth="1"/>
    <col min="6" max="7" width="20.85546875" customWidth="1"/>
    <col min="8" max="8" width="23.42578125" customWidth="1"/>
    <col min="9" max="9" width="26.28515625" customWidth="1"/>
    <col min="10" max="10" width="24.7109375" customWidth="1"/>
    <col min="11" max="23" width="8.85546875" customWidth="1"/>
    <col min="24" max="26" width="14" customWidth="1"/>
  </cols>
  <sheetData>
    <row r="1" spans="1:26" ht="12" customHeight="1">
      <c r="A1" s="168" t="s">
        <v>1689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12" customHeight="1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21.75" customHeight="1">
      <c r="A3" s="728" t="s">
        <v>1690</v>
      </c>
      <c r="B3" s="718"/>
      <c r="C3" s="718"/>
      <c r="D3" s="718"/>
      <c r="E3" s="718"/>
      <c r="F3" s="718"/>
      <c r="G3" s="718"/>
      <c r="H3" s="718"/>
      <c r="I3" s="718"/>
      <c r="J3" s="718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2" customHeight="1">
      <c r="A4" s="109"/>
      <c r="B4" s="109"/>
      <c r="C4" s="109"/>
      <c r="D4" s="109"/>
      <c r="E4" s="154" t="s">
        <v>284</v>
      </c>
      <c r="F4" s="110" t="str">
        <f>'1'!$F$5</f>
        <v>PONOROGO</v>
      </c>
      <c r="G4" s="107"/>
      <c r="H4" s="107"/>
      <c r="I4" s="109"/>
      <c r="J4" s="109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2" customHeight="1">
      <c r="A5" s="109"/>
      <c r="B5" s="109"/>
      <c r="C5" s="109"/>
      <c r="D5" s="109"/>
      <c r="E5" s="154" t="s">
        <v>3</v>
      </c>
      <c r="F5" s="110">
        <f>'1'!$F$6</f>
        <v>2025</v>
      </c>
      <c r="G5" s="107"/>
      <c r="H5" s="107"/>
      <c r="I5" s="109"/>
      <c r="J5" s="109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12" customHeight="1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20.25" customHeight="1">
      <c r="A7" s="750" t="s">
        <v>4</v>
      </c>
      <c r="B7" s="750" t="s">
        <v>247</v>
      </c>
      <c r="C7" s="750" t="s">
        <v>1156</v>
      </c>
      <c r="D7" s="755" t="s">
        <v>1156</v>
      </c>
      <c r="E7" s="753"/>
      <c r="F7" s="753"/>
      <c r="G7" s="753"/>
      <c r="H7" s="753"/>
      <c r="I7" s="753"/>
      <c r="J7" s="754"/>
      <c r="K7" s="211"/>
      <c r="L7" s="211"/>
      <c r="M7" s="211"/>
      <c r="N7" s="211"/>
      <c r="O7" s="211"/>
      <c r="P7" s="211"/>
      <c r="Q7" s="211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90.75" customHeight="1">
      <c r="A8" s="720"/>
      <c r="B8" s="720"/>
      <c r="C8" s="720"/>
      <c r="D8" s="117" t="s">
        <v>1691</v>
      </c>
      <c r="E8" s="117" t="s">
        <v>1692</v>
      </c>
      <c r="F8" s="117" t="s">
        <v>1693</v>
      </c>
      <c r="G8" s="117" t="s">
        <v>1694</v>
      </c>
      <c r="H8" s="117" t="s">
        <v>1695</v>
      </c>
      <c r="I8" s="117" t="s">
        <v>1696</v>
      </c>
      <c r="J8" s="117" t="s">
        <v>1697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2" customHeight="1">
      <c r="A9" s="119">
        <v>1</v>
      </c>
      <c r="B9" s="119">
        <v>2</v>
      </c>
      <c r="C9" s="119">
        <v>3</v>
      </c>
      <c r="D9" s="265">
        <v>4</v>
      </c>
      <c r="E9" s="119">
        <v>5</v>
      </c>
      <c r="F9" s="119">
        <v>6</v>
      </c>
      <c r="G9" s="119">
        <v>7</v>
      </c>
      <c r="H9" s="119">
        <v>8</v>
      </c>
      <c r="I9" s="119">
        <v>9</v>
      </c>
      <c r="J9" s="119">
        <v>10</v>
      </c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5" customHeight="1">
      <c r="A10" s="240">
        <v>1</v>
      </c>
      <c r="B10" s="250" t="str">
        <f>'11'!B9</f>
        <v>Ngrayun</v>
      </c>
      <c r="C10" s="250" t="str">
        <f>'11'!C9</f>
        <v>Ngrayun</v>
      </c>
      <c r="D10" s="121" t="s">
        <v>1698</v>
      </c>
      <c r="E10" s="121" t="s">
        <v>1698</v>
      </c>
      <c r="F10" s="121" t="s">
        <v>1698</v>
      </c>
      <c r="G10" s="121" t="s">
        <v>1698</v>
      </c>
      <c r="H10" s="121" t="s">
        <v>1698</v>
      </c>
      <c r="I10" s="121" t="s">
        <v>1698</v>
      </c>
      <c r="J10" s="121" t="s">
        <v>1698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 ht="15" customHeight="1">
      <c r="A11" s="240">
        <v>2</v>
      </c>
      <c r="B11" s="250">
        <f>'11'!B10</f>
        <v>0</v>
      </c>
      <c r="C11" s="250" t="str">
        <f>'11'!C10</f>
        <v>Selur</v>
      </c>
      <c r="D11" s="121" t="s">
        <v>1698</v>
      </c>
      <c r="E11" s="121" t="s">
        <v>1698</v>
      </c>
      <c r="F11" s="121" t="s">
        <v>1698</v>
      </c>
      <c r="G11" s="121" t="s">
        <v>1698</v>
      </c>
      <c r="H11" s="121" t="s">
        <v>1698</v>
      </c>
      <c r="I11" s="121" t="s">
        <v>1698</v>
      </c>
      <c r="J11" s="121" t="s">
        <v>1698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15" customHeight="1">
      <c r="A12" s="240">
        <v>3</v>
      </c>
      <c r="B12" s="250" t="str">
        <f>'11'!B11</f>
        <v>Slahung</v>
      </c>
      <c r="C12" s="250" t="str">
        <f>'11'!C11</f>
        <v>Slahung</v>
      </c>
      <c r="D12" s="121" t="s">
        <v>1698</v>
      </c>
      <c r="E12" s="121" t="s">
        <v>1698</v>
      </c>
      <c r="F12" s="121" t="s">
        <v>1698</v>
      </c>
      <c r="G12" s="121" t="s">
        <v>1698</v>
      </c>
      <c r="H12" s="121" t="s">
        <v>1698</v>
      </c>
      <c r="I12" s="121" t="s">
        <v>1698</v>
      </c>
      <c r="J12" s="121" t="s">
        <v>1698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5" customHeight="1">
      <c r="A13" s="240">
        <v>4</v>
      </c>
      <c r="B13" s="250">
        <f>'11'!B12</f>
        <v>0</v>
      </c>
      <c r="C13" s="250" t="str">
        <f>'11'!C12</f>
        <v>Nailan</v>
      </c>
      <c r="D13" s="121" t="s">
        <v>1698</v>
      </c>
      <c r="E13" s="121" t="s">
        <v>1698</v>
      </c>
      <c r="F13" s="121" t="s">
        <v>1698</v>
      </c>
      <c r="G13" s="121" t="s">
        <v>1698</v>
      </c>
      <c r="H13" s="121" t="s">
        <v>1698</v>
      </c>
      <c r="I13" s="121" t="s">
        <v>1698</v>
      </c>
      <c r="J13" s="121" t="s">
        <v>1698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5" customHeight="1">
      <c r="A14" s="240">
        <v>5</v>
      </c>
      <c r="B14" s="250" t="str">
        <f>'11'!B13</f>
        <v>Bungkal</v>
      </c>
      <c r="C14" s="250" t="str">
        <f>'11'!C13</f>
        <v>Bungkal</v>
      </c>
      <c r="D14" s="121" t="s">
        <v>1698</v>
      </c>
      <c r="E14" s="121" t="s">
        <v>1698</v>
      </c>
      <c r="F14" s="121" t="s">
        <v>1698</v>
      </c>
      <c r="G14" s="121" t="s">
        <v>1698</v>
      </c>
      <c r="H14" s="121" t="s">
        <v>1698</v>
      </c>
      <c r="I14" s="121" t="s">
        <v>1698</v>
      </c>
      <c r="J14" s="121" t="s">
        <v>1698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5" customHeight="1">
      <c r="A15" s="240">
        <v>6</v>
      </c>
      <c r="B15" s="250" t="str">
        <f>'11'!B14</f>
        <v>Sambit</v>
      </c>
      <c r="C15" s="250" t="str">
        <f>'11'!C14</f>
        <v>Sambit</v>
      </c>
      <c r="D15" s="121" t="s">
        <v>1698</v>
      </c>
      <c r="E15" s="121" t="s">
        <v>1698</v>
      </c>
      <c r="F15" s="121" t="s">
        <v>1698</v>
      </c>
      <c r="G15" s="121" t="s">
        <v>1698</v>
      </c>
      <c r="H15" s="121" t="s">
        <v>1698</v>
      </c>
      <c r="I15" s="121" t="s">
        <v>1698</v>
      </c>
      <c r="J15" s="121" t="s">
        <v>1698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5" customHeight="1">
      <c r="A16" s="240">
        <v>7</v>
      </c>
      <c r="B16" s="250">
        <f>'11'!B15</f>
        <v>0</v>
      </c>
      <c r="C16" s="250" t="str">
        <f>'11'!C15</f>
        <v>Wringinanom</v>
      </c>
      <c r="D16" s="121" t="s">
        <v>1698</v>
      </c>
      <c r="E16" s="121" t="s">
        <v>1698</v>
      </c>
      <c r="F16" s="121" t="s">
        <v>1698</v>
      </c>
      <c r="G16" s="121" t="s">
        <v>1698</v>
      </c>
      <c r="H16" s="121" t="s">
        <v>1698</v>
      </c>
      <c r="I16" s="121" t="s">
        <v>1698</v>
      </c>
      <c r="J16" s="121" t="s">
        <v>1698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15" customHeight="1">
      <c r="A17" s="240">
        <v>8</v>
      </c>
      <c r="B17" s="250" t="str">
        <f>'11'!B16</f>
        <v>Sawoo</v>
      </c>
      <c r="C17" s="250" t="str">
        <f>'11'!C16</f>
        <v>Sawoo</v>
      </c>
      <c r="D17" s="121" t="s">
        <v>1698</v>
      </c>
      <c r="E17" s="121" t="s">
        <v>1698</v>
      </c>
      <c r="F17" s="121" t="s">
        <v>1698</v>
      </c>
      <c r="G17" s="121" t="s">
        <v>1698</v>
      </c>
      <c r="H17" s="121" t="s">
        <v>1698</v>
      </c>
      <c r="I17" s="121" t="s">
        <v>1698</v>
      </c>
      <c r="J17" s="121" t="s">
        <v>1698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15" customHeight="1">
      <c r="A18" s="240">
        <v>9</v>
      </c>
      <c r="B18" s="250">
        <f>'11'!B17</f>
        <v>0</v>
      </c>
      <c r="C18" s="250" t="str">
        <f>'11'!C17</f>
        <v>Bondrang</v>
      </c>
      <c r="D18" s="121" t="s">
        <v>1698</v>
      </c>
      <c r="E18" s="121" t="s">
        <v>1698</v>
      </c>
      <c r="F18" s="121" t="s">
        <v>1698</v>
      </c>
      <c r="G18" s="121" t="s">
        <v>1698</v>
      </c>
      <c r="H18" s="121" t="s">
        <v>1698</v>
      </c>
      <c r="I18" s="121" t="s">
        <v>1698</v>
      </c>
      <c r="J18" s="121">
        <v>0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5" customHeight="1">
      <c r="A19" s="240">
        <v>10</v>
      </c>
      <c r="B19" s="250" t="str">
        <f>'11'!B18</f>
        <v>Sooko</v>
      </c>
      <c r="C19" s="250" t="str">
        <f>'11'!C18</f>
        <v>Sooko</v>
      </c>
      <c r="D19" s="121" t="s">
        <v>1698</v>
      </c>
      <c r="E19" s="121" t="s">
        <v>1698</v>
      </c>
      <c r="F19" s="121" t="s">
        <v>1698</v>
      </c>
      <c r="G19" s="121" t="s">
        <v>1698</v>
      </c>
      <c r="H19" s="121" t="s">
        <v>1698</v>
      </c>
      <c r="I19" s="121" t="s">
        <v>1698</v>
      </c>
      <c r="J19" s="121" t="s">
        <v>1698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5" customHeight="1">
      <c r="A20" s="240">
        <v>11</v>
      </c>
      <c r="B20" s="250" t="str">
        <f>'11'!B19</f>
        <v>Pudak</v>
      </c>
      <c r="C20" s="250" t="str">
        <f>'11'!C19</f>
        <v>Pudak</v>
      </c>
      <c r="D20" s="121" t="s">
        <v>1698</v>
      </c>
      <c r="E20" s="121" t="s">
        <v>1698</v>
      </c>
      <c r="F20" s="121" t="s">
        <v>1698</v>
      </c>
      <c r="G20" s="121" t="s">
        <v>1698</v>
      </c>
      <c r="H20" s="121" t="s">
        <v>1698</v>
      </c>
      <c r="I20" s="121" t="s">
        <v>1698</v>
      </c>
      <c r="J20" s="121">
        <v>0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" customHeight="1">
      <c r="A21" s="240">
        <v>12</v>
      </c>
      <c r="B21" s="250" t="str">
        <f>'11'!B20</f>
        <v>Pulung</v>
      </c>
      <c r="C21" s="250" t="str">
        <f>'11'!C20</f>
        <v>Pulung</v>
      </c>
      <c r="D21" s="121" t="s">
        <v>1698</v>
      </c>
      <c r="E21" s="121" t="s">
        <v>1698</v>
      </c>
      <c r="F21" s="121" t="s">
        <v>1698</v>
      </c>
      <c r="G21" s="121" t="s">
        <v>1698</v>
      </c>
      <c r="H21" s="121" t="s">
        <v>1698</v>
      </c>
      <c r="I21" s="121" t="s">
        <v>1698</v>
      </c>
      <c r="J21" s="121" t="s">
        <v>1698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" customHeight="1">
      <c r="A22" s="240">
        <v>13</v>
      </c>
      <c r="B22" s="250">
        <f>'11'!B21</f>
        <v>0</v>
      </c>
      <c r="C22" s="250" t="str">
        <f>'11'!C21</f>
        <v>Kesugihan</v>
      </c>
      <c r="D22" s="121" t="s">
        <v>1698</v>
      </c>
      <c r="E22" s="121" t="s">
        <v>1698</v>
      </c>
      <c r="F22" s="121" t="s">
        <v>1698</v>
      </c>
      <c r="G22" s="121" t="s">
        <v>1698</v>
      </c>
      <c r="H22" s="121" t="s">
        <v>1698</v>
      </c>
      <c r="I22" s="121" t="s">
        <v>1698</v>
      </c>
      <c r="J22" s="121">
        <v>0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" customHeight="1">
      <c r="A23" s="240">
        <v>14</v>
      </c>
      <c r="B23" s="250" t="str">
        <f>'11'!B22</f>
        <v>Mlarak</v>
      </c>
      <c r="C23" s="250" t="str">
        <f>'11'!C22</f>
        <v>Mlarak</v>
      </c>
      <c r="D23" s="121" t="s">
        <v>1698</v>
      </c>
      <c r="E23" s="121" t="s">
        <v>1698</v>
      </c>
      <c r="F23" s="121" t="s">
        <v>1698</v>
      </c>
      <c r="G23" s="121" t="s">
        <v>1698</v>
      </c>
      <c r="H23" s="121" t="s">
        <v>1698</v>
      </c>
      <c r="I23" s="121" t="s">
        <v>1698</v>
      </c>
      <c r="J23" s="121" t="s">
        <v>1698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" customHeight="1">
      <c r="A24" s="240">
        <v>15</v>
      </c>
      <c r="B24" s="250" t="str">
        <f>'11'!B23</f>
        <v>Siman</v>
      </c>
      <c r="C24" s="250" t="str">
        <f>'11'!C23</f>
        <v>Siman</v>
      </c>
      <c r="D24" s="121" t="s">
        <v>1698</v>
      </c>
      <c r="E24" s="121" t="s">
        <v>1698</v>
      </c>
      <c r="F24" s="121" t="s">
        <v>1698</v>
      </c>
      <c r="G24" s="121" t="s">
        <v>1698</v>
      </c>
      <c r="H24" s="121" t="s">
        <v>1698</v>
      </c>
      <c r="I24" s="121" t="s">
        <v>1698</v>
      </c>
      <c r="J24" s="121" t="s">
        <v>1698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" customHeight="1">
      <c r="A25" s="240">
        <v>16</v>
      </c>
      <c r="B25" s="250">
        <f>'11'!B24</f>
        <v>0</v>
      </c>
      <c r="C25" s="250" t="str">
        <f>'11'!C24</f>
        <v>Ronowijayan</v>
      </c>
      <c r="D25" s="121" t="s">
        <v>1698</v>
      </c>
      <c r="E25" s="121" t="s">
        <v>1698</v>
      </c>
      <c r="F25" s="121" t="s">
        <v>1698</v>
      </c>
      <c r="G25" s="121" t="s">
        <v>1698</v>
      </c>
      <c r="H25" s="121" t="s">
        <v>1698</v>
      </c>
      <c r="I25" s="121" t="s">
        <v>1698</v>
      </c>
      <c r="J25" s="121" t="s">
        <v>1698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" customHeight="1">
      <c r="A26" s="240">
        <v>17</v>
      </c>
      <c r="B26" s="250" t="str">
        <f>'11'!B25</f>
        <v>Jetis</v>
      </c>
      <c r="C26" s="250" t="str">
        <f>'11'!C25</f>
        <v>Jetis</v>
      </c>
      <c r="D26" s="121" t="s">
        <v>1698</v>
      </c>
      <c r="E26" s="121" t="s">
        <v>1698</v>
      </c>
      <c r="F26" s="121" t="s">
        <v>1698</v>
      </c>
      <c r="G26" s="121" t="s">
        <v>1698</v>
      </c>
      <c r="H26" s="121" t="s">
        <v>1698</v>
      </c>
      <c r="I26" s="121" t="s">
        <v>1698</v>
      </c>
      <c r="J26" s="121" t="s">
        <v>1698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" customHeight="1">
      <c r="A27" s="240">
        <v>18</v>
      </c>
      <c r="B27" s="250" t="str">
        <f>'11'!B26</f>
        <v>Balong</v>
      </c>
      <c r="C27" s="250" t="str">
        <f>'11'!C26</f>
        <v>Balong</v>
      </c>
      <c r="D27" s="121" t="s">
        <v>1698</v>
      </c>
      <c r="E27" s="121" t="s">
        <v>1698</v>
      </c>
      <c r="F27" s="121" t="s">
        <v>1698</v>
      </c>
      <c r="G27" s="121" t="s">
        <v>1698</v>
      </c>
      <c r="H27" s="121" t="s">
        <v>1698</v>
      </c>
      <c r="I27" s="121" t="s">
        <v>1698</v>
      </c>
      <c r="J27" s="121" t="s">
        <v>1698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" customHeight="1">
      <c r="A28" s="240">
        <v>19</v>
      </c>
      <c r="B28" s="250" t="str">
        <f>'11'!B27</f>
        <v>Kauman</v>
      </c>
      <c r="C28" s="250" t="str">
        <f>'11'!C27</f>
        <v>Kauman</v>
      </c>
      <c r="D28" s="121" t="s">
        <v>1698</v>
      </c>
      <c r="E28" s="121" t="s">
        <v>1698</v>
      </c>
      <c r="F28" s="121" t="s">
        <v>1698</v>
      </c>
      <c r="G28" s="121" t="s">
        <v>1698</v>
      </c>
      <c r="H28" s="121" t="s">
        <v>1698</v>
      </c>
      <c r="I28" s="121" t="s">
        <v>1698</v>
      </c>
      <c r="J28" s="121" t="s">
        <v>1698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" customHeight="1">
      <c r="A29" s="240">
        <v>20</v>
      </c>
      <c r="B29" s="250">
        <f>'11'!B28</f>
        <v>0</v>
      </c>
      <c r="C29" s="250" t="str">
        <f>'11'!C28</f>
        <v>Ngrandu</v>
      </c>
      <c r="D29" s="121" t="s">
        <v>1698</v>
      </c>
      <c r="E29" s="121" t="s">
        <v>1698</v>
      </c>
      <c r="F29" s="121" t="s">
        <v>1698</v>
      </c>
      <c r="G29" s="121" t="s">
        <v>1698</v>
      </c>
      <c r="H29" s="121" t="s">
        <v>1698</v>
      </c>
      <c r="I29" s="121" t="s">
        <v>1698</v>
      </c>
      <c r="J29" s="121" t="s">
        <v>1698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" customHeight="1">
      <c r="A30" s="240">
        <v>21</v>
      </c>
      <c r="B30" s="250" t="str">
        <f>'11'!B29</f>
        <v>Jambon</v>
      </c>
      <c r="C30" s="250" t="str">
        <f>'11'!C29</f>
        <v>Jambon</v>
      </c>
      <c r="D30" s="121" t="s">
        <v>1698</v>
      </c>
      <c r="E30" s="121" t="s">
        <v>1698</v>
      </c>
      <c r="F30" s="121" t="s">
        <v>1698</v>
      </c>
      <c r="G30" s="121" t="s">
        <v>1698</v>
      </c>
      <c r="H30" s="121" t="s">
        <v>1698</v>
      </c>
      <c r="I30" s="121" t="s">
        <v>1698</v>
      </c>
      <c r="J30" s="121" t="s">
        <v>1698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" customHeight="1">
      <c r="A31" s="240">
        <v>22</v>
      </c>
      <c r="B31" s="250" t="str">
        <f>'11'!B30</f>
        <v>Badegan</v>
      </c>
      <c r="C31" s="250" t="str">
        <f>'11'!C30</f>
        <v>Badegan</v>
      </c>
      <c r="D31" s="121" t="s">
        <v>1698</v>
      </c>
      <c r="E31" s="121" t="s">
        <v>1698</v>
      </c>
      <c r="F31" s="121" t="s">
        <v>1698</v>
      </c>
      <c r="G31" s="121" t="s">
        <v>1698</v>
      </c>
      <c r="H31" s="121" t="s">
        <v>1698</v>
      </c>
      <c r="I31" s="121" t="s">
        <v>1698</v>
      </c>
      <c r="J31" s="121" t="s">
        <v>1698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" customHeight="1">
      <c r="A32" s="240">
        <v>23</v>
      </c>
      <c r="B32" s="250" t="str">
        <f>'11'!B31</f>
        <v>Sampung</v>
      </c>
      <c r="C32" s="250" t="str">
        <f>'11'!C31</f>
        <v>Sampung</v>
      </c>
      <c r="D32" s="121" t="s">
        <v>1698</v>
      </c>
      <c r="E32" s="121" t="s">
        <v>1698</v>
      </c>
      <c r="F32" s="121" t="s">
        <v>1698</v>
      </c>
      <c r="G32" s="121" t="s">
        <v>1698</v>
      </c>
      <c r="H32" s="121" t="s">
        <v>1698</v>
      </c>
      <c r="I32" s="121" t="s">
        <v>1698</v>
      </c>
      <c r="J32" s="121" t="s">
        <v>1698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" customHeight="1">
      <c r="A33" s="240">
        <v>24</v>
      </c>
      <c r="B33" s="250">
        <f>'11'!B32</f>
        <v>0</v>
      </c>
      <c r="C33" s="250" t="str">
        <f>'11'!C32</f>
        <v>Kunti</v>
      </c>
      <c r="D33" s="121" t="s">
        <v>1698</v>
      </c>
      <c r="E33" s="121" t="s">
        <v>1698</v>
      </c>
      <c r="F33" s="121" t="s">
        <v>1698</v>
      </c>
      <c r="G33" s="121" t="s">
        <v>1698</v>
      </c>
      <c r="H33" s="121" t="s">
        <v>1698</v>
      </c>
      <c r="I33" s="121" t="s">
        <v>1698</v>
      </c>
      <c r="J33" s="121" t="s">
        <v>1698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" customHeight="1">
      <c r="A34" s="240">
        <v>25</v>
      </c>
      <c r="B34" s="250" t="str">
        <f>'11'!B33</f>
        <v>Sukorejo</v>
      </c>
      <c r="C34" s="250" t="str">
        <f>'11'!C33</f>
        <v>Sukorejo</v>
      </c>
      <c r="D34" s="121" t="s">
        <v>1698</v>
      </c>
      <c r="E34" s="121" t="s">
        <v>1698</v>
      </c>
      <c r="F34" s="121" t="s">
        <v>1698</v>
      </c>
      <c r="G34" s="121" t="s">
        <v>1698</v>
      </c>
      <c r="H34" s="121" t="s">
        <v>1698</v>
      </c>
      <c r="I34" s="121" t="s">
        <v>1698</v>
      </c>
      <c r="J34" s="121" t="s">
        <v>1698</v>
      </c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" customHeight="1">
      <c r="A35" s="240">
        <v>26</v>
      </c>
      <c r="B35" s="250" t="str">
        <f>'11'!B34</f>
        <v>Ponorogo</v>
      </c>
      <c r="C35" s="250" t="str">
        <f>'11'!C34</f>
        <v>Po. Utara</v>
      </c>
      <c r="D35" s="121" t="s">
        <v>1698</v>
      </c>
      <c r="E35" s="121" t="s">
        <v>1698</v>
      </c>
      <c r="F35" s="121" t="s">
        <v>1698</v>
      </c>
      <c r="G35" s="121" t="s">
        <v>1698</v>
      </c>
      <c r="H35" s="121" t="s">
        <v>1698</v>
      </c>
      <c r="I35" s="121" t="s">
        <v>1698</v>
      </c>
      <c r="J35" s="121" t="s">
        <v>1698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" customHeight="1">
      <c r="A36" s="240">
        <v>27</v>
      </c>
      <c r="B36" s="250">
        <f>'11'!B35</f>
        <v>0</v>
      </c>
      <c r="C36" s="250" t="str">
        <f>'11'!C35</f>
        <v>Po. Selatan</v>
      </c>
      <c r="D36" s="121" t="s">
        <v>1698</v>
      </c>
      <c r="E36" s="121" t="s">
        <v>1698</v>
      </c>
      <c r="F36" s="121" t="s">
        <v>1698</v>
      </c>
      <c r="G36" s="121" t="s">
        <v>1698</v>
      </c>
      <c r="H36" s="121" t="s">
        <v>1698</v>
      </c>
      <c r="I36" s="121" t="s">
        <v>1698</v>
      </c>
      <c r="J36" s="121" t="s">
        <v>1698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" customHeight="1">
      <c r="A37" s="240">
        <v>28</v>
      </c>
      <c r="B37" s="250" t="str">
        <f>'11'!B36</f>
        <v>Babadan</v>
      </c>
      <c r="C37" s="250" t="str">
        <f>'11'!C36</f>
        <v>Babadan</v>
      </c>
      <c r="D37" s="121" t="s">
        <v>1698</v>
      </c>
      <c r="E37" s="121" t="s">
        <v>1698</v>
      </c>
      <c r="F37" s="121" t="s">
        <v>1698</v>
      </c>
      <c r="G37" s="121" t="s">
        <v>1698</v>
      </c>
      <c r="H37" s="121" t="s">
        <v>1698</v>
      </c>
      <c r="I37" s="121" t="s">
        <v>1698</v>
      </c>
      <c r="J37" s="121" t="s">
        <v>1698</v>
      </c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" customHeight="1">
      <c r="A38" s="240">
        <v>29</v>
      </c>
      <c r="B38" s="250">
        <f>'11'!B37</f>
        <v>0</v>
      </c>
      <c r="C38" s="250" t="str">
        <f>'11'!C37</f>
        <v>Sukosari</v>
      </c>
      <c r="D38" s="121" t="s">
        <v>1698</v>
      </c>
      <c r="E38" s="121" t="s">
        <v>1698</v>
      </c>
      <c r="F38" s="121" t="s">
        <v>1698</v>
      </c>
      <c r="G38" s="121" t="s">
        <v>1698</v>
      </c>
      <c r="H38" s="121" t="s">
        <v>1698</v>
      </c>
      <c r="I38" s="121" t="s">
        <v>1698</v>
      </c>
      <c r="J38" s="121" t="s">
        <v>1698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" customHeight="1">
      <c r="A39" s="240">
        <v>30</v>
      </c>
      <c r="B39" s="250" t="str">
        <f>'11'!B38</f>
        <v>Jenangan</v>
      </c>
      <c r="C39" s="250" t="str">
        <f>'11'!C38</f>
        <v>Jenangan</v>
      </c>
      <c r="D39" s="121" t="s">
        <v>1698</v>
      </c>
      <c r="E39" s="121" t="s">
        <v>1698</v>
      </c>
      <c r="F39" s="121" t="s">
        <v>1698</v>
      </c>
      <c r="G39" s="121" t="s">
        <v>1698</v>
      </c>
      <c r="H39" s="121" t="s">
        <v>1698</v>
      </c>
      <c r="I39" s="121" t="s">
        <v>1698</v>
      </c>
      <c r="J39" s="121" t="s">
        <v>1698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" customHeight="1">
      <c r="A40" s="240">
        <v>31</v>
      </c>
      <c r="B40" s="250">
        <f>'11'!B39</f>
        <v>0</v>
      </c>
      <c r="C40" s="250" t="str">
        <f>'11'!C39</f>
        <v>Setono</v>
      </c>
      <c r="D40" s="121" t="s">
        <v>1698</v>
      </c>
      <c r="E40" s="121" t="s">
        <v>1698</v>
      </c>
      <c r="F40" s="121" t="s">
        <v>1698</v>
      </c>
      <c r="G40" s="121" t="s">
        <v>1698</v>
      </c>
      <c r="H40" s="121" t="s">
        <v>1698</v>
      </c>
      <c r="I40" s="121" t="s">
        <v>1698</v>
      </c>
      <c r="J40" s="121" t="s">
        <v>1698</v>
      </c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" customHeight="1">
      <c r="A41" s="240">
        <v>32</v>
      </c>
      <c r="B41" s="250" t="str">
        <f>'11'!B40</f>
        <v>Ngebel</v>
      </c>
      <c r="C41" s="250" t="str">
        <f>'11'!C40</f>
        <v>Ngebel</v>
      </c>
      <c r="D41" s="121" t="s">
        <v>1698</v>
      </c>
      <c r="E41" s="121" t="s">
        <v>1698</v>
      </c>
      <c r="F41" s="121" t="s">
        <v>1698</v>
      </c>
      <c r="G41" s="121" t="s">
        <v>1698</v>
      </c>
      <c r="H41" s="121" t="s">
        <v>1698</v>
      </c>
      <c r="I41" s="121" t="s">
        <v>1698</v>
      </c>
      <c r="J41" s="121" t="s">
        <v>1698</v>
      </c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9.5" customHeight="1">
      <c r="A42" s="466" t="s">
        <v>1057</v>
      </c>
      <c r="B42" s="215"/>
      <c r="C42" s="215">
        <f>COUNTA(C10:C41)</f>
        <v>32</v>
      </c>
      <c r="D42" s="467">
        <f t="shared" ref="D42:J42" si="0">COUNTIF(D10:D41,"v")</f>
        <v>32</v>
      </c>
      <c r="E42" s="467">
        <f t="shared" si="0"/>
        <v>32</v>
      </c>
      <c r="F42" s="467">
        <f t="shared" si="0"/>
        <v>32</v>
      </c>
      <c r="G42" s="467">
        <f t="shared" si="0"/>
        <v>32</v>
      </c>
      <c r="H42" s="467">
        <f t="shared" si="0"/>
        <v>32</v>
      </c>
      <c r="I42" s="467">
        <f t="shared" si="0"/>
        <v>32</v>
      </c>
      <c r="J42" s="467">
        <f t="shared" si="0"/>
        <v>29</v>
      </c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</row>
    <row r="43" spans="1:26" ht="19.5" customHeight="1">
      <c r="A43" s="295" t="s">
        <v>1699</v>
      </c>
      <c r="B43" s="468"/>
      <c r="C43" s="468"/>
      <c r="D43" s="469">
        <f t="shared" ref="D43:J43" si="1">D42/$C$42*100</f>
        <v>100</v>
      </c>
      <c r="E43" s="469">
        <f t="shared" si="1"/>
        <v>100</v>
      </c>
      <c r="F43" s="469">
        <f t="shared" si="1"/>
        <v>100</v>
      </c>
      <c r="G43" s="469">
        <f t="shared" si="1"/>
        <v>100</v>
      </c>
      <c r="H43" s="469">
        <f t="shared" si="1"/>
        <v>100</v>
      </c>
      <c r="I43" s="469">
        <f t="shared" si="1"/>
        <v>100</v>
      </c>
      <c r="J43" s="469">
        <f t="shared" si="1"/>
        <v>90.625</v>
      </c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2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2" customHeight="1">
      <c r="A45" s="107" t="s">
        <v>1320</v>
      </c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2" customHeight="1">
      <c r="A46" s="107" t="s">
        <v>1700</v>
      </c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2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2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2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2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2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2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2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2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2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2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2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2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2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2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2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2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2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2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2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2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2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2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2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2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2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2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2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2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2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2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2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2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2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2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2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2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2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2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2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2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2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2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2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2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2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2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2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2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2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2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2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2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2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2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2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2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2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2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2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2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2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2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2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2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2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2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2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2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2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2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2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2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2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2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2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2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2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2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2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2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2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2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2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2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2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2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2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2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2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2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2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2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2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2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2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2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2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2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2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2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2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2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2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2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2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2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2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2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2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2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2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2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2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2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2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2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2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2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2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2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2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2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2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2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2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2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2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2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2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2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2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2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2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2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2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2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2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2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2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2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2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2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2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2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2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2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2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2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2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2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2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2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2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2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2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2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2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2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2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2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2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2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2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2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2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2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2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2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2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2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2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2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2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2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2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2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2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2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2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2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2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2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2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2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2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2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2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2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2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2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2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2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2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2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2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2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2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2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2" customHeigh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2" customHeigh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J3"/>
    <mergeCell ref="A7:A8"/>
    <mergeCell ref="B7:B8"/>
    <mergeCell ref="C7:C8"/>
    <mergeCell ref="D7:J7"/>
  </mergeCells>
  <pageMargins left="0.7" right="0.7" top="0.75" bottom="0.75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8.7109375" customWidth="1"/>
    <col min="3" max="3" width="19.28515625" customWidth="1"/>
    <col min="4" max="4" width="19.140625" customWidth="1"/>
    <col min="5" max="5" width="17.140625" customWidth="1"/>
    <col min="6" max="6" width="15.85546875" customWidth="1"/>
    <col min="7" max="26" width="8.85546875" customWidth="1"/>
  </cols>
  <sheetData>
    <row r="1" spans="1:26" ht="13.5" customHeight="1">
      <c r="A1" s="168" t="s">
        <v>1701</v>
      </c>
      <c r="B1" s="470"/>
      <c r="C1" s="470"/>
      <c r="D1" s="470"/>
      <c r="E1" s="470"/>
      <c r="F1" s="471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 ht="33" customHeight="1">
      <c r="A2" s="836" t="s">
        <v>1702</v>
      </c>
      <c r="B2" s="718"/>
      <c r="C2" s="718"/>
      <c r="D2" s="718"/>
      <c r="E2" s="718"/>
      <c r="F2" s="83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3.5" customHeight="1">
      <c r="A3" s="472"/>
      <c r="B3" s="211"/>
      <c r="C3" s="154" t="s">
        <v>284</v>
      </c>
      <c r="D3" s="110" t="str">
        <f>'1'!$F$5</f>
        <v>PONOROGO</v>
      </c>
      <c r="E3" s="167"/>
      <c r="F3" s="473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3.5" customHeight="1">
      <c r="A4" s="472"/>
      <c r="B4" s="211"/>
      <c r="C4" s="154" t="s">
        <v>3</v>
      </c>
      <c r="D4" s="110">
        <f>'1'!$F$6</f>
        <v>2025</v>
      </c>
      <c r="E4" s="167"/>
      <c r="F4" s="473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3.5" customHeight="1">
      <c r="A5" s="472"/>
      <c r="B5" s="211"/>
      <c r="C5" s="211"/>
      <c r="D5" s="211"/>
      <c r="E5" s="211"/>
      <c r="F5" s="474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 ht="52.5" customHeight="1">
      <c r="A6" s="751" t="s">
        <v>4</v>
      </c>
      <c r="B6" s="751" t="s">
        <v>247</v>
      </c>
      <c r="C6" s="751" t="s">
        <v>1156</v>
      </c>
      <c r="D6" s="751" t="s">
        <v>1366</v>
      </c>
      <c r="E6" s="756" t="s">
        <v>1703</v>
      </c>
      <c r="F6" s="754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 ht="13.5" customHeight="1">
      <c r="A7" s="720"/>
      <c r="B7" s="720"/>
      <c r="C7" s="720"/>
      <c r="D7" s="720"/>
      <c r="E7" s="175" t="s">
        <v>249</v>
      </c>
      <c r="F7" s="175" t="s">
        <v>29</v>
      </c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13.5" customHeight="1">
      <c r="A8" s="475">
        <v>1</v>
      </c>
      <c r="B8" s="475">
        <v>2</v>
      </c>
      <c r="C8" s="475">
        <v>3</v>
      </c>
      <c r="D8" s="475">
        <v>4</v>
      </c>
      <c r="E8" s="475">
        <v>5</v>
      </c>
      <c r="F8" s="476">
        <v>6</v>
      </c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 ht="13.5" customHeight="1">
      <c r="A9" s="401">
        <v>1</v>
      </c>
      <c r="B9" s="477" t="str">
        <f>'11'!B9</f>
        <v>Ngrayun</v>
      </c>
      <c r="C9" s="477" t="str">
        <f>'11'!C9</f>
        <v>Ngrayun</v>
      </c>
      <c r="D9" s="478">
        <f>'26'!D11</f>
        <v>463</v>
      </c>
      <c r="E9" s="124">
        <v>216</v>
      </c>
      <c r="F9" s="479">
        <f t="shared" ref="F9:F41" si="0">E9/D9*100</f>
        <v>46.652267818574515</v>
      </c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3.5" customHeight="1">
      <c r="A10" s="401">
        <v>2</v>
      </c>
      <c r="B10" s="477">
        <f>'11'!B10</f>
        <v>0</v>
      </c>
      <c r="C10" s="477" t="str">
        <f>'11'!C10</f>
        <v>Selur</v>
      </c>
      <c r="D10" s="478">
        <f>'26'!D12</f>
        <v>312</v>
      </c>
      <c r="E10" s="124">
        <v>15</v>
      </c>
      <c r="F10" s="479">
        <f t="shared" si="0"/>
        <v>4.8076923076923084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 ht="13.5" customHeight="1">
      <c r="A11" s="401">
        <v>3</v>
      </c>
      <c r="B11" s="477" t="str">
        <f>'11'!B11</f>
        <v>Slahung</v>
      </c>
      <c r="C11" s="477" t="str">
        <f>'11'!C11</f>
        <v>Slahung</v>
      </c>
      <c r="D11" s="478">
        <f>'26'!D13</f>
        <v>380</v>
      </c>
      <c r="E11" s="124">
        <v>108</v>
      </c>
      <c r="F11" s="479">
        <f t="shared" si="0"/>
        <v>28.421052631578945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 ht="13.5" customHeight="1">
      <c r="A12" s="401">
        <v>4</v>
      </c>
      <c r="B12" s="477">
        <f>'11'!B12</f>
        <v>0</v>
      </c>
      <c r="C12" s="477" t="str">
        <f>'11'!C12</f>
        <v>Nailan</v>
      </c>
      <c r="D12" s="478">
        <f>'26'!D14</f>
        <v>313</v>
      </c>
      <c r="E12" s="124">
        <v>98</v>
      </c>
      <c r="F12" s="479">
        <f t="shared" si="0"/>
        <v>31.309904153354633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 ht="13.5" customHeight="1">
      <c r="A13" s="401">
        <v>5</v>
      </c>
      <c r="B13" s="477" t="str">
        <f>'11'!B13</f>
        <v>Bungkal</v>
      </c>
      <c r="C13" s="477" t="str">
        <f>'11'!C13</f>
        <v>Bungkal</v>
      </c>
      <c r="D13" s="478">
        <f>'26'!D15</f>
        <v>504</v>
      </c>
      <c r="E13" s="124">
        <v>120</v>
      </c>
      <c r="F13" s="479">
        <f t="shared" si="0"/>
        <v>23.809523809523807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ht="13.5" customHeight="1">
      <c r="A14" s="401">
        <v>6</v>
      </c>
      <c r="B14" s="477" t="str">
        <f>'11'!B14</f>
        <v>Sambit</v>
      </c>
      <c r="C14" s="477" t="str">
        <f>'11'!C14</f>
        <v>Sambit</v>
      </c>
      <c r="D14" s="478">
        <f>'26'!D16</f>
        <v>235</v>
      </c>
      <c r="E14" s="124">
        <v>135</v>
      </c>
      <c r="F14" s="479">
        <f t="shared" si="0"/>
        <v>57.446808510638306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 ht="13.5" customHeight="1">
      <c r="A15" s="401">
        <v>7</v>
      </c>
      <c r="B15" s="477">
        <f>'11'!B15</f>
        <v>0</v>
      </c>
      <c r="C15" s="477" t="str">
        <f>'11'!C15</f>
        <v>Wringinanom</v>
      </c>
      <c r="D15" s="478">
        <f>'26'!D17</f>
        <v>286</v>
      </c>
      <c r="E15" s="124">
        <v>80</v>
      </c>
      <c r="F15" s="479">
        <f t="shared" si="0"/>
        <v>27.972027972027973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 ht="13.5" customHeight="1">
      <c r="A16" s="401">
        <v>8</v>
      </c>
      <c r="B16" s="477" t="str">
        <f>'11'!B16</f>
        <v>Sawoo</v>
      </c>
      <c r="C16" s="477" t="str">
        <f>'11'!C16</f>
        <v>Sawoo</v>
      </c>
      <c r="D16" s="478">
        <f>'26'!D18</f>
        <v>685</v>
      </c>
      <c r="E16" s="124">
        <v>100</v>
      </c>
      <c r="F16" s="479">
        <f t="shared" si="0"/>
        <v>14.5985401459854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 ht="13.5" customHeight="1">
      <c r="A17" s="401">
        <v>9</v>
      </c>
      <c r="B17" s="477">
        <f>'11'!B17</f>
        <v>0</v>
      </c>
      <c r="C17" s="477" t="str">
        <f>'11'!C17</f>
        <v>Bondrang</v>
      </c>
      <c r="D17" s="478">
        <f>'26'!D19</f>
        <v>111</v>
      </c>
      <c r="E17" s="124">
        <v>49</v>
      </c>
      <c r="F17" s="479">
        <f t="shared" si="0"/>
        <v>44.144144144144143</v>
      </c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 ht="13.5" customHeight="1">
      <c r="A18" s="401">
        <v>10</v>
      </c>
      <c r="B18" s="477" t="str">
        <f>'11'!B18</f>
        <v>Sooko</v>
      </c>
      <c r="C18" s="477" t="str">
        <f>'11'!C18</f>
        <v>Sooko</v>
      </c>
      <c r="D18" s="478">
        <f>'26'!D20</f>
        <v>315</v>
      </c>
      <c r="E18" s="124">
        <v>192</v>
      </c>
      <c r="F18" s="479">
        <f t="shared" si="0"/>
        <v>60.952380952380956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 ht="13.5" customHeight="1">
      <c r="A19" s="401">
        <v>11</v>
      </c>
      <c r="B19" s="477" t="str">
        <f>'11'!B19</f>
        <v>Pudak</v>
      </c>
      <c r="C19" s="477" t="str">
        <f>'11'!C19</f>
        <v>Pudak</v>
      </c>
      <c r="D19" s="478">
        <f>'26'!D21</f>
        <v>121</v>
      </c>
      <c r="E19" s="124">
        <v>70</v>
      </c>
      <c r="F19" s="479">
        <f t="shared" si="0"/>
        <v>57.851239669421481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 ht="13.5" customHeight="1">
      <c r="A20" s="401">
        <v>12</v>
      </c>
      <c r="B20" s="477" t="str">
        <f>'11'!B20</f>
        <v>Pulung</v>
      </c>
      <c r="C20" s="477" t="str">
        <f>'11'!C20</f>
        <v>Pulung</v>
      </c>
      <c r="D20" s="478">
        <f>'26'!D22</f>
        <v>408</v>
      </c>
      <c r="E20" s="124">
        <v>220</v>
      </c>
      <c r="F20" s="479">
        <f t="shared" si="0"/>
        <v>53.921568627450981</v>
      </c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3.5" customHeight="1">
      <c r="A21" s="401">
        <v>13</v>
      </c>
      <c r="B21" s="477">
        <f>'11'!B21</f>
        <v>0</v>
      </c>
      <c r="C21" s="477" t="str">
        <f>'11'!C21</f>
        <v>Kesugihan</v>
      </c>
      <c r="D21" s="478">
        <f>'26'!D23</f>
        <v>269</v>
      </c>
      <c r="E21" s="124">
        <v>150</v>
      </c>
      <c r="F21" s="479">
        <f t="shared" si="0"/>
        <v>55.762081784386616</v>
      </c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3.5" customHeight="1">
      <c r="A22" s="401">
        <v>14</v>
      </c>
      <c r="B22" s="477" t="str">
        <f>'11'!B22</f>
        <v>Mlarak</v>
      </c>
      <c r="C22" s="477" t="str">
        <f>'11'!C22</f>
        <v>Mlarak</v>
      </c>
      <c r="D22" s="478">
        <f>'26'!D24</f>
        <v>458</v>
      </c>
      <c r="E22" s="124">
        <v>308</v>
      </c>
      <c r="F22" s="479">
        <f t="shared" si="0"/>
        <v>67.248908296943227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3.5" customHeight="1">
      <c r="A23" s="401">
        <v>15</v>
      </c>
      <c r="B23" s="477" t="str">
        <f>'11'!B23</f>
        <v>Siman</v>
      </c>
      <c r="C23" s="477" t="str">
        <f>'11'!C23</f>
        <v>Siman</v>
      </c>
      <c r="D23" s="478">
        <f>'26'!D25</f>
        <v>304</v>
      </c>
      <c r="E23" s="124">
        <v>200</v>
      </c>
      <c r="F23" s="479">
        <f t="shared" si="0"/>
        <v>65.789473684210535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3.5" customHeight="1">
      <c r="A24" s="401">
        <v>16</v>
      </c>
      <c r="B24" s="477">
        <f>'11'!B24</f>
        <v>0</v>
      </c>
      <c r="C24" s="477" t="str">
        <f>'11'!C24</f>
        <v>Ronowijayan</v>
      </c>
      <c r="D24" s="478">
        <f>'26'!D26</f>
        <v>307</v>
      </c>
      <c r="E24" s="124">
        <v>240</v>
      </c>
      <c r="F24" s="479">
        <f t="shared" si="0"/>
        <v>78.175895765472319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3.5" customHeight="1">
      <c r="A25" s="401">
        <v>17</v>
      </c>
      <c r="B25" s="477" t="str">
        <f>'11'!B25</f>
        <v>Jetis</v>
      </c>
      <c r="C25" s="477" t="str">
        <f>'11'!C25</f>
        <v>Jetis</v>
      </c>
      <c r="D25" s="478">
        <f>'26'!D27</f>
        <v>406</v>
      </c>
      <c r="E25" s="124">
        <v>148</v>
      </c>
      <c r="F25" s="479">
        <f t="shared" si="0"/>
        <v>36.453201970443352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3.5" customHeight="1">
      <c r="A26" s="401">
        <v>18</v>
      </c>
      <c r="B26" s="477" t="str">
        <f>'11'!B26</f>
        <v>Balong</v>
      </c>
      <c r="C26" s="477" t="str">
        <f>'11'!C26</f>
        <v>Balong</v>
      </c>
      <c r="D26" s="478">
        <f>'26'!D28</f>
        <v>621</v>
      </c>
      <c r="E26" s="124">
        <v>120</v>
      </c>
      <c r="F26" s="479">
        <f t="shared" si="0"/>
        <v>19.323671497584542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3.5" customHeight="1">
      <c r="A27" s="401">
        <v>19</v>
      </c>
      <c r="B27" s="477" t="str">
        <f>'11'!B27</f>
        <v>Kauman</v>
      </c>
      <c r="C27" s="477" t="str">
        <f>'11'!C27</f>
        <v>Kauman</v>
      </c>
      <c r="D27" s="478">
        <f>'26'!D29</f>
        <v>451</v>
      </c>
      <c r="E27" s="124">
        <v>320</v>
      </c>
      <c r="F27" s="479">
        <f t="shared" si="0"/>
        <v>70.953436807095343</v>
      </c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3.5" customHeight="1">
      <c r="A28" s="401">
        <v>20</v>
      </c>
      <c r="B28" s="477">
        <f>'11'!B28</f>
        <v>0</v>
      </c>
      <c r="C28" s="477" t="str">
        <f>'11'!C28</f>
        <v>Ngrandu</v>
      </c>
      <c r="D28" s="478">
        <f>'26'!D30</f>
        <v>151</v>
      </c>
      <c r="E28" s="124">
        <v>60</v>
      </c>
      <c r="F28" s="479">
        <f t="shared" si="0"/>
        <v>39.735099337748345</v>
      </c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3.5" customHeight="1">
      <c r="A29" s="401">
        <v>21</v>
      </c>
      <c r="B29" s="477" t="str">
        <f>'11'!B29</f>
        <v>Jambon</v>
      </c>
      <c r="C29" s="477" t="str">
        <f>'11'!C29</f>
        <v>Jambon</v>
      </c>
      <c r="D29" s="478">
        <f>'26'!D31</f>
        <v>606</v>
      </c>
      <c r="E29" s="124">
        <v>50</v>
      </c>
      <c r="F29" s="479">
        <f t="shared" si="0"/>
        <v>8.2508250825082499</v>
      </c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3.5" customHeight="1">
      <c r="A30" s="401">
        <v>22</v>
      </c>
      <c r="B30" s="477" t="str">
        <f>'11'!B30</f>
        <v>Badegan</v>
      </c>
      <c r="C30" s="477" t="str">
        <f>'11'!C30</f>
        <v>Badegan</v>
      </c>
      <c r="D30" s="478">
        <f>'26'!D32</f>
        <v>433</v>
      </c>
      <c r="E30" s="124">
        <v>150</v>
      </c>
      <c r="F30" s="479">
        <f t="shared" si="0"/>
        <v>34.64203233256351</v>
      </c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3.5" customHeight="1">
      <c r="A31" s="401">
        <v>23</v>
      </c>
      <c r="B31" s="477" t="str">
        <f>'11'!B31</f>
        <v>Sampung</v>
      </c>
      <c r="C31" s="477" t="str">
        <f>'11'!C31</f>
        <v>Sampung</v>
      </c>
      <c r="D31" s="478">
        <f>'26'!D33</f>
        <v>337</v>
      </c>
      <c r="E31" s="124">
        <v>105</v>
      </c>
      <c r="F31" s="479">
        <f t="shared" si="0"/>
        <v>31.15727002967359</v>
      </c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3.5" customHeight="1">
      <c r="A32" s="401">
        <v>24</v>
      </c>
      <c r="B32" s="477">
        <f>'11'!B32</f>
        <v>0</v>
      </c>
      <c r="C32" s="477" t="str">
        <f>'11'!C32</f>
        <v>Kunti</v>
      </c>
      <c r="D32" s="478">
        <f>'26'!D34</f>
        <v>180</v>
      </c>
      <c r="E32" s="124">
        <v>64</v>
      </c>
      <c r="F32" s="479">
        <f t="shared" si="0"/>
        <v>35.555555555555557</v>
      </c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3.5" customHeight="1">
      <c r="A33" s="401">
        <v>25</v>
      </c>
      <c r="B33" s="477" t="str">
        <f>'11'!B33</f>
        <v>Sukorejo</v>
      </c>
      <c r="C33" s="477" t="str">
        <f>'11'!C33</f>
        <v>Sukorejo</v>
      </c>
      <c r="D33" s="478">
        <f>'26'!D35</f>
        <v>755</v>
      </c>
      <c r="E33" s="124">
        <v>329</v>
      </c>
      <c r="F33" s="479">
        <f t="shared" si="0"/>
        <v>43.576158940397356</v>
      </c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3.5" customHeight="1">
      <c r="A34" s="401">
        <v>26</v>
      </c>
      <c r="B34" s="477" t="str">
        <f>'11'!B34</f>
        <v>Ponorogo</v>
      </c>
      <c r="C34" s="477" t="str">
        <f>'11'!C34</f>
        <v>Po. Utara</v>
      </c>
      <c r="D34" s="478">
        <f>'26'!D36</f>
        <v>513</v>
      </c>
      <c r="E34" s="124">
        <v>52</v>
      </c>
      <c r="F34" s="479">
        <f t="shared" si="0"/>
        <v>10.1364522417154</v>
      </c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3.5" customHeight="1">
      <c r="A35" s="401">
        <v>27</v>
      </c>
      <c r="B35" s="477">
        <f>'11'!B35</f>
        <v>0</v>
      </c>
      <c r="C35" s="477" t="str">
        <f>'11'!C35</f>
        <v>Po. Selatan</v>
      </c>
      <c r="D35" s="478">
        <f>'26'!D37</f>
        <v>463</v>
      </c>
      <c r="E35" s="124">
        <v>90</v>
      </c>
      <c r="F35" s="479">
        <f t="shared" si="0"/>
        <v>19.438444924406049</v>
      </c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3.5" customHeight="1">
      <c r="A36" s="401">
        <v>28</v>
      </c>
      <c r="B36" s="477" t="str">
        <f>'11'!B36</f>
        <v>Babadan</v>
      </c>
      <c r="C36" s="477" t="str">
        <f>'11'!C36</f>
        <v>Babadan</v>
      </c>
      <c r="D36" s="478">
        <f>'26'!D38</f>
        <v>516</v>
      </c>
      <c r="E36" s="124">
        <v>102</v>
      </c>
      <c r="F36" s="479">
        <f t="shared" si="0"/>
        <v>19.767441860465116</v>
      </c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3.5" customHeight="1">
      <c r="A37" s="401">
        <v>29</v>
      </c>
      <c r="B37" s="477">
        <f>'11'!B37</f>
        <v>0</v>
      </c>
      <c r="C37" s="477" t="str">
        <f>'11'!C37</f>
        <v>Sukosari</v>
      </c>
      <c r="D37" s="478">
        <f>'26'!D39</f>
        <v>379</v>
      </c>
      <c r="E37" s="124">
        <v>105</v>
      </c>
      <c r="F37" s="479">
        <f t="shared" si="0"/>
        <v>27.70448548812665</v>
      </c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3.5" customHeight="1">
      <c r="A38" s="401">
        <v>30</v>
      </c>
      <c r="B38" s="477" t="str">
        <f>'11'!B38</f>
        <v>Jenangan</v>
      </c>
      <c r="C38" s="477" t="str">
        <f>'11'!C38</f>
        <v>Jenangan</v>
      </c>
      <c r="D38" s="478">
        <f>'26'!D40</f>
        <v>491</v>
      </c>
      <c r="E38" s="124">
        <v>141</v>
      </c>
      <c r="F38" s="479">
        <f t="shared" si="0"/>
        <v>28.716904276985744</v>
      </c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3.5" customHeight="1">
      <c r="A39" s="401">
        <v>31</v>
      </c>
      <c r="B39" s="477">
        <f>'11'!B39</f>
        <v>0</v>
      </c>
      <c r="C39" s="477" t="str">
        <f>'11'!C39</f>
        <v>Setono</v>
      </c>
      <c r="D39" s="478">
        <f>'26'!D41</f>
        <v>301</v>
      </c>
      <c r="E39" s="124">
        <v>120</v>
      </c>
      <c r="F39" s="479">
        <f t="shared" si="0"/>
        <v>39.867109634551497</v>
      </c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3.5" customHeight="1">
      <c r="A40" s="401">
        <v>32</v>
      </c>
      <c r="B40" s="477" t="str">
        <f>'11'!B40</f>
        <v>Ngebel</v>
      </c>
      <c r="C40" s="477" t="str">
        <f>'11'!C40</f>
        <v>Ngebel</v>
      </c>
      <c r="D40" s="478">
        <f>'26'!D42</f>
        <v>274</v>
      </c>
      <c r="E40" s="124">
        <v>80</v>
      </c>
      <c r="F40" s="479">
        <f t="shared" si="0"/>
        <v>29.197080291970799</v>
      </c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3.5" customHeight="1">
      <c r="A41" s="838" t="s">
        <v>1057</v>
      </c>
      <c r="B41" s="761"/>
      <c r="C41" s="763"/>
      <c r="D41" s="480">
        <f t="shared" ref="D41:E41" si="1">SUM(D9:D40)</f>
        <v>12348</v>
      </c>
      <c r="E41" s="481">
        <f t="shared" si="1"/>
        <v>4337</v>
      </c>
      <c r="F41" s="482">
        <f t="shared" si="0"/>
        <v>35.123096857790735</v>
      </c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3.5" customHeight="1">
      <c r="A42" s="483"/>
      <c r="B42" s="483"/>
      <c r="C42" s="483"/>
      <c r="D42" s="483"/>
      <c r="E42" s="483"/>
      <c r="F42" s="483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3.5" customHeight="1">
      <c r="A43" s="107" t="s">
        <v>1320</v>
      </c>
      <c r="B43" s="211"/>
      <c r="C43" s="211"/>
      <c r="D43" s="211"/>
      <c r="E43" s="211"/>
      <c r="F43" s="211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3.5" customHeigh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3.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3.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3.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3.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3.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3.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3.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3.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3.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3.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3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3.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3.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3.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3.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3.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3.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3.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3.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3.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3.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3.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3.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3.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3.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3.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3.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3.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3.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3.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3.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3.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3.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3.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3.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3.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3.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3.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3.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3.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3.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3.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3.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3.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3.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3.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3.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3.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3.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3.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3.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3.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3.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3.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3.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3.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3.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3.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3.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3.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3.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3.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3.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3.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3.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3.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3.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3.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3.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3.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3.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3.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3.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3.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3.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3.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3.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3.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3.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3.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3.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3.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3.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3.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3.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3.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3.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3.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3.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3.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3.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3.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3.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3.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3.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3.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3.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3.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3.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3.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3.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3.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3.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3.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3.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3.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3.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3.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3.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3.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3.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3.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3.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3.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3.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3.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3.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3.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3.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3.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3.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3.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3.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3.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3.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3.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3.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3.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3.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3.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3.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3.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3.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3.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3.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3.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3.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3.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3.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3.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3.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3.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3.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3.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3.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3.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3.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3.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3.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3.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3.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3.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3.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3.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3.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3.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3.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3.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3.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3.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3.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3.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3.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3.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3.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3.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3.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3.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3.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3.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3.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3.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3.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3.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3.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3.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3.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3.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3.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3.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3.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3.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3.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3.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3.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3.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3.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3.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3.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3.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3.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3.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3.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3.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3.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3.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3.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3.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3.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41:C41"/>
    <mergeCell ref="A2:F2"/>
    <mergeCell ref="A6:A7"/>
    <mergeCell ref="B6:B7"/>
    <mergeCell ref="C6:C7"/>
    <mergeCell ref="D6:D7"/>
    <mergeCell ref="E6:F6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U901"/>
  <sheetViews>
    <sheetView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2" width="5.7109375" customWidth="1"/>
    <col min="3" max="3" width="45.7109375" customWidth="1"/>
    <col min="4" max="4" width="13.42578125" customWidth="1"/>
    <col min="5" max="13" width="15.7109375" customWidth="1"/>
    <col min="14" max="47" width="9.140625" customWidth="1"/>
  </cols>
  <sheetData>
    <row r="1" spans="1:47" ht="15.75">
      <c r="A1" s="168" t="s">
        <v>380</v>
      </c>
      <c r="B1" s="153"/>
      <c r="C1" s="153"/>
      <c r="D1" s="186"/>
      <c r="E1" s="186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</row>
    <row r="2" spans="1:47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</row>
    <row r="3" spans="1:47" ht="15.75">
      <c r="A3" s="743" t="s">
        <v>381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172"/>
      <c r="O3" s="172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</row>
    <row r="4" spans="1:47" ht="15.75">
      <c r="A4" s="171"/>
      <c r="B4" s="171"/>
      <c r="C4" s="171"/>
      <c r="D4" s="171"/>
      <c r="E4" s="171"/>
      <c r="F4" s="171"/>
      <c r="G4" s="154" t="str">
        <f>'1'!E5</f>
        <v>KABUPATEN</v>
      </c>
      <c r="H4" s="155" t="str">
        <f>'1'!F5</f>
        <v>PONOROGO</v>
      </c>
      <c r="I4" s="154"/>
      <c r="J4" s="154"/>
      <c r="K4" s="171"/>
      <c r="L4" s="171"/>
      <c r="M4" s="171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</row>
    <row r="5" spans="1:47" ht="15.75">
      <c r="A5" s="171"/>
      <c r="B5" s="171"/>
      <c r="C5" s="171"/>
      <c r="D5" s="171"/>
      <c r="E5" s="171"/>
      <c r="F5" s="171"/>
      <c r="G5" s="154" t="str">
        <f>'1'!E6</f>
        <v>TAHUN</v>
      </c>
      <c r="H5" s="155">
        <f>'1'!F6</f>
        <v>2025</v>
      </c>
      <c r="I5" s="154"/>
      <c r="J5" s="154"/>
      <c r="K5" s="170"/>
      <c r="L5" s="170"/>
      <c r="M5" s="170"/>
      <c r="N5" s="172"/>
      <c r="O5" s="172"/>
      <c r="P5" s="172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749" t="s">
        <v>382</v>
      </c>
      <c r="AB5" s="718"/>
      <c r="AC5" s="718"/>
      <c r="AD5" s="718"/>
      <c r="AE5" s="718"/>
      <c r="AF5" s="718"/>
      <c r="AG5" s="718"/>
      <c r="AH5" s="718"/>
      <c r="AI5" s="718"/>
      <c r="AJ5" s="718"/>
      <c r="AK5" s="718"/>
      <c r="AL5" s="718"/>
      <c r="AM5" s="718"/>
      <c r="AN5" s="718"/>
      <c r="AO5" s="718"/>
      <c r="AP5" s="718"/>
      <c r="AQ5" s="718"/>
      <c r="AR5" s="718"/>
      <c r="AS5" s="718"/>
      <c r="AT5" s="718"/>
      <c r="AU5" s="718"/>
    </row>
    <row r="6" spans="1:47">
      <c r="A6" s="172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</row>
    <row r="7" spans="1:47" ht="19.5" customHeight="1">
      <c r="A7" s="750" t="s">
        <v>4</v>
      </c>
      <c r="B7" s="751"/>
      <c r="C7" s="751" t="s">
        <v>383</v>
      </c>
      <c r="D7" s="752" t="s">
        <v>384</v>
      </c>
      <c r="E7" s="753"/>
      <c r="F7" s="753"/>
      <c r="G7" s="753"/>
      <c r="H7" s="753"/>
      <c r="I7" s="753"/>
      <c r="J7" s="754"/>
      <c r="K7" s="755" t="s">
        <v>385</v>
      </c>
      <c r="L7" s="753"/>
      <c r="M7" s="754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</row>
    <row r="8" spans="1:47" ht="19.5" customHeight="1">
      <c r="A8" s="730"/>
      <c r="B8" s="730"/>
      <c r="C8" s="730"/>
      <c r="D8" s="118"/>
      <c r="E8" s="745" t="s">
        <v>386</v>
      </c>
      <c r="F8" s="723"/>
      <c r="G8" s="724"/>
      <c r="H8" s="745" t="s">
        <v>387</v>
      </c>
      <c r="I8" s="723"/>
      <c r="J8" s="724"/>
      <c r="K8" s="745" t="s">
        <v>249</v>
      </c>
      <c r="L8" s="723"/>
      <c r="M8" s="724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</row>
    <row r="9" spans="1:47" ht="19.5" customHeight="1">
      <c r="A9" s="720"/>
      <c r="B9" s="720"/>
      <c r="C9" s="720"/>
      <c r="D9" s="190"/>
      <c r="E9" s="190" t="s">
        <v>8</v>
      </c>
      <c r="F9" s="190" t="s">
        <v>9</v>
      </c>
      <c r="G9" s="190" t="s">
        <v>388</v>
      </c>
      <c r="H9" s="190" t="s">
        <v>8</v>
      </c>
      <c r="I9" s="190" t="s">
        <v>9</v>
      </c>
      <c r="J9" s="190" t="s">
        <v>388</v>
      </c>
      <c r="K9" s="190" t="s">
        <v>8</v>
      </c>
      <c r="L9" s="190" t="s">
        <v>9</v>
      </c>
      <c r="M9" s="190" t="s">
        <v>388</v>
      </c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</row>
    <row r="10" spans="1:47">
      <c r="A10" s="158">
        <v>1</v>
      </c>
      <c r="B10" s="158"/>
      <c r="C10" s="158">
        <v>2</v>
      </c>
      <c r="D10" s="191"/>
      <c r="E10" s="120">
        <v>3</v>
      </c>
      <c r="F10" s="158">
        <v>4</v>
      </c>
      <c r="G10" s="120">
        <v>5</v>
      </c>
      <c r="H10" s="158">
        <v>6</v>
      </c>
      <c r="I10" s="120">
        <v>7</v>
      </c>
      <c r="J10" s="158">
        <v>8</v>
      </c>
      <c r="K10" s="120">
        <v>9</v>
      </c>
      <c r="L10" s="158">
        <v>10</v>
      </c>
      <c r="M10" s="119">
        <v>11</v>
      </c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</row>
    <row r="11" spans="1:47" ht="15.75">
      <c r="A11" s="192" t="s">
        <v>384</v>
      </c>
      <c r="B11" s="192"/>
      <c r="C11" s="192"/>
      <c r="D11" s="193"/>
      <c r="E11" s="193">
        <f t="shared" ref="E11:M11" si="0">E665+E698</f>
        <v>1420175</v>
      </c>
      <c r="F11" s="193">
        <f t="shared" si="0"/>
        <v>1939352</v>
      </c>
      <c r="G11" s="193">
        <f t="shared" si="0"/>
        <v>3359527</v>
      </c>
      <c r="H11" s="193">
        <f t="shared" si="0"/>
        <v>40670</v>
      </c>
      <c r="I11" s="193">
        <f t="shared" si="0"/>
        <v>48789</v>
      </c>
      <c r="J11" s="193">
        <f t="shared" si="0"/>
        <v>89459</v>
      </c>
      <c r="K11" s="193">
        <f t="shared" si="0"/>
        <v>5266</v>
      </c>
      <c r="L11" s="193">
        <f t="shared" si="0"/>
        <v>6920</v>
      </c>
      <c r="M11" s="193">
        <f t="shared" si="0"/>
        <v>12186</v>
      </c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</row>
    <row r="12" spans="1:47" ht="15.75">
      <c r="A12" s="192" t="s">
        <v>389</v>
      </c>
      <c r="B12" s="192"/>
      <c r="C12" s="192"/>
      <c r="D12" s="193"/>
      <c r="E12" s="193">
        <f>'2'!C26</f>
        <v>480979</v>
      </c>
      <c r="F12" s="193">
        <f>'2'!D26</f>
        <v>485132</v>
      </c>
      <c r="G12" s="193">
        <f>'2'!E26</f>
        <v>966111</v>
      </c>
      <c r="H12" s="193">
        <f>'2'!C26</f>
        <v>480979</v>
      </c>
      <c r="I12" s="193">
        <f>'2'!D26</f>
        <v>485132</v>
      </c>
      <c r="J12" s="193">
        <f>'2'!E26</f>
        <v>966111</v>
      </c>
      <c r="K12" s="746"/>
      <c r="L12" s="747"/>
      <c r="M12" s="748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</row>
    <row r="13" spans="1:47" ht="15.75">
      <c r="A13" s="192" t="s">
        <v>390</v>
      </c>
      <c r="B13" s="192"/>
      <c r="C13" s="192"/>
      <c r="D13" s="194"/>
      <c r="E13" s="194">
        <f t="shared" ref="E13:J13" si="1">E11/E12*100</f>
        <v>295.26756885435748</v>
      </c>
      <c r="F13" s="194">
        <f t="shared" si="1"/>
        <v>399.75759174822525</v>
      </c>
      <c r="G13" s="194">
        <f t="shared" si="1"/>
        <v>347.73716477713219</v>
      </c>
      <c r="H13" s="194">
        <f t="shared" si="1"/>
        <v>8.4556706217942992</v>
      </c>
      <c r="I13" s="194">
        <f t="shared" si="1"/>
        <v>10.056850506666228</v>
      </c>
      <c r="J13" s="194">
        <f t="shared" si="1"/>
        <v>9.2597020425189225</v>
      </c>
      <c r="K13" s="737"/>
      <c r="L13" s="732"/>
      <c r="M13" s="73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</row>
    <row r="14" spans="1:47" ht="15.75">
      <c r="A14" s="174" t="s">
        <v>391</v>
      </c>
      <c r="B14" s="195"/>
      <c r="C14" s="195" t="s">
        <v>392</v>
      </c>
      <c r="D14" s="196"/>
      <c r="E14" s="196"/>
      <c r="F14" s="196"/>
      <c r="G14" s="196"/>
      <c r="H14" s="196"/>
      <c r="I14" s="196"/>
      <c r="J14" s="196"/>
      <c r="K14" s="196"/>
      <c r="L14" s="196"/>
      <c r="M14" s="196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</row>
    <row r="15" spans="1:47" ht="15.75">
      <c r="A15" s="135">
        <v>1</v>
      </c>
      <c r="B15" s="122"/>
      <c r="C15" s="197" t="s">
        <v>40</v>
      </c>
      <c r="D15" s="163"/>
      <c r="E15" s="144">
        <f t="shared" ref="E15:M15" si="2">SUM(E16:E47)</f>
        <v>663932</v>
      </c>
      <c r="F15" s="144">
        <f t="shared" si="2"/>
        <v>990612</v>
      </c>
      <c r="G15" s="144">
        <f t="shared" si="2"/>
        <v>1654544</v>
      </c>
      <c r="H15" s="144">
        <f t="shared" si="2"/>
        <v>3333</v>
      </c>
      <c r="I15" s="144">
        <f t="shared" si="2"/>
        <v>4476</v>
      </c>
      <c r="J15" s="144">
        <f t="shared" si="2"/>
        <v>7809</v>
      </c>
      <c r="K15" s="144">
        <f t="shared" si="2"/>
        <v>1792</v>
      </c>
      <c r="L15" s="144">
        <f t="shared" si="2"/>
        <v>1555</v>
      </c>
      <c r="M15" s="144">
        <f t="shared" si="2"/>
        <v>3347</v>
      </c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</row>
    <row r="16" spans="1:47" ht="12" customHeight="1">
      <c r="A16" s="122"/>
      <c r="B16" s="121">
        <v>1</v>
      </c>
      <c r="C16" s="198" t="s">
        <v>263</v>
      </c>
      <c r="D16" s="163"/>
      <c r="E16" s="139">
        <v>16571</v>
      </c>
      <c r="F16" s="139">
        <v>17619</v>
      </c>
      <c r="G16" s="139">
        <f t="shared" ref="G16:G47" si="3">E16+F16</f>
        <v>34190</v>
      </c>
      <c r="H16" s="139">
        <v>431</v>
      </c>
      <c r="I16" s="139">
        <v>617</v>
      </c>
      <c r="J16" s="139">
        <f t="shared" ref="J16:J47" si="4">H16+I16</f>
        <v>1048</v>
      </c>
      <c r="K16" s="139">
        <v>37</v>
      </c>
      <c r="L16" s="139">
        <v>27</v>
      </c>
      <c r="M16" s="199">
        <f t="shared" ref="M16:M18" si="5">K16+L16</f>
        <v>64</v>
      </c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</row>
    <row r="17" spans="1:47" ht="12" customHeight="1">
      <c r="A17" s="122"/>
      <c r="B17" s="121">
        <v>2</v>
      </c>
      <c r="C17" s="198" t="s">
        <v>393</v>
      </c>
      <c r="D17" s="163"/>
      <c r="E17" s="139">
        <v>11218</v>
      </c>
      <c r="F17" s="139">
        <v>12438</v>
      </c>
      <c r="G17" s="139">
        <f t="shared" si="3"/>
        <v>23656</v>
      </c>
      <c r="H17" s="139">
        <v>312</v>
      </c>
      <c r="I17" s="139">
        <v>347</v>
      </c>
      <c r="J17" s="139">
        <f t="shared" si="4"/>
        <v>659</v>
      </c>
      <c r="K17" s="139">
        <v>67</v>
      </c>
      <c r="L17" s="139">
        <v>36</v>
      </c>
      <c r="M17" s="199">
        <f t="shared" si="5"/>
        <v>103</v>
      </c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</row>
    <row r="18" spans="1:47" ht="12" customHeight="1">
      <c r="A18" s="122"/>
      <c r="B18" s="121">
        <v>3</v>
      </c>
      <c r="C18" s="198" t="s">
        <v>264</v>
      </c>
      <c r="D18" s="163"/>
      <c r="E18" s="139">
        <v>8275</v>
      </c>
      <c r="F18" s="139">
        <v>11735</v>
      </c>
      <c r="G18" s="139">
        <f t="shared" si="3"/>
        <v>20010</v>
      </c>
      <c r="H18" s="139">
        <v>296</v>
      </c>
      <c r="I18" s="139">
        <v>383</v>
      </c>
      <c r="J18" s="139">
        <f t="shared" si="4"/>
        <v>679</v>
      </c>
      <c r="K18" s="139">
        <v>34</v>
      </c>
      <c r="L18" s="139">
        <v>37</v>
      </c>
      <c r="M18" s="199">
        <f t="shared" si="5"/>
        <v>71</v>
      </c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</row>
    <row r="19" spans="1:47" ht="12" customHeight="1">
      <c r="A19" s="122"/>
      <c r="B19" s="121">
        <v>4</v>
      </c>
      <c r="C19" s="198" t="s">
        <v>394</v>
      </c>
      <c r="D19" s="163"/>
      <c r="E19" s="139">
        <v>10636</v>
      </c>
      <c r="F19" s="139">
        <v>13720</v>
      </c>
      <c r="G19" s="139">
        <f t="shared" si="3"/>
        <v>24356</v>
      </c>
      <c r="H19" s="139">
        <v>87</v>
      </c>
      <c r="I19" s="139">
        <v>135</v>
      </c>
      <c r="J19" s="139">
        <f t="shared" si="4"/>
        <v>222</v>
      </c>
      <c r="K19" s="139">
        <v>44</v>
      </c>
      <c r="L19" s="139">
        <v>38</v>
      </c>
      <c r="M19" s="199">
        <v>82</v>
      </c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</row>
    <row r="20" spans="1:47" ht="12" customHeight="1">
      <c r="A20" s="122"/>
      <c r="B20" s="121">
        <v>5</v>
      </c>
      <c r="C20" s="198" t="s">
        <v>265</v>
      </c>
      <c r="D20" s="163"/>
      <c r="E20" s="139">
        <v>12908</v>
      </c>
      <c r="F20" s="139">
        <v>17991</v>
      </c>
      <c r="G20" s="139">
        <f t="shared" si="3"/>
        <v>30899</v>
      </c>
      <c r="H20" s="139">
        <v>96</v>
      </c>
      <c r="I20" s="139">
        <v>206</v>
      </c>
      <c r="J20" s="139">
        <f t="shared" si="4"/>
        <v>302</v>
      </c>
      <c r="K20" s="139">
        <v>68</v>
      </c>
      <c r="L20" s="139">
        <v>58</v>
      </c>
      <c r="M20" s="199">
        <v>126</v>
      </c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</row>
    <row r="21" spans="1:47" ht="12" customHeight="1">
      <c r="A21" s="122"/>
      <c r="B21" s="121">
        <v>6</v>
      </c>
      <c r="C21" s="198" t="s">
        <v>266</v>
      </c>
      <c r="D21" s="163"/>
      <c r="E21" s="139">
        <v>5780</v>
      </c>
      <c r="F21" s="139">
        <v>8255</v>
      </c>
      <c r="G21" s="139">
        <f t="shared" si="3"/>
        <v>14035</v>
      </c>
      <c r="H21" s="139">
        <v>160</v>
      </c>
      <c r="I21" s="139">
        <v>246</v>
      </c>
      <c r="J21" s="139">
        <f t="shared" si="4"/>
        <v>406</v>
      </c>
      <c r="K21" s="139">
        <v>33</v>
      </c>
      <c r="L21" s="139">
        <v>32</v>
      </c>
      <c r="M21" s="199">
        <f>K21+L21</f>
        <v>65</v>
      </c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</row>
    <row r="22" spans="1:47" ht="12" customHeight="1">
      <c r="A22" s="122"/>
      <c r="B22" s="121">
        <v>7</v>
      </c>
      <c r="C22" s="198" t="s">
        <v>395</v>
      </c>
      <c r="D22" s="163"/>
      <c r="E22" s="139">
        <v>6753</v>
      </c>
      <c r="F22" s="139">
        <v>11369</v>
      </c>
      <c r="G22" s="139">
        <f t="shared" si="3"/>
        <v>18122</v>
      </c>
      <c r="H22" s="139">
        <v>0</v>
      </c>
      <c r="I22" s="139">
        <v>0</v>
      </c>
      <c r="J22" s="139">
        <f t="shared" si="4"/>
        <v>0</v>
      </c>
      <c r="K22" s="139">
        <v>46</v>
      </c>
      <c r="L22" s="139">
        <v>41</v>
      </c>
      <c r="M22" s="199">
        <v>87</v>
      </c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</row>
    <row r="23" spans="1:47" ht="12" customHeight="1">
      <c r="A23" s="122"/>
      <c r="B23" s="121">
        <v>8</v>
      </c>
      <c r="C23" s="198" t="s">
        <v>267</v>
      </c>
      <c r="D23" s="163"/>
      <c r="E23" s="139">
        <v>46362</v>
      </c>
      <c r="F23" s="139">
        <v>67206</v>
      </c>
      <c r="G23" s="139">
        <f t="shared" si="3"/>
        <v>113568</v>
      </c>
      <c r="H23" s="139">
        <v>274</v>
      </c>
      <c r="I23" s="139">
        <v>405</v>
      </c>
      <c r="J23" s="139">
        <f t="shared" si="4"/>
        <v>679</v>
      </c>
      <c r="K23" s="139">
        <v>66</v>
      </c>
      <c r="L23" s="139">
        <v>72</v>
      </c>
      <c r="M23" s="199">
        <v>138</v>
      </c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</row>
    <row r="24" spans="1:47" ht="12" customHeight="1">
      <c r="A24" s="122"/>
      <c r="B24" s="121">
        <v>9</v>
      </c>
      <c r="C24" s="198" t="s">
        <v>396</v>
      </c>
      <c r="D24" s="163"/>
      <c r="E24" s="139">
        <v>2256</v>
      </c>
      <c r="F24" s="139">
        <v>2860</v>
      </c>
      <c r="G24" s="139">
        <f t="shared" si="3"/>
        <v>5116</v>
      </c>
      <c r="H24" s="139">
        <v>0</v>
      </c>
      <c r="I24" s="139">
        <v>0</v>
      </c>
      <c r="J24" s="139">
        <f t="shared" si="4"/>
        <v>0</v>
      </c>
      <c r="K24" s="139">
        <v>23</v>
      </c>
      <c r="L24" s="139">
        <v>6</v>
      </c>
      <c r="M24" s="199">
        <v>29</v>
      </c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</row>
    <row r="25" spans="1:47" ht="12" customHeight="1">
      <c r="A25" s="122"/>
      <c r="B25" s="121">
        <v>10</v>
      </c>
      <c r="C25" s="198" t="s">
        <v>268</v>
      </c>
      <c r="D25" s="163"/>
      <c r="E25" s="139">
        <v>7457</v>
      </c>
      <c r="F25" s="200">
        <v>12216</v>
      </c>
      <c r="G25" s="139">
        <f t="shared" si="3"/>
        <v>19673</v>
      </c>
      <c r="H25" s="139">
        <v>82</v>
      </c>
      <c r="I25" s="139">
        <v>114</v>
      </c>
      <c r="J25" s="139">
        <f t="shared" si="4"/>
        <v>196</v>
      </c>
      <c r="K25" s="139">
        <v>40</v>
      </c>
      <c r="L25" s="139">
        <v>48</v>
      </c>
      <c r="M25" s="199">
        <v>88</v>
      </c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</row>
    <row r="26" spans="1:47" ht="12" customHeight="1">
      <c r="A26" s="122"/>
      <c r="B26" s="121">
        <v>11</v>
      </c>
      <c r="C26" s="198" t="s">
        <v>269</v>
      </c>
      <c r="D26" s="163"/>
      <c r="E26" s="139">
        <v>9288</v>
      </c>
      <c r="F26" s="139">
        <v>14540</v>
      </c>
      <c r="G26" s="139">
        <f t="shared" si="3"/>
        <v>23828</v>
      </c>
      <c r="H26" s="139">
        <v>75</v>
      </c>
      <c r="I26" s="139">
        <v>92</v>
      </c>
      <c r="J26" s="139">
        <f t="shared" si="4"/>
        <v>167</v>
      </c>
      <c r="K26" s="139">
        <v>8</v>
      </c>
      <c r="L26" s="139">
        <v>11</v>
      </c>
      <c r="M26" s="199">
        <f>SUM(K26+L26)</f>
        <v>19</v>
      </c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</row>
    <row r="27" spans="1:47" ht="12" customHeight="1">
      <c r="A27" s="122"/>
      <c r="B27" s="121">
        <v>12</v>
      </c>
      <c r="C27" s="198" t="s">
        <v>270</v>
      </c>
      <c r="D27" s="163"/>
      <c r="E27" s="139">
        <v>15023</v>
      </c>
      <c r="F27" s="139">
        <v>21085</v>
      </c>
      <c r="G27" s="139">
        <f t="shared" si="3"/>
        <v>36108</v>
      </c>
      <c r="H27" s="139">
        <v>335</v>
      </c>
      <c r="I27" s="139">
        <v>391</v>
      </c>
      <c r="J27" s="139">
        <f t="shared" si="4"/>
        <v>726</v>
      </c>
      <c r="K27" s="139">
        <v>149</v>
      </c>
      <c r="L27" s="139">
        <v>132</v>
      </c>
      <c r="M27" s="199">
        <v>281</v>
      </c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</row>
    <row r="28" spans="1:47" ht="12" customHeight="1">
      <c r="A28" s="122"/>
      <c r="B28" s="121">
        <v>13</v>
      </c>
      <c r="C28" s="198" t="s">
        <v>397</v>
      </c>
      <c r="D28" s="163"/>
      <c r="E28" s="139">
        <v>2058</v>
      </c>
      <c r="F28" s="139">
        <v>2712</v>
      </c>
      <c r="G28" s="139">
        <f t="shared" si="3"/>
        <v>4770</v>
      </c>
      <c r="H28" s="139">
        <v>0</v>
      </c>
      <c r="I28" s="139">
        <v>0</v>
      </c>
      <c r="J28" s="139">
        <f t="shared" si="4"/>
        <v>0</v>
      </c>
      <c r="K28" s="139">
        <v>44</v>
      </c>
      <c r="L28" s="139">
        <v>38</v>
      </c>
      <c r="M28" s="139">
        <f t="shared" ref="M28:M29" si="6">SUM(K28:L28)</f>
        <v>82</v>
      </c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</row>
    <row r="29" spans="1:47" ht="12" customHeight="1">
      <c r="A29" s="122"/>
      <c r="B29" s="121">
        <v>14</v>
      </c>
      <c r="C29" s="198" t="s">
        <v>271</v>
      </c>
      <c r="D29" s="163"/>
      <c r="E29" s="139">
        <v>7446</v>
      </c>
      <c r="F29" s="139">
        <v>10724</v>
      </c>
      <c r="G29" s="139">
        <f t="shared" si="3"/>
        <v>18170</v>
      </c>
      <c r="H29" s="139">
        <v>0</v>
      </c>
      <c r="I29" s="139">
        <v>0</v>
      </c>
      <c r="J29" s="139">
        <f t="shared" si="4"/>
        <v>0</v>
      </c>
      <c r="K29" s="139">
        <v>40</v>
      </c>
      <c r="L29" s="139">
        <v>75</v>
      </c>
      <c r="M29" s="199">
        <f t="shared" si="6"/>
        <v>115</v>
      </c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</row>
    <row r="30" spans="1:47" ht="12" customHeight="1">
      <c r="A30" s="122"/>
      <c r="B30" s="121">
        <v>15</v>
      </c>
      <c r="C30" s="198" t="s">
        <v>272</v>
      </c>
      <c r="D30" s="163"/>
      <c r="E30" s="139">
        <v>11464</v>
      </c>
      <c r="F30" s="139">
        <v>19608</v>
      </c>
      <c r="G30" s="139">
        <f t="shared" si="3"/>
        <v>31072</v>
      </c>
      <c r="H30" s="139">
        <v>0</v>
      </c>
      <c r="I30" s="139">
        <v>0</v>
      </c>
      <c r="J30" s="139">
        <f t="shared" si="4"/>
        <v>0</v>
      </c>
      <c r="K30" s="139">
        <v>55</v>
      </c>
      <c r="L30" s="139">
        <v>62</v>
      </c>
      <c r="M30" s="199">
        <f t="shared" ref="M30:M31" si="7">K30+L30</f>
        <v>117</v>
      </c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</row>
    <row r="31" spans="1:47" ht="12" customHeight="1">
      <c r="A31" s="122"/>
      <c r="B31" s="121">
        <v>16</v>
      </c>
      <c r="C31" s="198" t="s">
        <v>398</v>
      </c>
      <c r="D31" s="163"/>
      <c r="E31" s="139">
        <v>7971</v>
      </c>
      <c r="F31" s="139">
        <v>12813</v>
      </c>
      <c r="G31" s="139">
        <f t="shared" si="3"/>
        <v>20784</v>
      </c>
      <c r="H31" s="139">
        <v>0</v>
      </c>
      <c r="I31" s="139">
        <v>0</v>
      </c>
      <c r="J31" s="139">
        <f t="shared" si="4"/>
        <v>0</v>
      </c>
      <c r="K31" s="139">
        <v>50</v>
      </c>
      <c r="L31" s="139">
        <v>46</v>
      </c>
      <c r="M31" s="199">
        <f t="shared" si="7"/>
        <v>96</v>
      </c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</row>
    <row r="32" spans="1:47" ht="12" customHeight="1">
      <c r="A32" s="122"/>
      <c r="B32" s="121">
        <v>17</v>
      </c>
      <c r="C32" s="198" t="s">
        <v>273</v>
      </c>
      <c r="D32" s="163"/>
      <c r="E32" s="139">
        <v>11718</v>
      </c>
      <c r="F32" s="139">
        <v>14822</v>
      </c>
      <c r="G32" s="139">
        <f t="shared" si="3"/>
        <v>26540</v>
      </c>
      <c r="H32" s="139">
        <v>108</v>
      </c>
      <c r="I32" s="139">
        <v>157</v>
      </c>
      <c r="J32" s="139">
        <f t="shared" si="4"/>
        <v>265</v>
      </c>
      <c r="K32" s="139">
        <v>57</v>
      </c>
      <c r="L32" s="139">
        <v>59</v>
      </c>
      <c r="M32" s="199">
        <v>116</v>
      </c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</row>
    <row r="33" spans="1:47" ht="12" customHeight="1">
      <c r="A33" s="122"/>
      <c r="B33" s="121">
        <v>18</v>
      </c>
      <c r="C33" s="198" t="s">
        <v>274</v>
      </c>
      <c r="D33" s="163"/>
      <c r="E33" s="139">
        <v>42973</v>
      </c>
      <c r="F33" s="139">
        <v>75203</v>
      </c>
      <c r="G33" s="139">
        <f t="shared" si="3"/>
        <v>118176</v>
      </c>
      <c r="H33" s="139">
        <v>181</v>
      </c>
      <c r="I33" s="139">
        <v>226</v>
      </c>
      <c r="J33" s="139">
        <f t="shared" si="4"/>
        <v>407</v>
      </c>
      <c r="K33" s="139">
        <v>74</v>
      </c>
      <c r="L33" s="139">
        <v>63</v>
      </c>
      <c r="M33" s="199">
        <f t="shared" ref="M33:M34" si="8">SUM(K33:L33)</f>
        <v>137</v>
      </c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</row>
    <row r="34" spans="1:47" ht="12" customHeight="1">
      <c r="A34" s="122"/>
      <c r="B34" s="121">
        <v>19</v>
      </c>
      <c r="C34" s="198" t="s">
        <v>275</v>
      </c>
      <c r="D34" s="163"/>
      <c r="E34" s="139">
        <v>167622</v>
      </c>
      <c r="F34" s="139">
        <v>206194</v>
      </c>
      <c r="G34" s="139">
        <f t="shared" si="3"/>
        <v>373816</v>
      </c>
      <c r="H34" s="139">
        <v>0</v>
      </c>
      <c r="I34" s="139">
        <v>0</v>
      </c>
      <c r="J34" s="139">
        <f t="shared" si="4"/>
        <v>0</v>
      </c>
      <c r="K34" s="139">
        <v>65</v>
      </c>
      <c r="L34" s="139">
        <v>67</v>
      </c>
      <c r="M34" s="199">
        <f t="shared" si="8"/>
        <v>132</v>
      </c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</row>
    <row r="35" spans="1:47" ht="12" customHeight="1">
      <c r="A35" s="122"/>
      <c r="B35" s="121">
        <v>20</v>
      </c>
      <c r="C35" s="198" t="s">
        <v>399</v>
      </c>
      <c r="D35" s="163"/>
      <c r="E35" s="139">
        <v>15876</v>
      </c>
      <c r="F35" s="139">
        <v>23033</v>
      </c>
      <c r="G35" s="139">
        <f t="shared" si="3"/>
        <v>38909</v>
      </c>
      <c r="H35" s="139">
        <v>182</v>
      </c>
      <c r="I35" s="163"/>
      <c r="J35" s="139">
        <f t="shared" si="4"/>
        <v>182</v>
      </c>
      <c r="K35" s="139">
        <v>23</v>
      </c>
      <c r="L35" s="139">
        <v>12</v>
      </c>
      <c r="M35" s="199">
        <f>K35+L35</f>
        <v>35</v>
      </c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</row>
    <row r="36" spans="1:47" ht="12" customHeight="1">
      <c r="A36" s="122"/>
      <c r="B36" s="121">
        <v>21</v>
      </c>
      <c r="C36" s="198" t="s">
        <v>276</v>
      </c>
      <c r="D36" s="163"/>
      <c r="E36" s="139">
        <v>36229</v>
      </c>
      <c r="F36" s="139">
        <v>54267</v>
      </c>
      <c r="G36" s="139">
        <f t="shared" si="3"/>
        <v>90496</v>
      </c>
      <c r="H36" s="139">
        <v>147</v>
      </c>
      <c r="I36" s="139">
        <v>220</v>
      </c>
      <c r="J36" s="139">
        <f t="shared" si="4"/>
        <v>367</v>
      </c>
      <c r="K36" s="139">
        <v>115</v>
      </c>
      <c r="L36" s="139">
        <v>72</v>
      </c>
      <c r="M36" s="199">
        <f>SUM(K36:L36)</f>
        <v>187</v>
      </c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</row>
    <row r="37" spans="1:47" ht="12" customHeight="1">
      <c r="A37" s="122"/>
      <c r="B37" s="121">
        <v>22</v>
      </c>
      <c r="C37" s="198" t="s">
        <v>277</v>
      </c>
      <c r="D37" s="163"/>
      <c r="E37" s="139">
        <v>15215</v>
      </c>
      <c r="F37" s="139">
        <v>26459</v>
      </c>
      <c r="G37" s="139">
        <f t="shared" si="3"/>
        <v>41674</v>
      </c>
      <c r="H37" s="139">
        <v>79</v>
      </c>
      <c r="I37" s="139">
        <v>94</v>
      </c>
      <c r="J37" s="139">
        <f t="shared" si="4"/>
        <v>173</v>
      </c>
      <c r="K37" s="139">
        <v>40</v>
      </c>
      <c r="L37" s="139">
        <v>54</v>
      </c>
      <c r="M37" s="199">
        <f>K37+L37</f>
        <v>94</v>
      </c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</row>
    <row r="38" spans="1:47" ht="12" customHeight="1">
      <c r="A38" s="122"/>
      <c r="B38" s="121">
        <v>23</v>
      </c>
      <c r="C38" s="198" t="s">
        <v>278</v>
      </c>
      <c r="D38" s="163"/>
      <c r="E38" s="139">
        <v>7493</v>
      </c>
      <c r="F38" s="139">
        <v>10821</v>
      </c>
      <c r="G38" s="139">
        <f t="shared" si="3"/>
        <v>18314</v>
      </c>
      <c r="H38" s="139">
        <v>87</v>
      </c>
      <c r="I38" s="139">
        <v>106</v>
      </c>
      <c r="J38" s="139">
        <f t="shared" si="4"/>
        <v>193</v>
      </c>
      <c r="K38" s="139">
        <v>24</v>
      </c>
      <c r="L38" s="139">
        <v>25</v>
      </c>
      <c r="M38" s="199">
        <v>49</v>
      </c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</row>
    <row r="39" spans="1:47" ht="12" customHeight="1">
      <c r="A39" s="122"/>
      <c r="B39" s="121">
        <v>24</v>
      </c>
      <c r="C39" s="198" t="s">
        <v>400</v>
      </c>
      <c r="D39" s="163"/>
      <c r="E39" s="139">
        <v>7210</v>
      </c>
      <c r="F39" s="139">
        <v>12124</v>
      </c>
      <c r="G39" s="139">
        <f t="shared" si="3"/>
        <v>19334</v>
      </c>
      <c r="H39" s="139">
        <v>0</v>
      </c>
      <c r="I39" s="139">
        <v>0</v>
      </c>
      <c r="J39" s="139">
        <f t="shared" si="4"/>
        <v>0</v>
      </c>
      <c r="K39" s="139">
        <v>14</v>
      </c>
      <c r="L39" s="139">
        <v>39</v>
      </c>
      <c r="M39" s="199">
        <f>K39+L39</f>
        <v>53</v>
      </c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</row>
    <row r="40" spans="1:47" ht="12" customHeight="1">
      <c r="A40" s="122"/>
      <c r="B40" s="121">
        <v>25</v>
      </c>
      <c r="C40" s="198" t="s">
        <v>279</v>
      </c>
      <c r="D40" s="163"/>
      <c r="E40" s="139">
        <v>34062</v>
      </c>
      <c r="F40" s="139">
        <v>59859</v>
      </c>
      <c r="G40" s="139">
        <f t="shared" si="3"/>
        <v>93921</v>
      </c>
      <c r="H40" s="139">
        <v>0</v>
      </c>
      <c r="I40" s="139">
        <v>0</v>
      </c>
      <c r="J40" s="139">
        <f t="shared" si="4"/>
        <v>0</v>
      </c>
      <c r="K40" s="201">
        <v>68</v>
      </c>
      <c r="L40" s="201">
        <v>79</v>
      </c>
      <c r="M40" s="202">
        <v>147</v>
      </c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</row>
    <row r="41" spans="1:47" ht="12" customHeight="1">
      <c r="A41" s="122"/>
      <c r="B41" s="121">
        <v>26</v>
      </c>
      <c r="C41" s="198" t="s">
        <v>401</v>
      </c>
      <c r="D41" s="163"/>
      <c r="E41" s="139">
        <v>31908</v>
      </c>
      <c r="F41" s="139">
        <v>50004</v>
      </c>
      <c r="G41" s="139">
        <f t="shared" si="3"/>
        <v>81912</v>
      </c>
      <c r="H41" s="139">
        <v>0</v>
      </c>
      <c r="I41" s="139">
        <v>0</v>
      </c>
      <c r="J41" s="139">
        <f t="shared" si="4"/>
        <v>0</v>
      </c>
      <c r="K41" s="139">
        <v>38</v>
      </c>
      <c r="L41" s="139">
        <v>37</v>
      </c>
      <c r="M41" s="199">
        <v>75</v>
      </c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</row>
    <row r="42" spans="1:47" ht="12" customHeight="1">
      <c r="A42" s="122"/>
      <c r="B42" s="121">
        <v>27</v>
      </c>
      <c r="C42" s="198" t="s">
        <v>402</v>
      </c>
      <c r="D42" s="163"/>
      <c r="E42" s="139">
        <f>1976+14379</f>
        <v>16355</v>
      </c>
      <c r="F42" s="139">
        <f>2530+42964</f>
        <v>45494</v>
      </c>
      <c r="G42" s="139">
        <f t="shared" si="3"/>
        <v>61849</v>
      </c>
      <c r="H42" s="139">
        <v>0</v>
      </c>
      <c r="I42" s="139">
        <v>0</v>
      </c>
      <c r="J42" s="139">
        <f t="shared" si="4"/>
        <v>0</v>
      </c>
      <c r="K42" s="139">
        <v>51</v>
      </c>
      <c r="L42" s="139">
        <v>31</v>
      </c>
      <c r="M42" s="199">
        <f>SUM(K42:L42)</f>
        <v>82</v>
      </c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</row>
    <row r="43" spans="1:47" ht="12" customHeight="1">
      <c r="A43" s="122"/>
      <c r="B43" s="121">
        <v>28</v>
      </c>
      <c r="C43" s="198" t="s">
        <v>281</v>
      </c>
      <c r="D43" s="163"/>
      <c r="E43" s="139">
        <v>40502</v>
      </c>
      <c r="F43" s="139">
        <v>64203</v>
      </c>
      <c r="G43" s="139">
        <f t="shared" si="3"/>
        <v>104705</v>
      </c>
      <c r="H43" s="139">
        <v>74</v>
      </c>
      <c r="I43" s="139">
        <v>166</v>
      </c>
      <c r="J43" s="139">
        <f t="shared" si="4"/>
        <v>240</v>
      </c>
      <c r="K43" s="139">
        <v>56</v>
      </c>
      <c r="L43" s="139">
        <v>30</v>
      </c>
      <c r="M43" s="199">
        <v>86</v>
      </c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</row>
    <row r="44" spans="1:47" ht="12" customHeight="1">
      <c r="A44" s="122"/>
      <c r="B44" s="121">
        <v>29</v>
      </c>
      <c r="C44" s="198" t="s">
        <v>403</v>
      </c>
      <c r="D44" s="163"/>
      <c r="E44" s="139">
        <v>17999</v>
      </c>
      <c r="F44" s="139">
        <v>34165</v>
      </c>
      <c r="G44" s="139">
        <f t="shared" si="3"/>
        <v>52164</v>
      </c>
      <c r="H44" s="139">
        <v>0</v>
      </c>
      <c r="I44" s="139">
        <v>0</v>
      </c>
      <c r="J44" s="139">
        <f t="shared" si="4"/>
        <v>0</v>
      </c>
      <c r="K44" s="139">
        <v>36</v>
      </c>
      <c r="L44" s="139">
        <v>34</v>
      </c>
      <c r="M44" s="199">
        <v>70</v>
      </c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</row>
    <row r="45" spans="1:47" ht="12" customHeight="1">
      <c r="A45" s="122"/>
      <c r="B45" s="121">
        <v>30</v>
      </c>
      <c r="C45" s="198" t="s">
        <v>282</v>
      </c>
      <c r="D45" s="163"/>
      <c r="E45" s="139">
        <v>14384</v>
      </c>
      <c r="F45" s="139">
        <v>17976</v>
      </c>
      <c r="G45" s="139">
        <f t="shared" si="3"/>
        <v>32360</v>
      </c>
      <c r="H45" s="139">
        <v>73</v>
      </c>
      <c r="I45" s="139">
        <v>168</v>
      </c>
      <c r="J45" s="139">
        <f t="shared" si="4"/>
        <v>241</v>
      </c>
      <c r="K45" s="139">
        <v>75</v>
      </c>
      <c r="L45" s="139">
        <v>68</v>
      </c>
      <c r="M45" s="199">
        <v>143</v>
      </c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</row>
    <row r="46" spans="1:47" ht="12" customHeight="1">
      <c r="A46" s="122"/>
      <c r="B46" s="121">
        <v>31</v>
      </c>
      <c r="C46" s="198" t="s">
        <v>404</v>
      </c>
      <c r="D46" s="163"/>
      <c r="E46" s="139">
        <v>8657</v>
      </c>
      <c r="F46" s="139">
        <v>15419</v>
      </c>
      <c r="G46" s="139">
        <f t="shared" si="3"/>
        <v>24076</v>
      </c>
      <c r="H46" s="139">
        <v>0</v>
      </c>
      <c r="I46" s="139">
        <v>0</v>
      </c>
      <c r="J46" s="139">
        <f t="shared" si="4"/>
        <v>0</v>
      </c>
      <c r="K46" s="139">
        <v>55</v>
      </c>
      <c r="L46" s="139">
        <v>45</v>
      </c>
      <c r="M46" s="199">
        <f t="shared" ref="M46:M47" si="9">SUM(K46:L46)</f>
        <v>100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</row>
    <row r="47" spans="1:47" ht="12" customHeight="1">
      <c r="A47" s="122"/>
      <c r="B47" s="121">
        <v>32</v>
      </c>
      <c r="C47" s="198" t="s">
        <v>283</v>
      </c>
      <c r="D47" s="163"/>
      <c r="E47" s="139">
        <v>14263</v>
      </c>
      <c r="F47" s="139">
        <v>23678</v>
      </c>
      <c r="G47" s="139">
        <f t="shared" si="3"/>
        <v>37941</v>
      </c>
      <c r="H47" s="139">
        <v>254</v>
      </c>
      <c r="I47" s="139">
        <v>403</v>
      </c>
      <c r="J47" s="139">
        <f t="shared" si="4"/>
        <v>657</v>
      </c>
      <c r="K47" s="139">
        <v>197</v>
      </c>
      <c r="L47" s="139">
        <v>81</v>
      </c>
      <c r="M47" s="199">
        <f t="shared" si="9"/>
        <v>278</v>
      </c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</row>
    <row r="48" spans="1:47" ht="12" customHeight="1">
      <c r="A48" s="122"/>
      <c r="B48" s="122"/>
      <c r="C48" s="122"/>
      <c r="D48" s="163"/>
      <c r="E48" s="163"/>
      <c r="F48" s="163"/>
      <c r="G48" s="163"/>
      <c r="H48" s="163"/>
      <c r="I48" s="163"/>
      <c r="J48" s="163"/>
      <c r="K48" s="139"/>
      <c r="L48" s="139"/>
      <c r="M48" s="199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</row>
    <row r="49" spans="1:47" ht="15.75" customHeight="1">
      <c r="A49" s="135">
        <v>2</v>
      </c>
      <c r="B49" s="122"/>
      <c r="C49" s="197" t="s">
        <v>49</v>
      </c>
      <c r="D49" s="163"/>
      <c r="E49" s="144">
        <f t="shared" ref="E49:M49" si="10">SUM(E50:E99)</f>
        <v>154691</v>
      </c>
      <c r="F49" s="144">
        <f t="shared" si="10"/>
        <v>216469</v>
      </c>
      <c r="G49" s="144">
        <f t="shared" si="10"/>
        <v>371160</v>
      </c>
      <c r="H49" s="144">
        <f t="shared" si="10"/>
        <v>1599</v>
      </c>
      <c r="I49" s="144">
        <f t="shared" si="10"/>
        <v>2006</v>
      </c>
      <c r="J49" s="144">
        <f t="shared" si="10"/>
        <v>3605</v>
      </c>
      <c r="K49" s="144">
        <f t="shared" si="10"/>
        <v>0</v>
      </c>
      <c r="L49" s="144">
        <f t="shared" si="10"/>
        <v>0</v>
      </c>
      <c r="M49" s="144">
        <f t="shared" si="10"/>
        <v>0</v>
      </c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</row>
    <row r="50" spans="1:47" ht="12" customHeight="1">
      <c r="A50" s="122"/>
      <c r="B50" s="121">
        <v>1</v>
      </c>
      <c r="C50" s="160" t="s">
        <v>405</v>
      </c>
      <c r="D50" s="163"/>
      <c r="E50" s="139">
        <v>3206</v>
      </c>
      <c r="F50" s="139">
        <v>5487</v>
      </c>
      <c r="G50" s="139">
        <f t="shared" ref="G50:G98" si="11">E50+F50</f>
        <v>8693</v>
      </c>
      <c r="H50" s="163"/>
      <c r="I50" s="163"/>
      <c r="J50" s="139">
        <f t="shared" ref="J50:J98" si="12">SUM(H50:I50)</f>
        <v>0</v>
      </c>
      <c r="K50" s="163"/>
      <c r="L50" s="163"/>
      <c r="M50" s="199">
        <f t="shared" ref="M50:M53" si="13">SUM(K50:L50)</f>
        <v>0</v>
      </c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</row>
    <row r="51" spans="1:47" ht="12" customHeight="1">
      <c r="A51" s="122"/>
      <c r="B51" s="121">
        <v>2</v>
      </c>
      <c r="C51" s="160" t="s">
        <v>406</v>
      </c>
      <c r="D51" s="163"/>
      <c r="E51" s="139">
        <v>250</v>
      </c>
      <c r="F51" s="139">
        <v>302</v>
      </c>
      <c r="G51" s="139">
        <f t="shared" si="11"/>
        <v>552</v>
      </c>
      <c r="H51" s="163"/>
      <c r="I51" s="163"/>
      <c r="J51" s="139">
        <f t="shared" si="12"/>
        <v>0</v>
      </c>
      <c r="K51" s="163"/>
      <c r="L51" s="163"/>
      <c r="M51" s="199">
        <f t="shared" si="13"/>
        <v>0</v>
      </c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</row>
    <row r="52" spans="1:47" ht="12" customHeight="1">
      <c r="A52" s="122"/>
      <c r="B52" s="121">
        <v>3</v>
      </c>
      <c r="C52" s="160" t="s">
        <v>407</v>
      </c>
      <c r="D52" s="163"/>
      <c r="E52" s="139">
        <v>6304</v>
      </c>
      <c r="F52" s="139">
        <v>6233</v>
      </c>
      <c r="G52" s="139">
        <f t="shared" si="11"/>
        <v>12537</v>
      </c>
      <c r="H52" s="139">
        <v>281</v>
      </c>
      <c r="I52" s="139">
        <v>294</v>
      </c>
      <c r="J52" s="139">
        <f t="shared" si="12"/>
        <v>575</v>
      </c>
      <c r="K52" s="163"/>
      <c r="L52" s="163"/>
      <c r="M52" s="199">
        <f t="shared" si="13"/>
        <v>0</v>
      </c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</row>
    <row r="53" spans="1:47" ht="12" customHeight="1">
      <c r="A53" s="122"/>
      <c r="B53" s="121">
        <v>4</v>
      </c>
      <c r="C53" s="160" t="s">
        <v>408</v>
      </c>
      <c r="D53" s="163"/>
      <c r="E53" s="139">
        <v>13201</v>
      </c>
      <c r="F53" s="139">
        <v>10987</v>
      </c>
      <c r="G53" s="139">
        <f t="shared" si="11"/>
        <v>24188</v>
      </c>
      <c r="H53" s="139">
        <v>432</v>
      </c>
      <c r="I53" s="139">
        <v>464</v>
      </c>
      <c r="J53" s="139">
        <f t="shared" si="12"/>
        <v>896</v>
      </c>
      <c r="K53" s="163"/>
      <c r="L53" s="163"/>
      <c r="M53" s="199">
        <f t="shared" si="13"/>
        <v>0</v>
      </c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</row>
    <row r="54" spans="1:47" ht="15.75" customHeight="1">
      <c r="A54" s="122"/>
      <c r="B54" s="121">
        <v>5</v>
      </c>
      <c r="C54" s="160" t="s">
        <v>409</v>
      </c>
      <c r="D54" s="163"/>
      <c r="E54" s="139">
        <v>10340</v>
      </c>
      <c r="F54" s="139">
        <v>10322</v>
      </c>
      <c r="G54" s="139">
        <f t="shared" si="11"/>
        <v>20662</v>
      </c>
      <c r="H54" s="139">
        <v>120</v>
      </c>
      <c r="I54" s="139">
        <v>203</v>
      </c>
      <c r="J54" s="139">
        <f t="shared" si="12"/>
        <v>323</v>
      </c>
      <c r="K54" s="163"/>
      <c r="L54" s="163"/>
      <c r="M54" s="20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</row>
    <row r="55" spans="1:47" ht="12" customHeight="1">
      <c r="A55" s="122"/>
      <c r="B55" s="121">
        <v>6</v>
      </c>
      <c r="C55" s="160" t="s">
        <v>410</v>
      </c>
      <c r="D55" s="163"/>
      <c r="E55" s="139">
        <v>517</v>
      </c>
      <c r="F55" s="139">
        <v>693</v>
      </c>
      <c r="G55" s="139">
        <f t="shared" si="11"/>
        <v>1210</v>
      </c>
      <c r="H55" s="163"/>
      <c r="I55" s="163"/>
      <c r="J55" s="139">
        <f t="shared" si="12"/>
        <v>0</v>
      </c>
      <c r="K55" s="163"/>
      <c r="L55" s="163"/>
      <c r="M55" s="20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</row>
    <row r="56" spans="1:47" ht="12" customHeight="1">
      <c r="A56" s="122"/>
      <c r="B56" s="121">
        <v>7</v>
      </c>
      <c r="C56" s="160" t="s">
        <v>411</v>
      </c>
      <c r="D56" s="163"/>
      <c r="E56" s="139">
        <v>6259</v>
      </c>
      <c r="F56" s="139">
        <v>5915</v>
      </c>
      <c r="G56" s="139">
        <f t="shared" si="11"/>
        <v>12174</v>
      </c>
      <c r="H56" s="163"/>
      <c r="I56" s="163"/>
      <c r="J56" s="139">
        <f t="shared" si="12"/>
        <v>0</v>
      </c>
      <c r="K56" s="163"/>
      <c r="L56" s="163"/>
      <c r="M56" s="20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</row>
    <row r="57" spans="1:47" ht="12" customHeight="1">
      <c r="A57" s="122"/>
      <c r="B57" s="121">
        <v>8</v>
      </c>
      <c r="C57" s="160" t="s">
        <v>412</v>
      </c>
      <c r="D57" s="163"/>
      <c r="E57" s="139">
        <v>7206</v>
      </c>
      <c r="F57" s="139">
        <v>10703</v>
      </c>
      <c r="G57" s="139">
        <f t="shared" si="11"/>
        <v>17909</v>
      </c>
      <c r="H57" s="163"/>
      <c r="I57" s="163"/>
      <c r="J57" s="139">
        <f t="shared" si="12"/>
        <v>0</v>
      </c>
      <c r="K57" s="163"/>
      <c r="L57" s="163"/>
      <c r="M57" s="20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</row>
    <row r="58" spans="1:47" ht="12" customHeight="1">
      <c r="A58" s="122"/>
      <c r="B58" s="121">
        <v>9</v>
      </c>
      <c r="C58" s="160" t="s">
        <v>413</v>
      </c>
      <c r="D58" s="163"/>
      <c r="E58" s="139">
        <v>7009</v>
      </c>
      <c r="F58" s="139">
        <v>8843</v>
      </c>
      <c r="G58" s="139">
        <f t="shared" si="11"/>
        <v>15852</v>
      </c>
      <c r="H58" s="139">
        <v>194</v>
      </c>
      <c r="I58" s="139">
        <v>234</v>
      </c>
      <c r="J58" s="139">
        <f t="shared" si="12"/>
        <v>428</v>
      </c>
      <c r="K58" s="163"/>
      <c r="L58" s="163"/>
      <c r="M58" s="20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</row>
    <row r="59" spans="1:47" ht="19.5" customHeight="1">
      <c r="A59" s="122"/>
      <c r="B59" s="121">
        <v>10</v>
      </c>
      <c r="C59" s="160" t="s">
        <v>414</v>
      </c>
      <c r="D59" s="163"/>
      <c r="E59" s="139">
        <v>5075</v>
      </c>
      <c r="F59" s="139">
        <v>6015</v>
      </c>
      <c r="G59" s="139">
        <f t="shared" si="11"/>
        <v>11090</v>
      </c>
      <c r="H59" s="139">
        <v>25</v>
      </c>
      <c r="I59" s="139">
        <v>48</v>
      </c>
      <c r="J59" s="139">
        <f t="shared" si="12"/>
        <v>73</v>
      </c>
      <c r="K59" s="163"/>
      <c r="L59" s="163"/>
      <c r="M59" s="20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</row>
    <row r="60" spans="1:47" ht="12" customHeight="1">
      <c r="A60" s="122"/>
      <c r="B60" s="121">
        <v>11</v>
      </c>
      <c r="C60" s="160" t="s">
        <v>415</v>
      </c>
      <c r="D60" s="163"/>
      <c r="E60" s="139">
        <v>8775</v>
      </c>
      <c r="F60" s="139">
        <v>9073</v>
      </c>
      <c r="G60" s="139">
        <f t="shared" si="11"/>
        <v>17848</v>
      </c>
      <c r="H60" s="163"/>
      <c r="I60" s="163"/>
      <c r="J60" s="139">
        <f t="shared" si="12"/>
        <v>0</v>
      </c>
      <c r="K60" s="163"/>
      <c r="L60" s="163"/>
      <c r="M60" s="20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</row>
    <row r="61" spans="1:47" ht="12" customHeight="1">
      <c r="A61" s="122"/>
      <c r="B61" s="121">
        <v>12</v>
      </c>
      <c r="C61" s="160" t="s">
        <v>416</v>
      </c>
      <c r="D61" s="163"/>
      <c r="E61" s="139">
        <v>3497</v>
      </c>
      <c r="F61" s="139">
        <v>4243</v>
      </c>
      <c r="G61" s="139">
        <f t="shared" si="11"/>
        <v>7740</v>
      </c>
      <c r="H61" s="139">
        <v>12</v>
      </c>
      <c r="I61" s="139">
        <v>165</v>
      </c>
      <c r="J61" s="139">
        <f t="shared" si="12"/>
        <v>177</v>
      </c>
      <c r="K61" s="163"/>
      <c r="L61" s="163"/>
      <c r="M61" s="20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</row>
    <row r="62" spans="1:47" ht="12" customHeight="1">
      <c r="A62" s="122"/>
      <c r="B62" s="121">
        <v>13</v>
      </c>
      <c r="C62" s="160" t="s">
        <v>417</v>
      </c>
      <c r="D62" s="163"/>
      <c r="E62" s="139">
        <v>398</v>
      </c>
      <c r="F62" s="139">
        <v>5373</v>
      </c>
      <c r="G62" s="139">
        <f t="shared" si="11"/>
        <v>5771</v>
      </c>
      <c r="H62" s="163"/>
      <c r="I62" s="163"/>
      <c r="J62" s="139">
        <f t="shared" si="12"/>
        <v>0</v>
      </c>
      <c r="K62" s="163"/>
      <c r="L62" s="163"/>
      <c r="M62" s="20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</row>
    <row r="63" spans="1:47" ht="12" customHeight="1">
      <c r="A63" s="122"/>
      <c r="B63" s="121">
        <v>14</v>
      </c>
      <c r="C63" s="160" t="s">
        <v>418</v>
      </c>
      <c r="D63" s="163"/>
      <c r="E63" s="139">
        <v>5445</v>
      </c>
      <c r="F63" s="139">
        <v>5373</v>
      </c>
      <c r="G63" s="139">
        <f t="shared" si="11"/>
        <v>10818</v>
      </c>
      <c r="H63" s="163"/>
      <c r="I63" s="163"/>
      <c r="J63" s="139">
        <f t="shared" si="12"/>
        <v>0</v>
      </c>
      <c r="K63" s="163"/>
      <c r="L63" s="163"/>
      <c r="M63" s="20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</row>
    <row r="64" spans="1:47" ht="15.75" customHeight="1">
      <c r="A64" s="122"/>
      <c r="B64" s="121">
        <v>15</v>
      </c>
      <c r="C64" s="160" t="s">
        <v>419</v>
      </c>
      <c r="D64" s="163"/>
      <c r="E64" s="139">
        <v>2187</v>
      </c>
      <c r="F64" s="139">
        <v>2660</v>
      </c>
      <c r="G64" s="139">
        <f t="shared" si="11"/>
        <v>4847</v>
      </c>
      <c r="H64" s="139">
        <v>28</v>
      </c>
      <c r="I64" s="139">
        <v>32</v>
      </c>
      <c r="J64" s="139">
        <f t="shared" si="12"/>
        <v>60</v>
      </c>
      <c r="K64" s="163"/>
      <c r="L64" s="163"/>
      <c r="M64" s="20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</row>
    <row r="65" spans="1:47" ht="12" customHeight="1">
      <c r="A65" s="122"/>
      <c r="B65" s="121">
        <v>16</v>
      </c>
      <c r="C65" s="160" t="s">
        <v>420</v>
      </c>
      <c r="D65" s="163"/>
      <c r="E65" s="139">
        <v>1836</v>
      </c>
      <c r="F65" s="139">
        <v>2354</v>
      </c>
      <c r="G65" s="139">
        <f t="shared" si="11"/>
        <v>4190</v>
      </c>
      <c r="H65" s="163"/>
      <c r="I65" s="163"/>
      <c r="J65" s="139">
        <f t="shared" si="12"/>
        <v>0</v>
      </c>
      <c r="K65" s="163"/>
      <c r="L65" s="163"/>
      <c r="M65" s="20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</row>
    <row r="66" spans="1:47" ht="12" customHeight="1">
      <c r="A66" s="122"/>
      <c r="B66" s="121">
        <v>17</v>
      </c>
      <c r="C66" s="160" t="s">
        <v>421</v>
      </c>
      <c r="D66" s="163"/>
      <c r="E66" s="139">
        <v>3558</v>
      </c>
      <c r="F66" s="139">
        <v>3657</v>
      </c>
      <c r="G66" s="139">
        <f t="shared" si="11"/>
        <v>7215</v>
      </c>
      <c r="H66" s="139">
        <v>165</v>
      </c>
      <c r="I66" s="139">
        <v>167</v>
      </c>
      <c r="J66" s="139">
        <f t="shared" si="12"/>
        <v>332</v>
      </c>
      <c r="K66" s="163"/>
      <c r="L66" s="163"/>
      <c r="M66" s="20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</row>
    <row r="67" spans="1:47" ht="12" customHeight="1">
      <c r="A67" s="122"/>
      <c r="B67" s="121">
        <v>18</v>
      </c>
      <c r="C67" s="160" t="s">
        <v>422</v>
      </c>
      <c r="D67" s="163"/>
      <c r="E67" s="139">
        <v>2999</v>
      </c>
      <c r="F67" s="139">
        <v>3291</v>
      </c>
      <c r="G67" s="139">
        <f t="shared" si="11"/>
        <v>6290</v>
      </c>
      <c r="H67" s="163"/>
      <c r="I67" s="163"/>
      <c r="J67" s="139">
        <f t="shared" si="12"/>
        <v>0</v>
      </c>
      <c r="K67" s="163"/>
      <c r="L67" s="163"/>
      <c r="M67" s="20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</row>
    <row r="68" spans="1:47" ht="12" customHeight="1">
      <c r="A68" s="122"/>
      <c r="B68" s="121">
        <v>19</v>
      </c>
      <c r="C68" s="160" t="s">
        <v>423</v>
      </c>
      <c r="D68" s="163"/>
      <c r="E68" s="139">
        <v>2198</v>
      </c>
      <c r="F68" s="139">
        <v>1644</v>
      </c>
      <c r="G68" s="139">
        <f t="shared" si="11"/>
        <v>3842</v>
      </c>
      <c r="H68" s="163"/>
      <c r="I68" s="163"/>
      <c r="J68" s="139">
        <f t="shared" si="12"/>
        <v>0</v>
      </c>
      <c r="K68" s="163"/>
      <c r="L68" s="163"/>
      <c r="M68" s="20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</row>
    <row r="69" spans="1:47" ht="15.75" customHeight="1">
      <c r="A69" s="122"/>
      <c r="B69" s="121">
        <v>20</v>
      </c>
      <c r="C69" s="160" t="s">
        <v>424</v>
      </c>
      <c r="D69" s="163"/>
      <c r="E69" s="139">
        <v>6265</v>
      </c>
      <c r="F69" s="139">
        <v>6886</v>
      </c>
      <c r="G69" s="139">
        <f t="shared" si="11"/>
        <v>13151</v>
      </c>
      <c r="H69" s="139">
        <v>49</v>
      </c>
      <c r="I69" s="139">
        <v>71</v>
      </c>
      <c r="J69" s="139">
        <f t="shared" si="12"/>
        <v>120</v>
      </c>
      <c r="K69" s="163"/>
      <c r="L69" s="163"/>
      <c r="M69" s="20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</row>
    <row r="70" spans="1:47" ht="15.75" customHeight="1">
      <c r="A70" s="122"/>
      <c r="B70" s="121">
        <v>21</v>
      </c>
      <c r="C70" s="160" t="s">
        <v>425</v>
      </c>
      <c r="D70" s="163"/>
      <c r="E70" s="139">
        <v>504</v>
      </c>
      <c r="F70" s="139">
        <v>682</v>
      </c>
      <c r="G70" s="139">
        <f t="shared" si="11"/>
        <v>1186</v>
      </c>
      <c r="H70" s="163"/>
      <c r="I70" s="163"/>
      <c r="J70" s="139">
        <f t="shared" si="12"/>
        <v>0</v>
      </c>
      <c r="K70" s="163"/>
      <c r="L70" s="163"/>
      <c r="M70" s="20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</row>
    <row r="71" spans="1:47" ht="15.75" customHeight="1">
      <c r="A71" s="122"/>
      <c r="B71" s="121">
        <v>22</v>
      </c>
      <c r="C71" s="160" t="s">
        <v>426</v>
      </c>
      <c r="D71" s="163"/>
      <c r="E71" s="139">
        <v>579</v>
      </c>
      <c r="F71" s="139">
        <v>14131</v>
      </c>
      <c r="G71" s="139">
        <f t="shared" si="11"/>
        <v>14710</v>
      </c>
      <c r="H71" s="163"/>
      <c r="I71" s="163"/>
      <c r="J71" s="139">
        <f t="shared" si="12"/>
        <v>0</v>
      </c>
      <c r="K71" s="163"/>
      <c r="L71" s="163"/>
      <c r="M71" s="20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</row>
    <row r="72" spans="1:47" ht="15.75" customHeight="1">
      <c r="A72" s="122"/>
      <c r="B72" s="121">
        <v>23</v>
      </c>
      <c r="C72" s="160" t="s">
        <v>427</v>
      </c>
      <c r="D72" s="163"/>
      <c r="E72" s="139">
        <v>111</v>
      </c>
      <c r="F72" s="139">
        <v>8665</v>
      </c>
      <c r="G72" s="139">
        <f t="shared" si="11"/>
        <v>8776</v>
      </c>
      <c r="H72" s="163"/>
      <c r="I72" s="163"/>
      <c r="J72" s="139">
        <f t="shared" si="12"/>
        <v>0</v>
      </c>
      <c r="K72" s="163"/>
      <c r="L72" s="163"/>
      <c r="M72" s="20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</row>
    <row r="73" spans="1:47" ht="12" customHeight="1">
      <c r="A73" s="122"/>
      <c r="B73" s="121">
        <v>24</v>
      </c>
      <c r="C73" s="160" t="s">
        <v>428</v>
      </c>
      <c r="D73" s="163"/>
      <c r="E73" s="139">
        <v>531</v>
      </c>
      <c r="F73" s="139">
        <v>5206</v>
      </c>
      <c r="G73" s="139">
        <f t="shared" si="11"/>
        <v>5737</v>
      </c>
      <c r="H73" s="163"/>
      <c r="I73" s="163"/>
      <c r="J73" s="139">
        <f t="shared" si="12"/>
        <v>0</v>
      </c>
      <c r="K73" s="163"/>
      <c r="L73" s="163"/>
      <c r="M73" s="20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</row>
    <row r="74" spans="1:47" ht="12" customHeight="1">
      <c r="A74" s="122"/>
      <c r="B74" s="121">
        <v>25</v>
      </c>
      <c r="C74" s="160" t="s">
        <v>429</v>
      </c>
      <c r="D74" s="163"/>
      <c r="E74" s="139">
        <v>102</v>
      </c>
      <c r="F74" s="139">
        <v>2111</v>
      </c>
      <c r="G74" s="139">
        <f t="shared" si="11"/>
        <v>2213</v>
      </c>
      <c r="H74" s="163"/>
      <c r="I74" s="163"/>
      <c r="J74" s="139">
        <f t="shared" si="12"/>
        <v>0</v>
      </c>
      <c r="K74" s="163"/>
      <c r="L74" s="163"/>
      <c r="M74" s="20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</row>
    <row r="75" spans="1:47" ht="12" customHeight="1">
      <c r="A75" s="122"/>
      <c r="B75" s="121">
        <v>26</v>
      </c>
      <c r="C75" s="160" t="s">
        <v>430</v>
      </c>
      <c r="D75" s="163"/>
      <c r="E75" s="139">
        <v>16</v>
      </c>
      <c r="F75" s="139">
        <v>1254</v>
      </c>
      <c r="G75" s="139">
        <f t="shared" si="11"/>
        <v>1270</v>
      </c>
      <c r="H75" s="163"/>
      <c r="I75" s="163"/>
      <c r="J75" s="139">
        <f t="shared" si="12"/>
        <v>0</v>
      </c>
      <c r="K75" s="163"/>
      <c r="L75" s="163"/>
      <c r="M75" s="20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</row>
    <row r="76" spans="1:47" ht="12" customHeight="1">
      <c r="A76" s="122"/>
      <c r="B76" s="121">
        <v>27</v>
      </c>
      <c r="C76" s="160" t="s">
        <v>431</v>
      </c>
      <c r="D76" s="163"/>
      <c r="E76" s="139">
        <v>1739</v>
      </c>
      <c r="F76" s="139">
        <v>2434</v>
      </c>
      <c r="G76" s="139">
        <f t="shared" si="11"/>
        <v>4173</v>
      </c>
      <c r="H76" s="163"/>
      <c r="I76" s="163"/>
      <c r="J76" s="139">
        <f t="shared" si="12"/>
        <v>0</v>
      </c>
      <c r="K76" s="163"/>
      <c r="L76" s="163"/>
      <c r="M76" s="20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</row>
    <row r="77" spans="1:47" ht="15.75" customHeight="1">
      <c r="A77" s="122"/>
      <c r="B77" s="121">
        <v>28</v>
      </c>
      <c r="C77" s="160" t="s">
        <v>432</v>
      </c>
      <c r="D77" s="163"/>
      <c r="E77" s="139">
        <v>3271</v>
      </c>
      <c r="F77" s="139">
        <v>3761</v>
      </c>
      <c r="G77" s="139">
        <f t="shared" si="11"/>
        <v>7032</v>
      </c>
      <c r="H77" s="163"/>
      <c r="I77" s="163"/>
      <c r="J77" s="139">
        <f t="shared" si="12"/>
        <v>0</v>
      </c>
      <c r="K77" s="163"/>
      <c r="L77" s="163"/>
      <c r="M77" s="20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</row>
    <row r="78" spans="1:47" ht="12" customHeight="1">
      <c r="A78" s="122"/>
      <c r="B78" s="121">
        <v>29</v>
      </c>
      <c r="C78" s="160" t="s">
        <v>433</v>
      </c>
      <c r="D78" s="163"/>
      <c r="E78" s="139">
        <v>6271</v>
      </c>
      <c r="F78" s="139">
        <v>5857</v>
      </c>
      <c r="G78" s="139">
        <f t="shared" si="11"/>
        <v>12128</v>
      </c>
      <c r="H78" s="163"/>
      <c r="I78" s="163"/>
      <c r="J78" s="139">
        <f t="shared" si="12"/>
        <v>0</v>
      </c>
      <c r="K78" s="163"/>
      <c r="L78" s="163"/>
      <c r="M78" s="20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</row>
    <row r="79" spans="1:47" ht="12" customHeight="1">
      <c r="A79" s="122"/>
      <c r="B79" s="121">
        <v>30</v>
      </c>
      <c r="C79" s="160" t="s">
        <v>434</v>
      </c>
      <c r="D79" s="163"/>
      <c r="E79" s="139">
        <v>4758</v>
      </c>
      <c r="F79" s="139">
        <v>4572</v>
      </c>
      <c r="G79" s="139">
        <f t="shared" si="11"/>
        <v>9330</v>
      </c>
      <c r="H79" s="139">
        <v>293</v>
      </c>
      <c r="I79" s="139">
        <v>328</v>
      </c>
      <c r="J79" s="139">
        <f t="shared" si="12"/>
        <v>621</v>
      </c>
      <c r="K79" s="163"/>
      <c r="L79" s="163"/>
      <c r="M79" s="20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</row>
    <row r="80" spans="1:47" ht="12" customHeight="1">
      <c r="A80" s="122"/>
      <c r="B80" s="121">
        <v>31</v>
      </c>
      <c r="C80" s="160" t="s">
        <v>435</v>
      </c>
      <c r="D80" s="163"/>
      <c r="E80" s="139">
        <v>1978</v>
      </c>
      <c r="F80" s="139">
        <v>2244</v>
      </c>
      <c r="G80" s="139">
        <f t="shared" si="11"/>
        <v>4222</v>
      </c>
      <c r="H80" s="163"/>
      <c r="I80" s="163"/>
      <c r="J80" s="139">
        <f t="shared" si="12"/>
        <v>0</v>
      </c>
      <c r="K80" s="163"/>
      <c r="L80" s="163"/>
      <c r="M80" s="20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</row>
    <row r="81" spans="1:47" ht="12" customHeight="1">
      <c r="A81" s="122"/>
      <c r="B81" s="121">
        <v>32</v>
      </c>
      <c r="C81" s="160" t="s">
        <v>436</v>
      </c>
      <c r="D81" s="163"/>
      <c r="E81" s="139">
        <v>2835</v>
      </c>
      <c r="F81" s="139">
        <v>3024</v>
      </c>
      <c r="G81" s="139">
        <f t="shared" si="11"/>
        <v>5859</v>
      </c>
      <c r="H81" s="163"/>
      <c r="I81" s="163"/>
      <c r="J81" s="139">
        <f t="shared" si="12"/>
        <v>0</v>
      </c>
      <c r="K81" s="163"/>
      <c r="L81" s="163"/>
      <c r="M81" s="20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</row>
    <row r="82" spans="1:47" ht="15.75" customHeight="1">
      <c r="A82" s="122"/>
      <c r="B82" s="121">
        <v>33</v>
      </c>
      <c r="C82" s="160" t="s">
        <v>437</v>
      </c>
      <c r="D82" s="163"/>
      <c r="E82" s="163"/>
      <c r="F82" s="139">
        <v>4091</v>
      </c>
      <c r="G82" s="139">
        <f t="shared" si="11"/>
        <v>4091</v>
      </c>
      <c r="H82" s="163"/>
      <c r="I82" s="163"/>
      <c r="J82" s="139">
        <f t="shared" si="12"/>
        <v>0</v>
      </c>
      <c r="K82" s="163"/>
      <c r="L82" s="163"/>
      <c r="M82" s="20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</row>
    <row r="83" spans="1:47" ht="12" customHeight="1">
      <c r="A83" s="122"/>
      <c r="B83" s="121">
        <v>34</v>
      </c>
      <c r="C83" s="160" t="s">
        <v>438</v>
      </c>
      <c r="D83" s="163"/>
      <c r="E83" s="139">
        <v>572</v>
      </c>
      <c r="F83" s="139">
        <v>777</v>
      </c>
      <c r="G83" s="139">
        <f t="shared" si="11"/>
        <v>1349</v>
      </c>
      <c r="H83" s="163"/>
      <c r="I83" s="163"/>
      <c r="J83" s="139">
        <f t="shared" si="12"/>
        <v>0</v>
      </c>
      <c r="K83" s="163"/>
      <c r="L83" s="163"/>
      <c r="M83" s="20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</row>
    <row r="84" spans="1:47" ht="12" customHeight="1">
      <c r="A84" s="122"/>
      <c r="B84" s="121">
        <v>35</v>
      </c>
      <c r="C84" s="160" t="s">
        <v>439</v>
      </c>
      <c r="D84" s="163"/>
      <c r="E84" s="139">
        <v>71</v>
      </c>
      <c r="F84" s="139">
        <v>984</v>
      </c>
      <c r="G84" s="139">
        <f t="shared" si="11"/>
        <v>1055</v>
      </c>
      <c r="H84" s="163"/>
      <c r="I84" s="163"/>
      <c r="J84" s="139">
        <f t="shared" si="12"/>
        <v>0</v>
      </c>
      <c r="K84" s="163"/>
      <c r="L84" s="163"/>
      <c r="M84" s="20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</row>
    <row r="85" spans="1:47" ht="12" customHeight="1">
      <c r="A85" s="122"/>
      <c r="B85" s="121">
        <v>36</v>
      </c>
      <c r="C85" s="160" t="s">
        <v>440</v>
      </c>
      <c r="D85" s="163"/>
      <c r="E85" s="139">
        <v>7654</v>
      </c>
      <c r="F85" s="139">
        <v>16754</v>
      </c>
      <c r="G85" s="139">
        <f t="shared" si="11"/>
        <v>24408</v>
      </c>
      <c r="H85" s="139">
        <v>0</v>
      </c>
      <c r="I85" s="139">
        <v>0</v>
      </c>
      <c r="J85" s="139">
        <f t="shared" si="12"/>
        <v>0</v>
      </c>
      <c r="K85" s="139">
        <v>0</v>
      </c>
      <c r="L85" s="139">
        <v>0</v>
      </c>
      <c r="M85" s="199">
        <v>0</v>
      </c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</row>
    <row r="86" spans="1:47" ht="12" customHeight="1">
      <c r="A86" s="122"/>
      <c r="B86" s="121">
        <v>37</v>
      </c>
      <c r="C86" s="160" t="s">
        <v>441</v>
      </c>
      <c r="D86" s="163"/>
      <c r="E86" s="139">
        <v>2471</v>
      </c>
      <c r="F86" s="139">
        <v>385</v>
      </c>
      <c r="G86" s="139">
        <f t="shared" si="11"/>
        <v>2856</v>
      </c>
      <c r="H86" s="163"/>
      <c r="I86" s="163"/>
      <c r="J86" s="139">
        <f t="shared" si="12"/>
        <v>0</v>
      </c>
      <c r="K86" s="163"/>
      <c r="L86" s="163"/>
      <c r="M86" s="20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</row>
    <row r="87" spans="1:47" ht="15.75" customHeight="1">
      <c r="A87" s="122"/>
      <c r="B87" s="121">
        <v>38</v>
      </c>
      <c r="C87" s="160" t="s">
        <v>442</v>
      </c>
      <c r="D87" s="163"/>
      <c r="E87" s="139">
        <v>1835</v>
      </c>
      <c r="F87" s="139">
        <v>52</v>
      </c>
      <c r="G87" s="139">
        <f t="shared" si="11"/>
        <v>1887</v>
      </c>
      <c r="H87" s="163"/>
      <c r="I87" s="163"/>
      <c r="J87" s="139">
        <f t="shared" si="12"/>
        <v>0</v>
      </c>
      <c r="K87" s="163"/>
      <c r="L87" s="163"/>
      <c r="M87" s="20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</row>
    <row r="88" spans="1:47" ht="12" customHeight="1">
      <c r="A88" s="122"/>
      <c r="B88" s="121">
        <v>39</v>
      </c>
      <c r="C88" s="160" t="s">
        <v>443</v>
      </c>
      <c r="D88" s="163"/>
      <c r="E88" s="163">
        <v>0</v>
      </c>
      <c r="F88" s="163">
        <v>0</v>
      </c>
      <c r="G88" s="139">
        <f t="shared" si="11"/>
        <v>0</v>
      </c>
      <c r="H88" s="163"/>
      <c r="I88" s="163"/>
      <c r="J88" s="139">
        <f t="shared" si="12"/>
        <v>0</v>
      </c>
      <c r="K88" s="163"/>
      <c r="L88" s="163"/>
      <c r="M88" s="20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</row>
    <row r="89" spans="1:47" ht="12" customHeight="1">
      <c r="A89" s="122"/>
      <c r="B89" s="121">
        <v>40</v>
      </c>
      <c r="C89" s="160" t="s">
        <v>444</v>
      </c>
      <c r="D89" s="163"/>
      <c r="E89" s="139">
        <v>789</v>
      </c>
      <c r="F89" s="139">
        <v>1015</v>
      </c>
      <c r="G89" s="139">
        <f t="shared" si="11"/>
        <v>1804</v>
      </c>
      <c r="H89" s="139">
        <v>0</v>
      </c>
      <c r="I89" s="139">
        <v>0</v>
      </c>
      <c r="J89" s="139">
        <f t="shared" si="12"/>
        <v>0</v>
      </c>
      <c r="K89" s="163"/>
      <c r="L89" s="163"/>
      <c r="M89" s="20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</row>
    <row r="90" spans="1:47" ht="12" customHeight="1">
      <c r="A90" s="122"/>
      <c r="B90" s="121">
        <v>41</v>
      </c>
      <c r="C90" s="160" t="s">
        <v>445</v>
      </c>
      <c r="D90" s="163"/>
      <c r="E90" s="139">
        <v>695</v>
      </c>
      <c r="F90" s="139">
        <v>943</v>
      </c>
      <c r="G90" s="139">
        <f t="shared" si="11"/>
        <v>1638</v>
      </c>
      <c r="H90" s="163"/>
      <c r="I90" s="163"/>
      <c r="J90" s="139">
        <f t="shared" si="12"/>
        <v>0</v>
      </c>
      <c r="K90" s="163"/>
      <c r="L90" s="163"/>
      <c r="M90" s="20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</row>
    <row r="91" spans="1:47" ht="12" customHeight="1">
      <c r="A91" s="122"/>
      <c r="B91" s="121">
        <v>42</v>
      </c>
      <c r="C91" s="160" t="s">
        <v>446</v>
      </c>
      <c r="D91" s="163"/>
      <c r="E91" s="163"/>
      <c r="F91" s="163"/>
      <c r="G91" s="139">
        <f t="shared" si="11"/>
        <v>0</v>
      </c>
      <c r="H91" s="163"/>
      <c r="I91" s="163"/>
      <c r="J91" s="139">
        <f t="shared" si="12"/>
        <v>0</v>
      </c>
      <c r="K91" s="163"/>
      <c r="L91" s="163"/>
      <c r="M91" s="20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</row>
    <row r="92" spans="1:47" ht="12" customHeight="1">
      <c r="A92" s="122"/>
      <c r="B92" s="121">
        <v>43</v>
      </c>
      <c r="C92" s="160" t="s">
        <v>447</v>
      </c>
      <c r="D92" s="163"/>
      <c r="E92" s="139">
        <v>2033</v>
      </c>
      <c r="F92" s="139">
        <v>2633</v>
      </c>
      <c r="G92" s="139">
        <f t="shared" si="11"/>
        <v>4666</v>
      </c>
      <c r="H92" s="163"/>
      <c r="I92" s="163"/>
      <c r="J92" s="139">
        <f t="shared" si="12"/>
        <v>0</v>
      </c>
      <c r="K92" s="163"/>
      <c r="L92" s="163"/>
      <c r="M92" s="20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</row>
    <row r="93" spans="1:47" ht="15.75" customHeight="1">
      <c r="A93" s="122"/>
      <c r="B93" s="121">
        <v>44</v>
      </c>
      <c r="C93" s="160" t="s">
        <v>448</v>
      </c>
      <c r="D93" s="163"/>
      <c r="E93" s="139">
        <v>1795</v>
      </c>
      <c r="F93" s="139">
        <v>1857</v>
      </c>
      <c r="G93" s="139">
        <f t="shared" si="11"/>
        <v>3652</v>
      </c>
      <c r="H93" s="163"/>
      <c r="I93" s="163"/>
      <c r="J93" s="139">
        <f t="shared" si="12"/>
        <v>0</v>
      </c>
      <c r="K93" s="163"/>
      <c r="L93" s="163"/>
      <c r="M93" s="20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</row>
    <row r="94" spans="1:47" ht="15.75" customHeight="1">
      <c r="A94" s="122"/>
      <c r="B94" s="121">
        <v>45</v>
      </c>
      <c r="C94" s="160" t="s">
        <v>449</v>
      </c>
      <c r="D94" s="163"/>
      <c r="E94" s="139">
        <v>1529</v>
      </c>
      <c r="F94" s="139">
        <v>1875</v>
      </c>
      <c r="G94" s="139">
        <f t="shared" si="11"/>
        <v>3404</v>
      </c>
      <c r="H94" s="139">
        <v>0</v>
      </c>
      <c r="I94" s="139">
        <v>0</v>
      </c>
      <c r="J94" s="139">
        <f t="shared" si="12"/>
        <v>0</v>
      </c>
      <c r="K94" s="163"/>
      <c r="L94" s="163"/>
      <c r="M94" s="20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</row>
    <row r="95" spans="1:47" ht="15.75" customHeight="1">
      <c r="A95" s="122"/>
      <c r="B95" s="121">
        <v>46</v>
      </c>
      <c r="C95" s="160" t="s">
        <v>450</v>
      </c>
      <c r="D95" s="163"/>
      <c r="E95" s="139">
        <v>4437</v>
      </c>
      <c r="F95" s="139">
        <v>4089</v>
      </c>
      <c r="G95" s="139">
        <f t="shared" si="11"/>
        <v>8526</v>
      </c>
      <c r="H95" s="163"/>
      <c r="I95" s="163"/>
      <c r="J95" s="139">
        <f t="shared" si="12"/>
        <v>0</v>
      </c>
      <c r="K95" s="163"/>
      <c r="L95" s="163"/>
      <c r="M95" s="20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</row>
    <row r="96" spans="1:47" ht="15.75" customHeight="1">
      <c r="A96" s="122"/>
      <c r="B96" s="121">
        <v>47</v>
      </c>
      <c r="C96" s="160" t="s">
        <v>451</v>
      </c>
      <c r="D96" s="163"/>
      <c r="E96" s="139">
        <v>113</v>
      </c>
      <c r="F96" s="139">
        <v>451</v>
      </c>
      <c r="G96" s="139">
        <f t="shared" si="11"/>
        <v>564</v>
      </c>
      <c r="H96" s="163"/>
      <c r="I96" s="163"/>
      <c r="J96" s="139">
        <f t="shared" si="12"/>
        <v>0</v>
      </c>
      <c r="K96" s="163"/>
      <c r="L96" s="163"/>
      <c r="M96" s="20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</row>
    <row r="97" spans="1:47" ht="15.75" customHeight="1">
      <c r="A97" s="122"/>
      <c r="B97" s="121">
        <v>48</v>
      </c>
      <c r="C97" s="160" t="s">
        <v>452</v>
      </c>
      <c r="D97" s="163"/>
      <c r="E97" s="139">
        <v>112</v>
      </c>
      <c r="F97" s="139">
        <v>79</v>
      </c>
      <c r="G97" s="139">
        <f t="shared" si="11"/>
        <v>191</v>
      </c>
      <c r="H97" s="163"/>
      <c r="I97" s="163"/>
      <c r="J97" s="139">
        <f t="shared" si="12"/>
        <v>0</v>
      </c>
      <c r="K97" s="163"/>
      <c r="L97" s="163"/>
      <c r="M97" s="20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</row>
    <row r="98" spans="1:47" ht="15.75" customHeight="1">
      <c r="A98" s="122"/>
      <c r="B98" s="121">
        <v>49</v>
      </c>
      <c r="C98" s="160" t="s">
        <v>453</v>
      </c>
      <c r="D98" s="163"/>
      <c r="E98" s="139">
        <v>100</v>
      </c>
      <c r="F98" s="139">
        <v>98</v>
      </c>
      <c r="G98" s="139">
        <f t="shared" si="11"/>
        <v>198</v>
      </c>
      <c r="H98" s="163"/>
      <c r="I98" s="163"/>
      <c r="J98" s="139">
        <f t="shared" si="12"/>
        <v>0</v>
      </c>
      <c r="K98" s="163"/>
      <c r="L98" s="163"/>
      <c r="M98" s="20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</row>
    <row r="99" spans="1:47" ht="15.75" customHeight="1">
      <c r="A99" s="122"/>
      <c r="B99" s="121">
        <v>50</v>
      </c>
      <c r="C99" s="160" t="s">
        <v>454</v>
      </c>
      <c r="D99" s="163"/>
      <c r="E99" s="139">
        <v>11265</v>
      </c>
      <c r="F99" s="139">
        <v>16391</v>
      </c>
      <c r="G99" s="139">
        <f>SUM(E99:F99)</f>
        <v>27656</v>
      </c>
      <c r="H99" s="163"/>
      <c r="I99" s="163"/>
      <c r="J99" s="163"/>
      <c r="K99" s="163"/>
      <c r="L99" s="163"/>
      <c r="M99" s="20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</row>
    <row r="100" spans="1:47" ht="15.75" customHeight="1">
      <c r="A100" s="122"/>
      <c r="B100" s="122"/>
      <c r="C100" s="122"/>
      <c r="D100" s="163"/>
      <c r="E100" s="163"/>
      <c r="F100" s="163"/>
      <c r="G100" s="163"/>
      <c r="H100" s="163"/>
      <c r="I100" s="163"/>
      <c r="J100" s="163"/>
      <c r="K100" s="163"/>
      <c r="L100" s="163"/>
      <c r="M100" s="20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</row>
    <row r="101" spans="1:47" ht="15.75" customHeight="1">
      <c r="A101" s="135">
        <v>3</v>
      </c>
      <c r="B101" s="122"/>
      <c r="C101" s="197" t="s">
        <v>455</v>
      </c>
      <c r="D101" s="163"/>
      <c r="E101" s="144">
        <f t="shared" ref="E101:M101" si="14">SUM(E102:E164)</f>
        <v>41140</v>
      </c>
      <c r="F101" s="144">
        <f t="shared" si="14"/>
        <v>42074</v>
      </c>
      <c r="G101" s="144">
        <f t="shared" si="14"/>
        <v>83214</v>
      </c>
      <c r="H101" s="144">
        <f t="shared" si="14"/>
        <v>0</v>
      </c>
      <c r="I101" s="144">
        <f t="shared" si="14"/>
        <v>0</v>
      </c>
      <c r="J101" s="144">
        <f t="shared" si="14"/>
        <v>0</v>
      </c>
      <c r="K101" s="144">
        <f t="shared" si="14"/>
        <v>2598</v>
      </c>
      <c r="L101" s="144">
        <f t="shared" si="14"/>
        <v>4350</v>
      </c>
      <c r="M101" s="144">
        <f t="shared" si="14"/>
        <v>6948</v>
      </c>
      <c r="N101" s="153"/>
      <c r="O101" s="153"/>
      <c r="P101" s="153">
        <v>83214</v>
      </c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</row>
    <row r="102" spans="1:47" ht="15.75" customHeight="1">
      <c r="A102" s="122"/>
      <c r="B102" s="121">
        <v>1</v>
      </c>
      <c r="C102" s="160" t="s">
        <v>456</v>
      </c>
      <c r="D102" s="163" t="s">
        <v>271</v>
      </c>
      <c r="E102" s="139">
        <v>628</v>
      </c>
      <c r="F102" s="139">
        <v>588</v>
      </c>
      <c r="G102" s="139">
        <f t="shared" ref="G102:G164" si="15">E102+F102</f>
        <v>1216</v>
      </c>
      <c r="H102" s="139">
        <v>0</v>
      </c>
      <c r="I102" s="139">
        <v>0</v>
      </c>
      <c r="J102" s="139">
        <f>SUM(H102:I102)</f>
        <v>0</v>
      </c>
      <c r="K102" s="139">
        <v>0</v>
      </c>
      <c r="L102" s="139">
        <v>0</v>
      </c>
      <c r="M102" s="199">
        <f>SUM(K102:L102)</f>
        <v>0</v>
      </c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</row>
    <row r="103" spans="1:47" ht="15.75" customHeight="1">
      <c r="A103" s="122"/>
      <c r="B103" s="121">
        <v>2</v>
      </c>
      <c r="C103" s="160" t="s">
        <v>457</v>
      </c>
      <c r="D103" s="163" t="s">
        <v>271</v>
      </c>
      <c r="E103" s="139">
        <v>1891</v>
      </c>
      <c r="F103" s="139">
        <v>1593</v>
      </c>
      <c r="G103" s="139">
        <f t="shared" si="15"/>
        <v>3484</v>
      </c>
      <c r="H103" s="163"/>
      <c r="I103" s="163"/>
      <c r="J103" s="163"/>
      <c r="K103" s="163"/>
      <c r="L103" s="163"/>
      <c r="M103" s="20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</row>
    <row r="104" spans="1:47" ht="15.75" customHeight="1">
      <c r="A104" s="122"/>
      <c r="B104" s="121">
        <v>3</v>
      </c>
      <c r="C104" s="160" t="s">
        <v>458</v>
      </c>
      <c r="D104" s="163" t="s">
        <v>271</v>
      </c>
      <c r="E104" s="139">
        <v>3119</v>
      </c>
      <c r="F104" s="139">
        <v>3242</v>
      </c>
      <c r="G104" s="139">
        <f t="shared" si="15"/>
        <v>6361</v>
      </c>
      <c r="H104" s="139">
        <v>0</v>
      </c>
      <c r="I104" s="139">
        <v>0</v>
      </c>
      <c r="J104" s="139">
        <f>SUM(H104:I104)</f>
        <v>0</v>
      </c>
      <c r="K104" s="139">
        <v>0</v>
      </c>
      <c r="L104" s="139">
        <v>0</v>
      </c>
      <c r="M104" s="199">
        <f>SUM(K104:L104)</f>
        <v>0</v>
      </c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</row>
    <row r="105" spans="1:47" ht="15.75" customHeight="1">
      <c r="A105" s="122"/>
      <c r="B105" s="121">
        <v>4</v>
      </c>
      <c r="C105" s="160" t="s">
        <v>459</v>
      </c>
      <c r="D105" s="163" t="s">
        <v>273</v>
      </c>
      <c r="E105" s="139">
        <v>65</v>
      </c>
      <c r="F105" s="139">
        <v>77</v>
      </c>
      <c r="G105" s="139">
        <f t="shared" si="15"/>
        <v>142</v>
      </c>
      <c r="H105" s="163"/>
      <c r="I105" s="163"/>
      <c r="J105" s="163"/>
      <c r="K105" s="163"/>
      <c r="L105" s="163"/>
      <c r="M105" s="20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</row>
    <row r="106" spans="1:47" ht="15.75" customHeight="1">
      <c r="A106" s="122"/>
      <c r="B106" s="121">
        <v>5</v>
      </c>
      <c r="C106" s="160" t="s">
        <v>460</v>
      </c>
      <c r="D106" s="163" t="s">
        <v>273</v>
      </c>
      <c r="E106" s="139">
        <v>132</v>
      </c>
      <c r="F106" s="139">
        <v>235</v>
      </c>
      <c r="G106" s="139">
        <f t="shared" si="15"/>
        <v>367</v>
      </c>
      <c r="H106" s="163"/>
      <c r="I106" s="163"/>
      <c r="J106" s="163"/>
      <c r="K106" s="163"/>
      <c r="L106" s="163"/>
      <c r="M106" s="20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</row>
    <row r="107" spans="1:47" ht="15.75" customHeight="1">
      <c r="A107" s="122"/>
      <c r="B107" s="121">
        <v>6</v>
      </c>
      <c r="C107" s="160" t="s">
        <v>461</v>
      </c>
      <c r="D107" s="163" t="s">
        <v>273</v>
      </c>
      <c r="E107" s="139">
        <v>11</v>
      </c>
      <c r="F107" s="139">
        <v>11</v>
      </c>
      <c r="G107" s="139">
        <f t="shared" si="15"/>
        <v>22</v>
      </c>
      <c r="H107" s="163"/>
      <c r="I107" s="163"/>
      <c r="J107" s="163"/>
      <c r="K107" s="163"/>
      <c r="L107" s="163"/>
      <c r="M107" s="20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</row>
    <row r="108" spans="1:47" ht="15.75" customHeight="1">
      <c r="A108" s="122"/>
      <c r="B108" s="121">
        <v>7</v>
      </c>
      <c r="C108" s="160" t="s">
        <v>462</v>
      </c>
      <c r="D108" s="163" t="s">
        <v>273</v>
      </c>
      <c r="E108" s="139">
        <v>730</v>
      </c>
      <c r="F108" s="139">
        <v>85</v>
      </c>
      <c r="G108" s="139">
        <f t="shared" si="15"/>
        <v>815</v>
      </c>
      <c r="H108" s="163"/>
      <c r="I108" s="163"/>
      <c r="J108" s="163"/>
      <c r="K108" s="163"/>
      <c r="L108" s="163"/>
      <c r="M108" s="20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</row>
    <row r="109" spans="1:47" ht="15.75" customHeight="1">
      <c r="A109" s="122"/>
      <c r="B109" s="121">
        <v>8</v>
      </c>
      <c r="C109" s="160" t="s">
        <v>463</v>
      </c>
      <c r="D109" s="163" t="s">
        <v>464</v>
      </c>
      <c r="E109" s="139">
        <v>3290</v>
      </c>
      <c r="F109" s="139">
        <v>3945</v>
      </c>
      <c r="G109" s="139">
        <f t="shared" si="15"/>
        <v>7235</v>
      </c>
      <c r="H109" s="163"/>
      <c r="I109" s="163"/>
      <c r="J109" s="163"/>
      <c r="K109" s="163"/>
      <c r="L109" s="163"/>
      <c r="M109" s="20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</row>
    <row r="110" spans="1:47" ht="15.75" customHeight="1">
      <c r="A110" s="122"/>
      <c r="B110" s="121">
        <v>9</v>
      </c>
      <c r="C110" s="160" t="s">
        <v>465</v>
      </c>
      <c r="D110" s="163" t="s">
        <v>464</v>
      </c>
      <c r="E110" s="139">
        <v>0</v>
      </c>
      <c r="F110" s="139">
        <v>0</v>
      </c>
      <c r="G110" s="139">
        <f t="shared" si="15"/>
        <v>0</v>
      </c>
      <c r="H110" s="163"/>
      <c r="I110" s="163"/>
      <c r="J110" s="163"/>
      <c r="K110" s="163"/>
      <c r="L110" s="163"/>
      <c r="M110" s="20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</row>
    <row r="111" spans="1:47" ht="15.75" customHeight="1">
      <c r="A111" s="122"/>
      <c r="B111" s="121">
        <v>10</v>
      </c>
      <c r="C111" s="160" t="s">
        <v>466</v>
      </c>
      <c r="D111" s="163" t="s">
        <v>464</v>
      </c>
      <c r="E111" s="139">
        <v>86</v>
      </c>
      <c r="F111" s="139">
        <v>97</v>
      </c>
      <c r="G111" s="139">
        <f t="shared" si="15"/>
        <v>183</v>
      </c>
      <c r="H111" s="163"/>
      <c r="I111" s="163"/>
      <c r="J111" s="163"/>
      <c r="K111" s="163"/>
      <c r="L111" s="163"/>
      <c r="M111" s="20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</row>
    <row r="112" spans="1:47" ht="15.75" customHeight="1">
      <c r="A112" s="122"/>
      <c r="B112" s="121">
        <v>11</v>
      </c>
      <c r="C112" s="160" t="s">
        <v>467</v>
      </c>
      <c r="D112" s="163" t="s">
        <v>464</v>
      </c>
      <c r="E112" s="139">
        <v>27</v>
      </c>
      <c r="F112" s="139">
        <v>37</v>
      </c>
      <c r="G112" s="139">
        <f t="shared" si="15"/>
        <v>64</v>
      </c>
      <c r="H112" s="163"/>
      <c r="I112" s="163"/>
      <c r="J112" s="163"/>
      <c r="K112" s="163"/>
      <c r="L112" s="163"/>
      <c r="M112" s="20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</row>
    <row r="113" spans="1:47" ht="15.75" customHeight="1">
      <c r="A113" s="122"/>
      <c r="B113" s="121">
        <v>12</v>
      </c>
      <c r="C113" s="160" t="s">
        <v>468</v>
      </c>
      <c r="D113" s="163" t="s">
        <v>464</v>
      </c>
      <c r="E113" s="139">
        <v>129</v>
      </c>
      <c r="F113" s="139">
        <v>88</v>
      </c>
      <c r="G113" s="139">
        <f t="shared" si="15"/>
        <v>217</v>
      </c>
      <c r="H113" s="163"/>
      <c r="I113" s="163"/>
      <c r="J113" s="163"/>
      <c r="K113" s="163"/>
      <c r="L113" s="163"/>
      <c r="M113" s="20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</row>
    <row r="114" spans="1:47" ht="15.75" customHeight="1">
      <c r="A114" s="122"/>
      <c r="B114" s="121">
        <v>13</v>
      </c>
      <c r="C114" s="160" t="s">
        <v>469</v>
      </c>
      <c r="D114" s="163" t="s">
        <v>464</v>
      </c>
      <c r="E114" s="139">
        <v>0</v>
      </c>
      <c r="F114" s="139">
        <v>127</v>
      </c>
      <c r="G114" s="139">
        <f t="shared" si="15"/>
        <v>127</v>
      </c>
      <c r="H114" s="163"/>
      <c r="I114" s="163"/>
      <c r="J114" s="163"/>
      <c r="K114" s="163"/>
      <c r="L114" s="163"/>
      <c r="M114" s="20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</row>
    <row r="115" spans="1:47" ht="15.75" customHeight="1">
      <c r="A115" s="122"/>
      <c r="B115" s="121">
        <v>14</v>
      </c>
      <c r="C115" s="160" t="s">
        <v>470</v>
      </c>
      <c r="D115" s="163" t="s">
        <v>464</v>
      </c>
      <c r="E115" s="139">
        <v>88</v>
      </c>
      <c r="F115" s="139">
        <v>101</v>
      </c>
      <c r="G115" s="139">
        <f t="shared" si="15"/>
        <v>189</v>
      </c>
      <c r="H115" s="163"/>
      <c r="I115" s="163"/>
      <c r="J115" s="163"/>
      <c r="K115" s="163"/>
      <c r="L115" s="163"/>
      <c r="M115" s="20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</row>
    <row r="116" spans="1:47" ht="15.75" customHeight="1">
      <c r="A116" s="122"/>
      <c r="B116" s="121">
        <v>15</v>
      </c>
      <c r="C116" s="160" t="s">
        <v>471</v>
      </c>
      <c r="D116" s="163" t="s">
        <v>464</v>
      </c>
      <c r="E116" s="139">
        <v>45</v>
      </c>
      <c r="F116" s="139">
        <v>58</v>
      </c>
      <c r="G116" s="139">
        <f t="shared" si="15"/>
        <v>103</v>
      </c>
      <c r="H116" s="163"/>
      <c r="I116" s="163"/>
      <c r="J116" s="163"/>
      <c r="K116" s="163"/>
      <c r="L116" s="163"/>
      <c r="M116" s="20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</row>
    <row r="117" spans="1:47" ht="15.75" customHeight="1">
      <c r="A117" s="122"/>
      <c r="B117" s="121">
        <v>16</v>
      </c>
      <c r="C117" s="160" t="s">
        <v>472</v>
      </c>
      <c r="D117" s="163" t="s">
        <v>464</v>
      </c>
      <c r="E117" s="139">
        <v>78</v>
      </c>
      <c r="F117" s="139">
        <v>89</v>
      </c>
      <c r="G117" s="139">
        <f t="shared" si="15"/>
        <v>167</v>
      </c>
      <c r="H117" s="163"/>
      <c r="I117" s="163"/>
      <c r="J117" s="163"/>
      <c r="K117" s="163"/>
      <c r="L117" s="163"/>
      <c r="M117" s="20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</row>
    <row r="118" spans="1:47" ht="15.75" customHeight="1">
      <c r="A118" s="122"/>
      <c r="B118" s="121">
        <v>17</v>
      </c>
      <c r="C118" s="160" t="s">
        <v>473</v>
      </c>
      <c r="D118" s="163" t="s">
        <v>464</v>
      </c>
      <c r="E118" s="139">
        <v>79</v>
      </c>
      <c r="F118" s="139">
        <v>92</v>
      </c>
      <c r="G118" s="139">
        <f t="shared" si="15"/>
        <v>171</v>
      </c>
      <c r="H118" s="163"/>
      <c r="I118" s="163"/>
      <c r="J118" s="163"/>
      <c r="K118" s="163"/>
      <c r="L118" s="163"/>
      <c r="M118" s="20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</row>
    <row r="119" spans="1:47" ht="15.75" customHeight="1">
      <c r="A119" s="122"/>
      <c r="B119" s="121">
        <v>18</v>
      </c>
      <c r="C119" s="160" t="s">
        <v>474</v>
      </c>
      <c r="D119" s="163" t="s">
        <v>464</v>
      </c>
      <c r="E119" s="139">
        <v>46</v>
      </c>
      <c r="F119" s="139">
        <v>110</v>
      </c>
      <c r="G119" s="139">
        <f t="shared" si="15"/>
        <v>156</v>
      </c>
      <c r="H119" s="163"/>
      <c r="I119" s="163"/>
      <c r="J119" s="163"/>
      <c r="K119" s="163"/>
      <c r="L119" s="163"/>
      <c r="M119" s="20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</row>
    <row r="120" spans="1:47" ht="15.75" customHeight="1">
      <c r="A120" s="122"/>
      <c r="B120" s="121">
        <v>19</v>
      </c>
      <c r="C120" s="160" t="s">
        <v>475</v>
      </c>
      <c r="D120" s="163" t="s">
        <v>464</v>
      </c>
      <c r="E120" s="139">
        <v>106</v>
      </c>
      <c r="F120" s="139">
        <v>87</v>
      </c>
      <c r="G120" s="139">
        <f t="shared" si="15"/>
        <v>193</v>
      </c>
      <c r="H120" s="163"/>
      <c r="I120" s="163"/>
      <c r="J120" s="163"/>
      <c r="K120" s="163"/>
      <c r="L120" s="163"/>
      <c r="M120" s="20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</row>
    <row r="121" spans="1:47" ht="15.75" customHeight="1">
      <c r="A121" s="122"/>
      <c r="B121" s="121">
        <v>20</v>
      </c>
      <c r="C121" s="160" t="s">
        <v>476</v>
      </c>
      <c r="D121" s="163" t="s">
        <v>464</v>
      </c>
      <c r="E121" s="139">
        <v>299</v>
      </c>
      <c r="F121" s="139">
        <v>358</v>
      </c>
      <c r="G121" s="139">
        <f t="shared" si="15"/>
        <v>657</v>
      </c>
      <c r="H121" s="163"/>
      <c r="I121" s="163"/>
      <c r="J121" s="163"/>
      <c r="K121" s="163"/>
      <c r="L121" s="163"/>
      <c r="M121" s="20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</row>
    <row r="122" spans="1:47" ht="15.75" customHeight="1">
      <c r="A122" s="122"/>
      <c r="B122" s="121">
        <v>21</v>
      </c>
      <c r="C122" s="160" t="s">
        <v>477</v>
      </c>
      <c r="D122" s="163" t="s">
        <v>464</v>
      </c>
      <c r="E122" s="139">
        <v>0</v>
      </c>
      <c r="F122" s="139">
        <v>0</v>
      </c>
      <c r="G122" s="139">
        <f t="shared" si="15"/>
        <v>0</v>
      </c>
      <c r="H122" s="163"/>
      <c r="I122" s="163"/>
      <c r="J122" s="163"/>
      <c r="K122" s="163"/>
      <c r="L122" s="163"/>
      <c r="M122" s="20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</row>
    <row r="123" spans="1:47" ht="15.75" customHeight="1">
      <c r="A123" s="122"/>
      <c r="B123" s="121">
        <v>22</v>
      </c>
      <c r="C123" s="160" t="s">
        <v>478</v>
      </c>
      <c r="D123" s="163" t="s">
        <v>464</v>
      </c>
      <c r="E123" s="139">
        <v>0</v>
      </c>
      <c r="F123" s="139">
        <v>0</v>
      </c>
      <c r="G123" s="139">
        <f t="shared" si="15"/>
        <v>0</v>
      </c>
      <c r="H123" s="163"/>
      <c r="I123" s="163"/>
      <c r="J123" s="163"/>
      <c r="K123" s="163"/>
      <c r="L123" s="163"/>
      <c r="M123" s="20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</row>
    <row r="124" spans="1:47" ht="15.75" customHeight="1">
      <c r="A124" s="122"/>
      <c r="B124" s="121">
        <v>23</v>
      </c>
      <c r="C124" s="204" t="s">
        <v>479</v>
      </c>
      <c r="D124" s="205" t="s">
        <v>267</v>
      </c>
      <c r="E124" s="139">
        <v>421</v>
      </c>
      <c r="F124" s="139">
        <v>552</v>
      </c>
      <c r="G124" s="139">
        <f t="shared" si="15"/>
        <v>973</v>
      </c>
      <c r="H124" s="163"/>
      <c r="I124" s="163"/>
      <c r="J124" s="163"/>
      <c r="K124" s="163"/>
      <c r="L124" s="163"/>
      <c r="M124" s="20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</row>
    <row r="125" spans="1:47" ht="15.75" customHeight="1">
      <c r="A125" s="122"/>
      <c r="B125" s="121">
        <v>24</v>
      </c>
      <c r="C125" s="160" t="s">
        <v>480</v>
      </c>
      <c r="D125" s="205" t="s">
        <v>267</v>
      </c>
      <c r="E125" s="139">
        <v>1120</v>
      </c>
      <c r="F125" s="139">
        <v>1740</v>
      </c>
      <c r="G125" s="139">
        <f t="shared" si="15"/>
        <v>2860</v>
      </c>
      <c r="H125" s="163"/>
      <c r="I125" s="163"/>
      <c r="J125" s="163"/>
      <c r="K125" s="163"/>
      <c r="L125" s="163"/>
      <c r="M125" s="20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</row>
    <row r="126" spans="1:47" ht="15.75" customHeight="1">
      <c r="A126" s="122"/>
      <c r="B126" s="121">
        <v>25</v>
      </c>
      <c r="C126" s="160" t="s">
        <v>481</v>
      </c>
      <c r="D126" s="205" t="s">
        <v>267</v>
      </c>
      <c r="E126" s="139">
        <v>1001</v>
      </c>
      <c r="F126" s="139">
        <v>1456</v>
      </c>
      <c r="G126" s="139">
        <f t="shared" si="15"/>
        <v>2457</v>
      </c>
      <c r="H126" s="163"/>
      <c r="I126" s="163"/>
      <c r="J126" s="163"/>
      <c r="K126" s="163"/>
      <c r="L126" s="163"/>
      <c r="M126" s="20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</row>
    <row r="127" spans="1:47" ht="15.75" customHeight="1">
      <c r="A127" s="122"/>
      <c r="B127" s="121">
        <v>26</v>
      </c>
      <c r="C127" s="160" t="s">
        <v>479</v>
      </c>
      <c r="D127" s="205" t="s">
        <v>267</v>
      </c>
      <c r="E127" s="139">
        <v>421</v>
      </c>
      <c r="F127" s="139">
        <v>552</v>
      </c>
      <c r="G127" s="139">
        <f t="shared" si="15"/>
        <v>973</v>
      </c>
      <c r="H127" s="163"/>
      <c r="I127" s="163"/>
      <c r="J127" s="163"/>
      <c r="K127" s="163"/>
      <c r="L127" s="163"/>
      <c r="M127" s="20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</row>
    <row r="128" spans="1:47" ht="15.75" customHeight="1">
      <c r="A128" s="122"/>
      <c r="B128" s="121">
        <v>27</v>
      </c>
      <c r="C128" s="160" t="s">
        <v>482</v>
      </c>
      <c r="D128" s="163" t="s">
        <v>398</v>
      </c>
      <c r="E128" s="139">
        <v>985</v>
      </c>
      <c r="F128" s="139">
        <v>997</v>
      </c>
      <c r="G128" s="139">
        <f t="shared" si="15"/>
        <v>1982</v>
      </c>
      <c r="H128" s="163"/>
      <c r="I128" s="163"/>
      <c r="J128" s="163"/>
      <c r="K128" s="163"/>
      <c r="L128" s="163"/>
      <c r="M128" s="20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</row>
    <row r="129" spans="1:47" ht="15.75" customHeight="1">
      <c r="A129" s="122"/>
      <c r="B129" s="121">
        <v>28</v>
      </c>
      <c r="C129" s="122" t="s">
        <v>483</v>
      </c>
      <c r="D129" s="163" t="s">
        <v>398</v>
      </c>
      <c r="E129" s="139">
        <v>2500</v>
      </c>
      <c r="F129" s="139">
        <v>3318</v>
      </c>
      <c r="G129" s="139">
        <f t="shared" si="15"/>
        <v>5818</v>
      </c>
      <c r="H129" s="163"/>
      <c r="I129" s="163"/>
      <c r="J129" s="163"/>
      <c r="K129" s="163"/>
      <c r="L129" s="163"/>
      <c r="M129" s="20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</row>
    <row r="130" spans="1:47" ht="15.75" customHeight="1">
      <c r="A130" s="122"/>
      <c r="B130" s="121">
        <v>29</v>
      </c>
      <c r="C130" s="206" t="s">
        <v>484</v>
      </c>
      <c r="D130" s="163" t="s">
        <v>398</v>
      </c>
      <c r="E130" s="139">
        <v>0</v>
      </c>
      <c r="F130" s="139">
        <v>0</v>
      </c>
      <c r="G130" s="139">
        <f t="shared" si="15"/>
        <v>0</v>
      </c>
      <c r="H130" s="163"/>
      <c r="I130" s="163"/>
      <c r="J130" s="163"/>
      <c r="K130" s="163"/>
      <c r="L130" s="163"/>
      <c r="M130" s="20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</row>
    <row r="131" spans="1:47" ht="15.75" customHeight="1">
      <c r="A131" s="122"/>
      <c r="B131" s="121">
        <v>30</v>
      </c>
      <c r="C131" s="160" t="s">
        <v>485</v>
      </c>
      <c r="D131" s="163" t="s">
        <v>394</v>
      </c>
      <c r="E131" s="139">
        <v>180</v>
      </c>
      <c r="F131" s="139">
        <v>210</v>
      </c>
      <c r="G131" s="139">
        <f t="shared" si="15"/>
        <v>390</v>
      </c>
      <c r="H131" s="163"/>
      <c r="I131" s="163"/>
      <c r="J131" s="163"/>
      <c r="K131" s="163"/>
      <c r="L131" s="163"/>
      <c r="M131" s="20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</row>
    <row r="132" spans="1:47" ht="15.75" customHeight="1">
      <c r="A132" s="122"/>
      <c r="B132" s="121">
        <v>31</v>
      </c>
      <c r="C132" s="160" t="s">
        <v>486</v>
      </c>
      <c r="D132" s="163" t="s">
        <v>281</v>
      </c>
      <c r="E132" s="163">
        <v>1000</v>
      </c>
      <c r="F132" s="163">
        <v>1458</v>
      </c>
      <c r="G132" s="139">
        <f t="shared" si="15"/>
        <v>2458</v>
      </c>
      <c r="H132" s="163"/>
      <c r="I132" s="163"/>
      <c r="J132" s="163"/>
      <c r="K132" s="163"/>
      <c r="L132" s="163"/>
      <c r="M132" s="20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</row>
    <row r="133" spans="1:47" ht="15.75" customHeight="1">
      <c r="A133" s="122"/>
      <c r="B133" s="121">
        <v>32</v>
      </c>
      <c r="C133" s="160" t="s">
        <v>487</v>
      </c>
      <c r="D133" s="163" t="s">
        <v>281</v>
      </c>
      <c r="E133" s="163">
        <v>2100</v>
      </c>
      <c r="F133" s="163">
        <v>2142</v>
      </c>
      <c r="G133" s="139">
        <f t="shared" si="15"/>
        <v>4242</v>
      </c>
      <c r="H133" s="163"/>
      <c r="I133" s="163"/>
      <c r="J133" s="163"/>
      <c r="K133" s="163"/>
      <c r="L133" s="163"/>
      <c r="M133" s="20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</row>
    <row r="134" spans="1:47" ht="15.75" customHeight="1">
      <c r="A134" s="122"/>
      <c r="B134" s="121">
        <v>33</v>
      </c>
      <c r="C134" s="160" t="s">
        <v>488</v>
      </c>
      <c r="D134" s="163" t="s">
        <v>281</v>
      </c>
      <c r="E134" s="163">
        <v>0</v>
      </c>
      <c r="F134" s="163">
        <v>0</v>
      </c>
      <c r="G134" s="139">
        <f t="shared" si="15"/>
        <v>0</v>
      </c>
      <c r="H134" s="163"/>
      <c r="I134" s="163"/>
      <c r="J134" s="163"/>
      <c r="K134" s="163"/>
      <c r="L134" s="163"/>
      <c r="M134" s="20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</row>
    <row r="135" spans="1:47" ht="15.75" customHeight="1">
      <c r="A135" s="122"/>
      <c r="B135" s="121">
        <v>34</v>
      </c>
      <c r="C135" s="160" t="s">
        <v>489</v>
      </c>
      <c r="D135" s="163" t="s">
        <v>281</v>
      </c>
      <c r="E135" s="163">
        <v>1408</v>
      </c>
      <c r="F135" s="163">
        <v>1500</v>
      </c>
      <c r="G135" s="139">
        <f t="shared" si="15"/>
        <v>2908</v>
      </c>
      <c r="H135" s="163"/>
      <c r="I135" s="163"/>
      <c r="J135" s="163"/>
      <c r="K135" s="163"/>
      <c r="L135" s="163"/>
      <c r="M135" s="20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</row>
    <row r="136" spans="1:47" ht="15.75" customHeight="1">
      <c r="A136" s="122"/>
      <c r="B136" s="121">
        <v>35</v>
      </c>
      <c r="C136" s="160" t="s">
        <v>490</v>
      </c>
      <c r="D136" s="163" t="s">
        <v>281</v>
      </c>
      <c r="E136" s="163">
        <v>6200</v>
      </c>
      <c r="F136" s="163">
        <v>2253</v>
      </c>
      <c r="G136" s="139">
        <f t="shared" si="15"/>
        <v>8453</v>
      </c>
      <c r="H136" s="163"/>
      <c r="I136" s="163"/>
      <c r="J136" s="163"/>
      <c r="K136" s="163"/>
      <c r="L136" s="163"/>
      <c r="M136" s="20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</row>
    <row r="137" spans="1:47" ht="15.75" customHeight="1">
      <c r="A137" s="122"/>
      <c r="B137" s="121">
        <v>36</v>
      </c>
      <c r="C137" s="160" t="s">
        <v>491</v>
      </c>
      <c r="D137" s="163" t="s">
        <v>265</v>
      </c>
      <c r="E137" s="139">
        <v>259</v>
      </c>
      <c r="F137" s="139">
        <v>400</v>
      </c>
      <c r="G137" s="139">
        <f t="shared" si="15"/>
        <v>659</v>
      </c>
      <c r="H137" s="139">
        <v>0</v>
      </c>
      <c r="I137" s="139">
        <v>0</v>
      </c>
      <c r="J137" s="139">
        <v>0</v>
      </c>
      <c r="K137" s="139">
        <v>0</v>
      </c>
      <c r="L137" s="139">
        <v>0</v>
      </c>
      <c r="M137" s="199">
        <v>0</v>
      </c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</row>
    <row r="138" spans="1:47" ht="15.75" customHeight="1">
      <c r="A138" s="207"/>
      <c r="B138" s="121">
        <v>37</v>
      </c>
      <c r="C138" s="160" t="s">
        <v>492</v>
      </c>
      <c r="D138" s="163" t="s">
        <v>265</v>
      </c>
      <c r="E138" s="139">
        <v>332</v>
      </c>
      <c r="F138" s="139">
        <v>344</v>
      </c>
      <c r="G138" s="139">
        <f t="shared" si="15"/>
        <v>676</v>
      </c>
      <c r="H138" s="139">
        <v>0</v>
      </c>
      <c r="I138" s="139">
        <v>0</v>
      </c>
      <c r="J138" s="139">
        <v>0</v>
      </c>
      <c r="K138" s="139">
        <v>0</v>
      </c>
      <c r="L138" s="139">
        <v>0</v>
      </c>
      <c r="M138" s="199">
        <v>0</v>
      </c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</row>
    <row r="139" spans="1:47" ht="15.75" customHeight="1">
      <c r="A139" s="208"/>
      <c r="B139" s="121">
        <v>38</v>
      </c>
      <c r="C139" s="160" t="s">
        <v>493</v>
      </c>
      <c r="D139" s="163" t="s">
        <v>265</v>
      </c>
      <c r="E139" s="139">
        <v>350</v>
      </c>
      <c r="F139" s="139">
        <v>449</v>
      </c>
      <c r="G139" s="139">
        <f t="shared" si="15"/>
        <v>799</v>
      </c>
      <c r="H139" s="139">
        <v>0</v>
      </c>
      <c r="I139" s="139">
        <v>0</v>
      </c>
      <c r="J139" s="139">
        <v>0</v>
      </c>
      <c r="K139" s="139">
        <v>0</v>
      </c>
      <c r="L139" s="139">
        <v>0</v>
      </c>
      <c r="M139" s="199">
        <v>0</v>
      </c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</row>
    <row r="140" spans="1:47" ht="15.75" customHeight="1">
      <c r="A140" s="122"/>
      <c r="B140" s="121">
        <v>39</v>
      </c>
      <c r="C140" s="160" t="s">
        <v>494</v>
      </c>
      <c r="D140" s="163" t="s">
        <v>274</v>
      </c>
      <c r="E140" s="139">
        <v>100</v>
      </c>
      <c r="F140" s="139">
        <v>98</v>
      </c>
      <c r="G140" s="139">
        <f t="shared" si="15"/>
        <v>198</v>
      </c>
      <c r="H140" s="163"/>
      <c r="I140" s="163"/>
      <c r="J140" s="163"/>
      <c r="K140" s="163"/>
      <c r="L140" s="163"/>
      <c r="M140" s="20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</row>
    <row r="141" spans="1:47" ht="15.75" customHeight="1">
      <c r="A141" s="122"/>
      <c r="B141" s="121">
        <v>40</v>
      </c>
      <c r="C141" s="160" t="s">
        <v>495</v>
      </c>
      <c r="D141" s="163" t="s">
        <v>274</v>
      </c>
      <c r="E141" s="139">
        <v>59</v>
      </c>
      <c r="F141" s="139">
        <v>85</v>
      </c>
      <c r="G141" s="139">
        <f t="shared" si="15"/>
        <v>144</v>
      </c>
      <c r="H141" s="163"/>
      <c r="I141" s="163"/>
      <c r="J141" s="163"/>
      <c r="K141" s="163"/>
      <c r="L141" s="163"/>
      <c r="M141" s="20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</row>
    <row r="142" spans="1:47" ht="15.75" customHeight="1">
      <c r="A142" s="122"/>
      <c r="B142" s="121">
        <v>41</v>
      </c>
      <c r="C142" s="160" t="s">
        <v>496</v>
      </c>
      <c r="D142" s="163" t="s">
        <v>403</v>
      </c>
      <c r="E142" s="139">
        <v>60</v>
      </c>
      <c r="F142" s="139">
        <v>96</v>
      </c>
      <c r="G142" s="139">
        <f t="shared" si="15"/>
        <v>156</v>
      </c>
      <c r="H142" s="163"/>
      <c r="I142" s="163"/>
      <c r="J142" s="163"/>
      <c r="K142" s="163"/>
      <c r="L142" s="163"/>
      <c r="M142" s="20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</row>
    <row r="143" spans="1:47" ht="15.75" customHeight="1">
      <c r="A143" s="122"/>
      <c r="B143" s="121">
        <v>42</v>
      </c>
      <c r="C143" s="160" t="s">
        <v>497</v>
      </c>
      <c r="D143" s="163" t="s">
        <v>403</v>
      </c>
      <c r="E143" s="139">
        <v>203</v>
      </c>
      <c r="F143" s="139">
        <v>380</v>
      </c>
      <c r="G143" s="139">
        <f t="shared" si="15"/>
        <v>583</v>
      </c>
      <c r="H143" s="163"/>
      <c r="I143" s="163"/>
      <c r="J143" s="163"/>
      <c r="K143" s="163"/>
      <c r="L143" s="163"/>
      <c r="M143" s="20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</row>
    <row r="144" spans="1:47" ht="15.75" customHeight="1">
      <c r="A144" s="122"/>
      <c r="B144" s="121">
        <v>43</v>
      </c>
      <c r="C144" s="160" t="s">
        <v>498</v>
      </c>
      <c r="D144" s="163" t="s">
        <v>272</v>
      </c>
      <c r="E144" s="163">
        <v>0</v>
      </c>
      <c r="F144" s="163">
        <v>0</v>
      </c>
      <c r="G144" s="139">
        <f t="shared" si="15"/>
        <v>0</v>
      </c>
      <c r="H144" s="163"/>
      <c r="I144" s="163"/>
      <c r="J144" s="163"/>
      <c r="K144" s="163"/>
      <c r="L144" s="163"/>
      <c r="M144" s="20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</row>
    <row r="145" spans="1:47" ht="15.75" customHeight="1">
      <c r="A145" s="122"/>
      <c r="B145" s="121">
        <v>44</v>
      </c>
      <c r="C145" s="160" t="s">
        <v>499</v>
      </c>
      <c r="D145" s="163" t="s">
        <v>272</v>
      </c>
      <c r="E145" s="139">
        <v>467</v>
      </c>
      <c r="F145" s="139">
        <v>494</v>
      </c>
      <c r="G145" s="139">
        <f t="shared" si="15"/>
        <v>961</v>
      </c>
      <c r="H145" s="163"/>
      <c r="I145" s="163"/>
      <c r="J145" s="163"/>
      <c r="K145" s="163"/>
      <c r="L145" s="163"/>
      <c r="M145" s="20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</row>
    <row r="146" spans="1:47" ht="15.75" customHeight="1">
      <c r="A146" s="122"/>
      <c r="B146" s="121">
        <v>45</v>
      </c>
      <c r="C146" s="160" t="s">
        <v>500</v>
      </c>
      <c r="D146" s="163" t="s">
        <v>272</v>
      </c>
      <c r="E146" s="139">
        <v>0</v>
      </c>
      <c r="F146" s="139">
        <v>0</v>
      </c>
      <c r="G146" s="139">
        <f t="shared" si="15"/>
        <v>0</v>
      </c>
      <c r="H146" s="163"/>
      <c r="I146" s="163"/>
      <c r="J146" s="163"/>
      <c r="K146" s="139">
        <v>2598</v>
      </c>
      <c r="L146" s="139">
        <v>4350</v>
      </c>
      <c r="M146" s="139">
        <v>6948</v>
      </c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</row>
    <row r="147" spans="1:47" ht="15.75" customHeight="1">
      <c r="A147" s="122"/>
      <c r="B147" s="121">
        <v>46</v>
      </c>
      <c r="C147" s="160" t="s">
        <v>501</v>
      </c>
      <c r="D147" s="163" t="s">
        <v>272</v>
      </c>
      <c r="E147" s="139">
        <v>10</v>
      </c>
      <c r="F147" s="139">
        <v>16</v>
      </c>
      <c r="G147" s="139">
        <f t="shared" si="15"/>
        <v>26</v>
      </c>
      <c r="H147" s="163"/>
      <c r="I147" s="163"/>
      <c r="J147" s="163"/>
      <c r="K147" s="163"/>
      <c r="L147" s="163"/>
      <c r="M147" s="20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</row>
    <row r="148" spans="1:47" ht="15.75" customHeight="1">
      <c r="A148" s="122"/>
      <c r="B148" s="121">
        <v>47</v>
      </c>
      <c r="C148" s="160" t="s">
        <v>502</v>
      </c>
      <c r="D148" s="163" t="s">
        <v>282</v>
      </c>
      <c r="E148" s="139">
        <v>381</v>
      </c>
      <c r="F148" s="139">
        <v>399</v>
      </c>
      <c r="G148" s="139">
        <f t="shared" si="15"/>
        <v>780</v>
      </c>
      <c r="H148" s="163"/>
      <c r="I148" s="163"/>
      <c r="J148" s="163"/>
      <c r="K148" s="163"/>
      <c r="L148" s="163"/>
      <c r="M148" s="20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</row>
    <row r="149" spans="1:47" ht="15.75" customHeight="1">
      <c r="A149" s="122"/>
      <c r="B149" s="121">
        <v>48</v>
      </c>
      <c r="C149" s="160" t="s">
        <v>503</v>
      </c>
      <c r="D149" s="163" t="s">
        <v>282</v>
      </c>
      <c r="E149" s="139">
        <v>424</v>
      </c>
      <c r="F149" s="139">
        <v>480</v>
      </c>
      <c r="G149" s="139">
        <f t="shared" si="15"/>
        <v>904</v>
      </c>
      <c r="H149" s="163"/>
      <c r="I149" s="163"/>
      <c r="J149" s="163"/>
      <c r="K149" s="163"/>
      <c r="L149" s="163"/>
      <c r="M149" s="20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</row>
    <row r="150" spans="1:47" ht="15.75" customHeight="1">
      <c r="A150" s="122"/>
      <c r="B150" s="121">
        <v>49</v>
      </c>
      <c r="C150" s="160" t="s">
        <v>504</v>
      </c>
      <c r="D150" s="163" t="s">
        <v>505</v>
      </c>
      <c r="E150" s="139">
        <v>3126</v>
      </c>
      <c r="F150" s="139">
        <v>3432</v>
      </c>
      <c r="G150" s="139">
        <f t="shared" si="15"/>
        <v>6558</v>
      </c>
      <c r="H150" s="139">
        <v>0</v>
      </c>
      <c r="I150" s="139">
        <v>0</v>
      </c>
      <c r="J150" s="139">
        <f t="shared" ref="J150:J151" si="16">SUM(H150:I150)</f>
        <v>0</v>
      </c>
      <c r="K150" s="163"/>
      <c r="L150" s="163"/>
      <c r="M150" s="20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</row>
    <row r="151" spans="1:47" ht="15.75" customHeight="1">
      <c r="A151" s="122"/>
      <c r="B151" s="121">
        <v>50</v>
      </c>
      <c r="C151" s="160" t="s">
        <v>506</v>
      </c>
      <c r="D151" s="163" t="s">
        <v>505</v>
      </c>
      <c r="E151" s="139">
        <v>1976</v>
      </c>
      <c r="F151" s="139">
        <v>2073</v>
      </c>
      <c r="G151" s="139">
        <f t="shared" si="15"/>
        <v>4049</v>
      </c>
      <c r="H151" s="139">
        <v>0</v>
      </c>
      <c r="I151" s="139">
        <v>0</v>
      </c>
      <c r="J151" s="139">
        <f t="shared" si="16"/>
        <v>0</v>
      </c>
      <c r="K151" s="163"/>
      <c r="L151" s="163"/>
      <c r="M151" s="20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</row>
    <row r="152" spans="1:47" ht="15.75" customHeight="1">
      <c r="A152" s="122"/>
      <c r="B152" s="121">
        <v>51</v>
      </c>
      <c r="C152" s="160" t="s">
        <v>507</v>
      </c>
      <c r="D152" s="163" t="s">
        <v>266</v>
      </c>
      <c r="E152" s="139">
        <v>2</v>
      </c>
      <c r="F152" s="139">
        <v>3</v>
      </c>
      <c r="G152" s="139">
        <f t="shared" si="15"/>
        <v>5</v>
      </c>
      <c r="H152" s="163"/>
      <c r="I152" s="163"/>
      <c r="J152" s="163"/>
      <c r="K152" s="163"/>
      <c r="L152" s="163"/>
      <c r="M152" s="20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</row>
    <row r="153" spans="1:47" ht="15.75" customHeight="1">
      <c r="A153" s="122"/>
      <c r="B153" s="121">
        <v>52</v>
      </c>
      <c r="C153" s="160" t="s">
        <v>508</v>
      </c>
      <c r="D153" s="163" t="s">
        <v>266</v>
      </c>
      <c r="E153" s="163">
        <v>0</v>
      </c>
      <c r="F153" s="163">
        <v>0</v>
      </c>
      <c r="G153" s="139">
        <f t="shared" si="15"/>
        <v>0</v>
      </c>
      <c r="H153" s="163"/>
      <c r="I153" s="163"/>
      <c r="J153" s="163"/>
      <c r="K153" s="163"/>
      <c r="L153" s="163"/>
      <c r="M153" s="20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</row>
    <row r="154" spans="1:47" ht="15.75" customHeight="1">
      <c r="A154" s="122"/>
      <c r="B154" s="121">
        <v>53</v>
      </c>
      <c r="C154" s="160" t="s">
        <v>509</v>
      </c>
      <c r="D154" s="163" t="s">
        <v>266</v>
      </c>
      <c r="E154" s="163">
        <v>0</v>
      </c>
      <c r="F154" s="163">
        <v>0</v>
      </c>
      <c r="G154" s="139">
        <f t="shared" si="15"/>
        <v>0</v>
      </c>
      <c r="H154" s="163"/>
      <c r="I154" s="163"/>
      <c r="J154" s="163"/>
      <c r="K154" s="163"/>
      <c r="L154" s="163"/>
      <c r="M154" s="20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</row>
    <row r="155" spans="1:47" ht="15.75" customHeight="1">
      <c r="A155" s="122"/>
      <c r="B155" s="121">
        <v>54</v>
      </c>
      <c r="C155" s="160" t="s">
        <v>510</v>
      </c>
      <c r="D155" s="163" t="s">
        <v>266</v>
      </c>
      <c r="E155" s="163">
        <v>0</v>
      </c>
      <c r="F155" s="163">
        <v>0</v>
      </c>
      <c r="G155" s="139">
        <f t="shared" si="15"/>
        <v>0</v>
      </c>
      <c r="H155" s="163"/>
      <c r="I155" s="163"/>
      <c r="J155" s="163"/>
      <c r="K155" s="163"/>
      <c r="L155" s="163"/>
      <c r="M155" s="20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</row>
    <row r="156" spans="1:47" ht="15.75" customHeight="1">
      <c r="A156" s="122"/>
      <c r="B156" s="121">
        <v>55</v>
      </c>
      <c r="C156" s="160" t="s">
        <v>511</v>
      </c>
      <c r="D156" s="163" t="s">
        <v>266</v>
      </c>
      <c r="E156" s="163">
        <v>0</v>
      </c>
      <c r="F156" s="163">
        <v>0</v>
      </c>
      <c r="G156" s="139">
        <f t="shared" si="15"/>
        <v>0</v>
      </c>
      <c r="H156" s="163"/>
      <c r="I156" s="163"/>
      <c r="J156" s="163"/>
      <c r="K156" s="163"/>
      <c r="L156" s="163"/>
      <c r="M156" s="20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</row>
    <row r="157" spans="1:47" ht="15.75" customHeight="1">
      <c r="A157" s="122"/>
      <c r="B157" s="121">
        <v>56</v>
      </c>
      <c r="C157" s="160" t="s">
        <v>512</v>
      </c>
      <c r="D157" s="163" t="s">
        <v>513</v>
      </c>
      <c r="E157" s="139">
        <v>3912</v>
      </c>
      <c r="F157" s="139">
        <v>4812</v>
      </c>
      <c r="G157" s="139">
        <f t="shared" si="15"/>
        <v>8724</v>
      </c>
      <c r="H157" s="139">
        <v>0</v>
      </c>
      <c r="I157" s="139">
        <v>0</v>
      </c>
      <c r="J157" s="139">
        <v>0</v>
      </c>
      <c r="K157" s="139">
        <v>0</v>
      </c>
      <c r="L157" s="139">
        <v>0</v>
      </c>
      <c r="M157" s="199">
        <v>0</v>
      </c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</row>
    <row r="158" spans="1:47" ht="15.75" customHeight="1">
      <c r="A158" s="122"/>
      <c r="B158" s="121">
        <v>57</v>
      </c>
      <c r="C158" s="160" t="s">
        <v>514</v>
      </c>
      <c r="D158" s="163" t="s">
        <v>513</v>
      </c>
      <c r="E158" s="139">
        <v>109</v>
      </c>
      <c r="F158" s="139">
        <v>169</v>
      </c>
      <c r="G158" s="139">
        <f t="shared" si="15"/>
        <v>278</v>
      </c>
      <c r="H158" s="139">
        <v>0</v>
      </c>
      <c r="I158" s="139">
        <v>0</v>
      </c>
      <c r="J158" s="139">
        <v>0</v>
      </c>
      <c r="K158" s="139">
        <v>0</v>
      </c>
      <c r="L158" s="139">
        <v>0</v>
      </c>
      <c r="M158" s="199">
        <v>0</v>
      </c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</row>
    <row r="159" spans="1:47" ht="15.75" customHeight="1">
      <c r="A159" s="122"/>
      <c r="B159" s="121">
        <v>58</v>
      </c>
      <c r="C159" s="160" t="s">
        <v>515</v>
      </c>
      <c r="D159" s="163" t="s">
        <v>278</v>
      </c>
      <c r="E159" s="139">
        <v>407</v>
      </c>
      <c r="F159" s="139">
        <v>523</v>
      </c>
      <c r="G159" s="139">
        <f t="shared" si="15"/>
        <v>930</v>
      </c>
      <c r="H159" s="163"/>
      <c r="I159" s="163"/>
      <c r="J159" s="163"/>
      <c r="K159" s="163"/>
      <c r="L159" s="163"/>
      <c r="M159" s="20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</row>
    <row r="160" spans="1:47" ht="15.75" customHeight="1">
      <c r="A160" s="122"/>
      <c r="B160" s="121">
        <v>59</v>
      </c>
      <c r="C160" s="160" t="s">
        <v>516</v>
      </c>
      <c r="D160" s="163" t="s">
        <v>400</v>
      </c>
      <c r="E160" s="139">
        <v>27</v>
      </c>
      <c r="F160" s="139">
        <v>27</v>
      </c>
      <c r="G160" s="139">
        <f t="shared" si="15"/>
        <v>54</v>
      </c>
      <c r="H160" s="163"/>
      <c r="I160" s="163"/>
      <c r="J160" s="163"/>
      <c r="K160" s="163"/>
      <c r="L160" s="163"/>
      <c r="M160" s="20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</row>
    <row r="161" spans="1:47" ht="15.75" customHeight="1">
      <c r="A161" s="122"/>
      <c r="B161" s="121">
        <v>60</v>
      </c>
      <c r="C161" s="160" t="s">
        <v>517</v>
      </c>
      <c r="D161" s="163" t="s">
        <v>404</v>
      </c>
      <c r="E161" s="139">
        <v>120</v>
      </c>
      <c r="F161" s="139">
        <v>157</v>
      </c>
      <c r="G161" s="139">
        <f t="shared" si="15"/>
        <v>277</v>
      </c>
      <c r="H161" s="163"/>
      <c r="I161" s="163"/>
      <c r="J161" s="163"/>
      <c r="K161" s="163"/>
      <c r="L161" s="163"/>
      <c r="M161" s="20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</row>
    <row r="162" spans="1:47" ht="15.75" customHeight="1">
      <c r="A162" s="122"/>
      <c r="B162" s="121">
        <v>61</v>
      </c>
      <c r="C162" s="160" t="s">
        <v>518</v>
      </c>
      <c r="D162" s="163" t="s">
        <v>404</v>
      </c>
      <c r="E162" s="139">
        <v>31</v>
      </c>
      <c r="F162" s="139">
        <v>27</v>
      </c>
      <c r="G162" s="139">
        <f t="shared" si="15"/>
        <v>58</v>
      </c>
      <c r="H162" s="139">
        <v>0</v>
      </c>
      <c r="I162" s="139">
        <v>0</v>
      </c>
      <c r="J162" s="139">
        <v>0</v>
      </c>
      <c r="K162" s="139">
        <v>0</v>
      </c>
      <c r="L162" s="139">
        <v>0</v>
      </c>
      <c r="M162" s="199">
        <v>0</v>
      </c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</row>
    <row r="163" spans="1:47" ht="15.75" customHeight="1">
      <c r="A163" s="122"/>
      <c r="B163" s="121">
        <v>62</v>
      </c>
      <c r="C163" s="160" t="s">
        <v>519</v>
      </c>
      <c r="D163" s="163" t="s">
        <v>279</v>
      </c>
      <c r="E163" s="163">
        <v>600</v>
      </c>
      <c r="F163" s="163">
        <v>412</v>
      </c>
      <c r="G163" s="139">
        <f t="shared" si="15"/>
        <v>1012</v>
      </c>
      <c r="H163" s="163"/>
      <c r="I163" s="163"/>
      <c r="J163" s="163"/>
      <c r="K163" s="163"/>
      <c r="L163" s="163"/>
      <c r="M163" s="20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</row>
    <row r="164" spans="1:47" ht="15.75" customHeight="1">
      <c r="A164" s="122"/>
      <c r="B164" s="121">
        <v>63</v>
      </c>
      <c r="C164" s="160" t="s">
        <v>520</v>
      </c>
      <c r="D164" s="163" t="s">
        <v>279</v>
      </c>
      <c r="E164" s="163">
        <v>0</v>
      </c>
      <c r="F164" s="163">
        <v>0</v>
      </c>
      <c r="G164" s="139">
        <f t="shared" si="15"/>
        <v>0</v>
      </c>
      <c r="H164" s="163"/>
      <c r="I164" s="163"/>
      <c r="J164" s="163"/>
      <c r="K164" s="163"/>
      <c r="L164" s="163"/>
      <c r="M164" s="20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</row>
    <row r="165" spans="1:47" ht="15.75" customHeight="1">
      <c r="A165" s="122"/>
      <c r="B165" s="122"/>
      <c r="C165" s="122"/>
      <c r="D165" s="163"/>
      <c r="E165" s="163"/>
      <c r="F165" s="163"/>
      <c r="G165" s="163"/>
      <c r="H165" s="163"/>
      <c r="I165" s="163"/>
      <c r="J165" s="163"/>
      <c r="K165" s="163"/>
      <c r="L165" s="163"/>
      <c r="M165" s="20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</row>
    <row r="166" spans="1:47" ht="15.75" customHeight="1">
      <c r="A166" s="135">
        <v>4</v>
      </c>
      <c r="B166" s="122"/>
      <c r="C166" s="197" t="s">
        <v>521</v>
      </c>
      <c r="D166" s="163"/>
      <c r="E166" s="144">
        <f t="shared" ref="E166:M166" si="17">SUM(E167:E197)</f>
        <v>12181</v>
      </c>
      <c r="F166" s="144">
        <f t="shared" si="17"/>
        <v>13333</v>
      </c>
      <c r="G166" s="144">
        <f t="shared" si="17"/>
        <v>25514</v>
      </c>
      <c r="H166" s="144">
        <f t="shared" si="17"/>
        <v>0</v>
      </c>
      <c r="I166" s="144">
        <f t="shared" si="17"/>
        <v>0</v>
      </c>
      <c r="J166" s="144">
        <f t="shared" si="17"/>
        <v>0</v>
      </c>
      <c r="K166" s="144">
        <f t="shared" si="17"/>
        <v>0</v>
      </c>
      <c r="L166" s="144">
        <f t="shared" si="17"/>
        <v>0</v>
      </c>
      <c r="M166" s="144">
        <f t="shared" si="17"/>
        <v>0</v>
      </c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</row>
    <row r="167" spans="1:47" ht="15.75" customHeight="1">
      <c r="A167" s="122"/>
      <c r="B167" s="121">
        <v>1</v>
      </c>
      <c r="C167" s="160" t="s">
        <v>522</v>
      </c>
      <c r="D167" s="163" t="s">
        <v>273</v>
      </c>
      <c r="E167" s="139">
        <v>48</v>
      </c>
      <c r="F167" s="139">
        <v>98</v>
      </c>
      <c r="G167" s="139">
        <f t="shared" ref="G167:G197" si="18">E167+F167</f>
        <v>146</v>
      </c>
      <c r="H167" s="163"/>
      <c r="I167" s="163"/>
      <c r="J167" s="139">
        <f t="shared" ref="J167:J169" si="19">SUM(H167:I167)</f>
        <v>0</v>
      </c>
      <c r="K167" s="163"/>
      <c r="L167" s="163"/>
      <c r="M167" s="199">
        <f t="shared" ref="M167:M169" si="20">SUM(K167:L167)</f>
        <v>0</v>
      </c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</row>
    <row r="168" spans="1:47" ht="15.75" customHeight="1">
      <c r="A168" s="122"/>
      <c r="B168" s="121">
        <v>2</v>
      </c>
      <c r="C168" s="160" t="s">
        <v>523</v>
      </c>
      <c r="D168" s="163" t="s">
        <v>273</v>
      </c>
      <c r="E168" s="139">
        <v>332</v>
      </c>
      <c r="F168" s="139">
        <v>565</v>
      </c>
      <c r="G168" s="139">
        <f t="shared" si="18"/>
        <v>897</v>
      </c>
      <c r="H168" s="163"/>
      <c r="I168" s="163"/>
      <c r="J168" s="139">
        <f t="shared" si="19"/>
        <v>0</v>
      </c>
      <c r="K168" s="163"/>
      <c r="L168" s="163"/>
      <c r="M168" s="199">
        <f t="shared" si="20"/>
        <v>0</v>
      </c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</row>
    <row r="169" spans="1:47" ht="15.75" customHeight="1">
      <c r="A169" s="122"/>
      <c r="B169" s="121">
        <v>3</v>
      </c>
      <c r="C169" s="160" t="s">
        <v>524</v>
      </c>
      <c r="D169" s="163" t="s">
        <v>273</v>
      </c>
      <c r="E169" s="139">
        <v>136</v>
      </c>
      <c r="F169" s="139">
        <v>211</v>
      </c>
      <c r="G169" s="139">
        <f t="shared" si="18"/>
        <v>347</v>
      </c>
      <c r="H169" s="163"/>
      <c r="I169" s="163"/>
      <c r="J169" s="163">
        <f t="shared" si="19"/>
        <v>0</v>
      </c>
      <c r="K169" s="163"/>
      <c r="L169" s="163"/>
      <c r="M169" s="203">
        <f t="shared" si="20"/>
        <v>0</v>
      </c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</row>
    <row r="170" spans="1:47" ht="15.75" customHeight="1">
      <c r="A170" s="122"/>
      <c r="B170" s="121">
        <v>4</v>
      </c>
      <c r="C170" s="160" t="s">
        <v>525</v>
      </c>
      <c r="D170" s="163" t="s">
        <v>274</v>
      </c>
      <c r="E170" s="139">
        <v>68</v>
      </c>
      <c r="F170" s="139">
        <v>43</v>
      </c>
      <c r="G170" s="139">
        <f t="shared" si="18"/>
        <v>111</v>
      </c>
      <c r="H170" s="163"/>
      <c r="I170" s="163"/>
      <c r="J170" s="163"/>
      <c r="K170" s="163"/>
      <c r="L170" s="163"/>
      <c r="M170" s="20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</row>
    <row r="171" spans="1:47" ht="15.75" customHeight="1">
      <c r="A171" s="122"/>
      <c r="B171" s="121">
        <v>5</v>
      </c>
      <c r="C171" s="160" t="s">
        <v>526</v>
      </c>
      <c r="D171" s="163" t="s">
        <v>274</v>
      </c>
      <c r="E171" s="139">
        <v>18</v>
      </c>
      <c r="F171" s="139">
        <v>22</v>
      </c>
      <c r="G171" s="139">
        <f t="shared" si="18"/>
        <v>40</v>
      </c>
      <c r="H171" s="163"/>
      <c r="I171" s="163"/>
      <c r="J171" s="163"/>
      <c r="K171" s="163"/>
      <c r="L171" s="163"/>
      <c r="M171" s="20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</row>
    <row r="172" spans="1:47" ht="15.75" customHeight="1">
      <c r="A172" s="122"/>
      <c r="B172" s="121">
        <v>6</v>
      </c>
      <c r="C172" s="160" t="s">
        <v>527</v>
      </c>
      <c r="D172" s="163" t="s">
        <v>274</v>
      </c>
      <c r="E172" s="139">
        <v>38</v>
      </c>
      <c r="F172" s="139">
        <v>42</v>
      </c>
      <c r="G172" s="139">
        <f t="shared" si="18"/>
        <v>80</v>
      </c>
      <c r="H172" s="163"/>
      <c r="I172" s="163"/>
      <c r="J172" s="163"/>
      <c r="K172" s="163"/>
      <c r="L172" s="163"/>
      <c r="M172" s="20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</row>
    <row r="173" spans="1:47" ht="15.75" customHeight="1">
      <c r="A173" s="122"/>
      <c r="B173" s="121">
        <v>7</v>
      </c>
      <c r="C173" s="160" t="s">
        <v>528</v>
      </c>
      <c r="D173" s="163" t="s">
        <v>270</v>
      </c>
      <c r="E173" s="163">
        <v>0</v>
      </c>
      <c r="F173" s="163">
        <v>0</v>
      </c>
      <c r="G173" s="139">
        <f t="shared" si="18"/>
        <v>0</v>
      </c>
      <c r="H173" s="163"/>
      <c r="I173" s="163"/>
      <c r="J173" s="163"/>
      <c r="K173" s="163"/>
      <c r="L173" s="163"/>
      <c r="M173" s="20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</row>
    <row r="174" spans="1:47" ht="15.75" customHeight="1">
      <c r="A174" s="122"/>
      <c r="B174" s="121">
        <v>8</v>
      </c>
      <c r="C174" s="206" t="s">
        <v>529</v>
      </c>
      <c r="D174" s="163" t="s">
        <v>530</v>
      </c>
      <c r="E174" s="139">
        <v>58</v>
      </c>
      <c r="F174" s="139">
        <v>75</v>
      </c>
      <c r="G174" s="139">
        <f t="shared" si="18"/>
        <v>133</v>
      </c>
      <c r="H174" s="163"/>
      <c r="I174" s="163"/>
      <c r="J174" s="163"/>
      <c r="K174" s="163"/>
      <c r="L174" s="163"/>
      <c r="M174" s="20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</row>
    <row r="175" spans="1:47" ht="15.75" customHeight="1">
      <c r="A175" s="122"/>
      <c r="B175" s="121">
        <v>9</v>
      </c>
      <c r="C175" s="206" t="s">
        <v>531</v>
      </c>
      <c r="D175" s="163" t="s">
        <v>530</v>
      </c>
      <c r="E175" s="139">
        <v>146</v>
      </c>
      <c r="F175" s="139">
        <v>87</v>
      </c>
      <c r="G175" s="139">
        <f t="shared" si="18"/>
        <v>233</v>
      </c>
      <c r="H175" s="163"/>
      <c r="I175" s="163"/>
      <c r="J175" s="163"/>
      <c r="K175" s="163"/>
      <c r="L175" s="163"/>
      <c r="M175" s="20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</row>
    <row r="176" spans="1:47" ht="15.75" customHeight="1">
      <c r="A176" s="122"/>
      <c r="B176" s="121">
        <v>10</v>
      </c>
      <c r="C176" s="206" t="s">
        <v>532</v>
      </c>
      <c r="D176" s="163" t="s">
        <v>530</v>
      </c>
      <c r="E176" s="139">
        <v>98</v>
      </c>
      <c r="F176" s="139">
        <v>124</v>
      </c>
      <c r="G176" s="139">
        <f t="shared" si="18"/>
        <v>222</v>
      </c>
      <c r="H176" s="163"/>
      <c r="I176" s="163"/>
      <c r="J176" s="163"/>
      <c r="K176" s="163"/>
      <c r="L176" s="163"/>
      <c r="M176" s="20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</row>
    <row r="177" spans="1:47" ht="15.75" customHeight="1">
      <c r="A177" s="122"/>
      <c r="B177" s="121">
        <v>11</v>
      </c>
      <c r="C177" s="206" t="s">
        <v>533</v>
      </c>
      <c r="D177" s="163" t="s">
        <v>530</v>
      </c>
      <c r="E177" s="139">
        <v>179</v>
      </c>
      <c r="F177" s="139">
        <v>188</v>
      </c>
      <c r="G177" s="139">
        <f t="shared" si="18"/>
        <v>367</v>
      </c>
      <c r="H177" s="163"/>
      <c r="I177" s="163"/>
      <c r="J177" s="163"/>
      <c r="K177" s="163"/>
      <c r="L177" s="163"/>
      <c r="M177" s="20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</row>
    <row r="178" spans="1:47" ht="15.75" customHeight="1">
      <c r="A178" s="122"/>
      <c r="B178" s="121">
        <v>12</v>
      </c>
      <c r="C178" s="206" t="s">
        <v>534</v>
      </c>
      <c r="D178" s="163" t="s">
        <v>530</v>
      </c>
      <c r="E178" s="139">
        <v>267</v>
      </c>
      <c r="F178" s="139">
        <v>283</v>
      </c>
      <c r="G178" s="139">
        <f t="shared" si="18"/>
        <v>550</v>
      </c>
      <c r="H178" s="163"/>
      <c r="I178" s="163"/>
      <c r="J178" s="163"/>
      <c r="K178" s="163"/>
      <c r="L178" s="163"/>
      <c r="M178" s="20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</row>
    <row r="179" spans="1:47" ht="15.75" customHeight="1">
      <c r="A179" s="122"/>
      <c r="B179" s="121">
        <v>13</v>
      </c>
      <c r="C179" s="206" t="s">
        <v>535</v>
      </c>
      <c r="D179" s="163" t="s">
        <v>530</v>
      </c>
      <c r="E179" s="139">
        <v>99</v>
      </c>
      <c r="F179" s="139">
        <v>107</v>
      </c>
      <c r="G179" s="139">
        <f t="shared" si="18"/>
        <v>206</v>
      </c>
      <c r="H179" s="163"/>
      <c r="I179" s="163"/>
      <c r="J179" s="163"/>
      <c r="K179" s="163"/>
      <c r="L179" s="163"/>
      <c r="M179" s="20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</row>
    <row r="180" spans="1:47" ht="15.75" customHeight="1">
      <c r="A180" s="122"/>
      <c r="B180" s="121">
        <v>14</v>
      </c>
      <c r="C180" s="206" t="s">
        <v>536</v>
      </c>
      <c r="D180" s="163" t="s">
        <v>530</v>
      </c>
      <c r="E180" s="139">
        <v>57</v>
      </c>
      <c r="F180" s="139">
        <v>79</v>
      </c>
      <c r="G180" s="139">
        <f t="shared" si="18"/>
        <v>136</v>
      </c>
      <c r="H180" s="163"/>
      <c r="I180" s="163"/>
      <c r="J180" s="163"/>
      <c r="K180" s="163"/>
      <c r="L180" s="163"/>
      <c r="M180" s="20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</row>
    <row r="181" spans="1:47" ht="15.75" customHeight="1">
      <c r="A181" s="122"/>
      <c r="B181" s="121">
        <v>15</v>
      </c>
      <c r="C181" s="209" t="s">
        <v>537</v>
      </c>
      <c r="D181" s="205" t="s">
        <v>396</v>
      </c>
      <c r="E181" s="139">
        <v>40</v>
      </c>
      <c r="F181" s="139">
        <v>50</v>
      </c>
      <c r="G181" s="139">
        <f t="shared" si="18"/>
        <v>90</v>
      </c>
      <c r="H181" s="139">
        <v>0</v>
      </c>
      <c r="I181" s="139">
        <v>0</v>
      </c>
      <c r="J181" s="139">
        <v>0</v>
      </c>
      <c r="K181" s="139">
        <v>0</v>
      </c>
      <c r="L181" s="139">
        <v>0</v>
      </c>
      <c r="M181" s="199">
        <v>0</v>
      </c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</row>
    <row r="182" spans="1:47" ht="15.75" customHeight="1">
      <c r="A182" s="122"/>
      <c r="B182" s="121">
        <v>16</v>
      </c>
      <c r="C182" s="206" t="s">
        <v>538</v>
      </c>
      <c r="D182" s="163" t="s">
        <v>403</v>
      </c>
      <c r="E182" s="139">
        <v>350</v>
      </c>
      <c r="F182" s="139">
        <v>288</v>
      </c>
      <c r="G182" s="139">
        <f t="shared" si="18"/>
        <v>638</v>
      </c>
      <c r="H182" s="163"/>
      <c r="I182" s="163"/>
      <c r="J182" s="163"/>
      <c r="K182" s="163"/>
      <c r="L182" s="163"/>
      <c r="M182" s="20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</row>
    <row r="183" spans="1:47" ht="15.75" customHeight="1">
      <c r="A183" s="122"/>
      <c r="B183" s="121">
        <v>17</v>
      </c>
      <c r="C183" s="206" t="s">
        <v>539</v>
      </c>
      <c r="D183" s="163" t="s">
        <v>282</v>
      </c>
      <c r="E183" s="139">
        <v>58</v>
      </c>
      <c r="F183" s="139">
        <v>62</v>
      </c>
      <c r="G183" s="139">
        <f t="shared" si="18"/>
        <v>120</v>
      </c>
      <c r="H183" s="163"/>
      <c r="I183" s="163"/>
      <c r="J183" s="163"/>
      <c r="K183" s="163"/>
      <c r="L183" s="163"/>
      <c r="M183" s="20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</row>
    <row r="184" spans="1:47" ht="15.75" customHeight="1">
      <c r="A184" s="122"/>
      <c r="B184" s="121">
        <v>18</v>
      </c>
      <c r="C184" s="206" t="s">
        <v>540</v>
      </c>
      <c r="D184" s="163" t="s">
        <v>282</v>
      </c>
      <c r="E184" s="139">
        <v>385</v>
      </c>
      <c r="F184" s="139">
        <v>628</v>
      </c>
      <c r="G184" s="139">
        <f t="shared" si="18"/>
        <v>1013</v>
      </c>
      <c r="H184" s="163"/>
      <c r="I184" s="163"/>
      <c r="J184" s="163"/>
      <c r="K184" s="163"/>
      <c r="L184" s="163"/>
      <c r="M184" s="20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</row>
    <row r="185" spans="1:47" ht="15.75" customHeight="1">
      <c r="A185" s="122"/>
      <c r="B185" s="121">
        <v>19</v>
      </c>
      <c r="C185" s="206" t="s">
        <v>541</v>
      </c>
      <c r="D185" s="163" t="s">
        <v>282</v>
      </c>
      <c r="E185" s="139">
        <v>142</v>
      </c>
      <c r="F185" s="139">
        <v>247</v>
      </c>
      <c r="G185" s="139">
        <f t="shared" si="18"/>
        <v>389</v>
      </c>
      <c r="H185" s="163"/>
      <c r="I185" s="163"/>
      <c r="J185" s="163"/>
      <c r="K185" s="163"/>
      <c r="L185" s="163"/>
      <c r="M185" s="20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</row>
    <row r="186" spans="1:47" ht="15.75" customHeight="1">
      <c r="A186" s="122"/>
      <c r="B186" s="121">
        <v>20</v>
      </c>
      <c r="C186" s="206" t="s">
        <v>542</v>
      </c>
      <c r="D186" s="163" t="s">
        <v>281</v>
      </c>
      <c r="E186" s="163">
        <v>2600</v>
      </c>
      <c r="F186" s="163">
        <v>978</v>
      </c>
      <c r="G186" s="139">
        <f t="shared" si="18"/>
        <v>3578</v>
      </c>
      <c r="H186" s="163"/>
      <c r="I186" s="163"/>
      <c r="J186" s="163"/>
      <c r="K186" s="163"/>
      <c r="L186" s="163"/>
      <c r="M186" s="20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</row>
    <row r="187" spans="1:47" ht="15.75" customHeight="1">
      <c r="A187" s="122"/>
      <c r="B187" s="121">
        <v>21</v>
      </c>
      <c r="C187" s="206" t="s">
        <v>543</v>
      </c>
      <c r="D187" s="163" t="s">
        <v>281</v>
      </c>
      <c r="E187" s="163">
        <v>65</v>
      </c>
      <c r="F187" s="163">
        <v>79</v>
      </c>
      <c r="G187" s="139">
        <f t="shared" si="18"/>
        <v>144</v>
      </c>
      <c r="H187" s="163"/>
      <c r="I187" s="163"/>
      <c r="J187" s="163"/>
      <c r="K187" s="163"/>
      <c r="L187" s="163"/>
      <c r="M187" s="20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</row>
    <row r="188" spans="1:47" ht="15.75" customHeight="1">
      <c r="A188" s="122"/>
      <c r="B188" s="121">
        <v>22</v>
      </c>
      <c r="C188" s="206" t="s">
        <v>544</v>
      </c>
      <c r="D188" s="163" t="s">
        <v>281</v>
      </c>
      <c r="E188" s="163">
        <v>2100</v>
      </c>
      <c r="F188" s="163">
        <v>1916</v>
      </c>
      <c r="G188" s="139">
        <f t="shared" si="18"/>
        <v>4016</v>
      </c>
      <c r="H188" s="163"/>
      <c r="I188" s="163"/>
      <c r="J188" s="163"/>
      <c r="K188" s="163"/>
      <c r="L188" s="163"/>
      <c r="M188" s="20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</row>
    <row r="189" spans="1:47" ht="15.75" customHeight="1">
      <c r="A189" s="122"/>
      <c r="B189" s="121">
        <v>23</v>
      </c>
      <c r="C189" s="206" t="s">
        <v>545</v>
      </c>
      <c r="D189" s="163" t="s">
        <v>546</v>
      </c>
      <c r="E189" s="163">
        <v>1200</v>
      </c>
      <c r="F189" s="163">
        <v>1746</v>
      </c>
      <c r="G189" s="139">
        <f t="shared" si="18"/>
        <v>2946</v>
      </c>
      <c r="H189" s="163"/>
      <c r="I189" s="163"/>
      <c r="J189" s="163"/>
      <c r="K189" s="163"/>
      <c r="L189" s="163"/>
      <c r="M189" s="20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</row>
    <row r="190" spans="1:47" ht="15.75" customHeight="1">
      <c r="A190" s="122"/>
      <c r="B190" s="121">
        <v>24</v>
      </c>
      <c r="C190" s="160" t="s">
        <v>547</v>
      </c>
      <c r="D190" s="163" t="s">
        <v>266</v>
      </c>
      <c r="E190" s="163">
        <v>0</v>
      </c>
      <c r="F190" s="163">
        <v>0</v>
      </c>
      <c r="G190" s="139">
        <f t="shared" si="18"/>
        <v>0</v>
      </c>
      <c r="H190" s="163"/>
      <c r="I190" s="163"/>
      <c r="J190" s="163"/>
      <c r="K190" s="163"/>
      <c r="L190" s="163"/>
      <c r="M190" s="20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</row>
    <row r="191" spans="1:47" ht="15.75" customHeight="1">
      <c r="A191" s="122"/>
      <c r="B191" s="121">
        <v>25</v>
      </c>
      <c r="C191" s="206" t="s">
        <v>548</v>
      </c>
      <c r="D191" s="163" t="s">
        <v>398</v>
      </c>
      <c r="E191" s="163">
        <v>0</v>
      </c>
      <c r="F191" s="163">
        <v>0</v>
      </c>
      <c r="G191" s="139">
        <f t="shared" si="18"/>
        <v>0</v>
      </c>
      <c r="H191" s="163"/>
      <c r="I191" s="163"/>
      <c r="J191" s="163"/>
      <c r="K191" s="163"/>
      <c r="L191" s="163"/>
      <c r="M191" s="20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</row>
    <row r="192" spans="1:47" ht="15.75" customHeight="1">
      <c r="A192" s="122"/>
      <c r="B192" s="121">
        <v>26</v>
      </c>
      <c r="C192" s="206" t="s">
        <v>549</v>
      </c>
      <c r="D192" s="163" t="s">
        <v>513</v>
      </c>
      <c r="E192" s="139">
        <v>1277</v>
      </c>
      <c r="F192" s="139">
        <v>1916</v>
      </c>
      <c r="G192" s="139">
        <f t="shared" si="18"/>
        <v>3193</v>
      </c>
      <c r="H192" s="163"/>
      <c r="I192" s="163"/>
      <c r="J192" s="163"/>
      <c r="K192" s="163"/>
      <c r="L192" s="163"/>
      <c r="M192" s="20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</row>
    <row r="193" spans="1:47" ht="15.75" customHeight="1">
      <c r="A193" s="122"/>
      <c r="B193" s="121">
        <v>27</v>
      </c>
      <c r="C193" s="206" t="s">
        <v>550</v>
      </c>
      <c r="D193" s="163" t="s">
        <v>513</v>
      </c>
      <c r="E193" s="139">
        <v>186</v>
      </c>
      <c r="F193" s="139">
        <v>434</v>
      </c>
      <c r="G193" s="139">
        <f t="shared" si="18"/>
        <v>620</v>
      </c>
      <c r="H193" s="163"/>
      <c r="I193" s="163"/>
      <c r="J193" s="163"/>
      <c r="K193" s="163"/>
      <c r="L193" s="163"/>
      <c r="M193" s="20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</row>
    <row r="194" spans="1:47" ht="15.75" customHeight="1">
      <c r="A194" s="122"/>
      <c r="B194" s="121">
        <v>28</v>
      </c>
      <c r="C194" s="206" t="s">
        <v>551</v>
      </c>
      <c r="D194" s="163" t="s">
        <v>513</v>
      </c>
      <c r="E194" s="139">
        <v>2085</v>
      </c>
      <c r="F194" s="139">
        <v>2891</v>
      </c>
      <c r="G194" s="139">
        <f t="shared" si="18"/>
        <v>4976</v>
      </c>
      <c r="H194" s="163"/>
      <c r="I194" s="163"/>
      <c r="J194" s="163"/>
      <c r="K194" s="163"/>
      <c r="L194" s="163"/>
      <c r="M194" s="20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</row>
    <row r="195" spans="1:47" ht="15.75" customHeight="1">
      <c r="A195" s="122"/>
      <c r="B195" s="121">
        <v>29</v>
      </c>
      <c r="C195" s="206" t="s">
        <v>552</v>
      </c>
      <c r="D195" s="163" t="s">
        <v>278</v>
      </c>
      <c r="E195" s="139">
        <v>125</v>
      </c>
      <c r="F195" s="139">
        <v>110</v>
      </c>
      <c r="G195" s="139">
        <f t="shared" si="18"/>
        <v>235</v>
      </c>
      <c r="H195" s="163"/>
      <c r="I195" s="163"/>
      <c r="J195" s="163"/>
      <c r="K195" s="163"/>
      <c r="L195" s="163"/>
      <c r="M195" s="20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</row>
    <row r="196" spans="1:47" ht="15.75" customHeight="1">
      <c r="A196" s="122"/>
      <c r="B196" s="121">
        <v>30</v>
      </c>
      <c r="C196" s="206" t="s">
        <v>553</v>
      </c>
      <c r="D196" s="163" t="s">
        <v>279</v>
      </c>
      <c r="E196" s="163">
        <v>0</v>
      </c>
      <c r="F196" s="163">
        <v>0</v>
      </c>
      <c r="G196" s="139">
        <f t="shared" si="18"/>
        <v>0</v>
      </c>
      <c r="H196" s="163"/>
      <c r="I196" s="163"/>
      <c r="J196" s="163"/>
      <c r="K196" s="163"/>
      <c r="L196" s="163"/>
      <c r="M196" s="20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</row>
    <row r="197" spans="1:47" ht="15.75" customHeight="1">
      <c r="A197" s="122"/>
      <c r="B197" s="121">
        <v>31</v>
      </c>
      <c r="C197" s="206" t="s">
        <v>554</v>
      </c>
      <c r="D197" s="163" t="s">
        <v>279</v>
      </c>
      <c r="E197" s="163">
        <v>24</v>
      </c>
      <c r="F197" s="163">
        <v>64</v>
      </c>
      <c r="G197" s="139">
        <f t="shared" si="18"/>
        <v>88</v>
      </c>
      <c r="H197" s="163"/>
      <c r="I197" s="163"/>
      <c r="J197" s="163"/>
      <c r="K197" s="163"/>
      <c r="L197" s="163"/>
      <c r="M197" s="20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</row>
    <row r="198" spans="1:47" ht="15.75" customHeight="1">
      <c r="A198" s="122"/>
      <c r="B198" s="122"/>
      <c r="C198" s="122"/>
      <c r="D198" s="163"/>
      <c r="E198" s="163"/>
      <c r="F198" s="122"/>
      <c r="G198" s="122"/>
      <c r="H198" s="163"/>
      <c r="I198" s="163"/>
      <c r="J198" s="163"/>
      <c r="K198" s="163"/>
      <c r="L198" s="163"/>
      <c r="M198" s="20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</row>
    <row r="199" spans="1:47" ht="15.75" customHeight="1">
      <c r="A199" s="135">
        <v>5</v>
      </c>
      <c r="B199" s="122"/>
      <c r="C199" s="197" t="s">
        <v>555</v>
      </c>
      <c r="D199" s="163"/>
      <c r="E199" s="144">
        <f t="shared" ref="E199:M199" si="21">SUM(E200:E476)</f>
        <v>87548</v>
      </c>
      <c r="F199" s="144">
        <f t="shared" si="21"/>
        <v>148029</v>
      </c>
      <c r="G199" s="144">
        <f t="shared" si="21"/>
        <v>235577</v>
      </c>
      <c r="H199" s="144">
        <f t="shared" si="21"/>
        <v>0</v>
      </c>
      <c r="I199" s="144">
        <f t="shared" si="21"/>
        <v>0</v>
      </c>
      <c r="J199" s="144">
        <f t="shared" si="21"/>
        <v>0</v>
      </c>
      <c r="K199" s="144">
        <f t="shared" si="21"/>
        <v>0</v>
      </c>
      <c r="L199" s="144">
        <f t="shared" si="21"/>
        <v>0</v>
      </c>
      <c r="M199" s="144">
        <f t="shared" si="21"/>
        <v>0</v>
      </c>
      <c r="N199" s="153"/>
      <c r="O199" s="153"/>
      <c r="P199" s="153">
        <v>235577</v>
      </c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</row>
    <row r="200" spans="1:47" ht="15.75" customHeight="1">
      <c r="A200" s="122"/>
      <c r="B200" s="121">
        <v>1</v>
      </c>
      <c r="C200" s="160" t="s">
        <v>556</v>
      </c>
      <c r="D200" s="163" t="s">
        <v>269</v>
      </c>
      <c r="E200" s="139">
        <v>1084</v>
      </c>
      <c r="F200" s="139">
        <v>2034</v>
      </c>
      <c r="G200" s="139">
        <f t="shared" ref="G200:G476" si="22">E200+F200</f>
        <v>3118</v>
      </c>
      <c r="H200" s="163"/>
      <c r="I200" s="163"/>
      <c r="J200" s="139">
        <f t="shared" ref="J200:J202" si="23">SUM(H200:I200)</f>
        <v>0</v>
      </c>
      <c r="K200" s="163"/>
      <c r="L200" s="163"/>
      <c r="M200" s="199">
        <f t="shared" ref="M200:M202" si="24">SUM(K200:L200)</f>
        <v>0</v>
      </c>
      <c r="N200" s="153"/>
      <c r="O200" s="153"/>
      <c r="P200" s="210">
        <f>G199-P199</f>
        <v>0</v>
      </c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</row>
    <row r="201" spans="1:47" ht="15.75" customHeight="1">
      <c r="A201" s="122"/>
      <c r="B201" s="121">
        <v>2</v>
      </c>
      <c r="C201" s="160" t="s">
        <v>557</v>
      </c>
      <c r="D201" s="163" t="s">
        <v>269</v>
      </c>
      <c r="E201" s="139">
        <v>439</v>
      </c>
      <c r="F201" s="139">
        <v>870</v>
      </c>
      <c r="G201" s="139">
        <f t="shared" si="22"/>
        <v>1309</v>
      </c>
      <c r="H201" s="163"/>
      <c r="I201" s="163"/>
      <c r="J201" s="139">
        <f t="shared" si="23"/>
        <v>0</v>
      </c>
      <c r="K201" s="163"/>
      <c r="L201" s="163"/>
      <c r="M201" s="199">
        <f t="shared" si="24"/>
        <v>0</v>
      </c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</row>
    <row r="202" spans="1:47" ht="15.75" customHeight="1">
      <c r="A202" s="122"/>
      <c r="B202" s="121">
        <v>3</v>
      </c>
      <c r="C202" s="160" t="s">
        <v>558</v>
      </c>
      <c r="D202" s="163" t="s">
        <v>269</v>
      </c>
      <c r="E202" s="139">
        <v>1249</v>
      </c>
      <c r="F202" s="139">
        <v>1655</v>
      </c>
      <c r="G202" s="139">
        <f t="shared" si="22"/>
        <v>2904</v>
      </c>
      <c r="H202" s="163"/>
      <c r="I202" s="163"/>
      <c r="J202" s="139">
        <f t="shared" si="23"/>
        <v>0</v>
      </c>
      <c r="K202" s="163"/>
      <c r="L202" s="163"/>
      <c r="M202" s="199">
        <f t="shared" si="24"/>
        <v>0</v>
      </c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</row>
    <row r="203" spans="1:47" ht="15.75" customHeight="1">
      <c r="A203" s="122"/>
      <c r="B203" s="121">
        <v>4</v>
      </c>
      <c r="C203" s="160" t="s">
        <v>559</v>
      </c>
      <c r="D203" s="163" t="s">
        <v>268</v>
      </c>
      <c r="E203" s="139">
        <v>0</v>
      </c>
      <c r="F203" s="139">
        <v>731</v>
      </c>
      <c r="G203" s="139">
        <f t="shared" si="22"/>
        <v>731</v>
      </c>
      <c r="H203" s="163"/>
      <c r="I203" s="163"/>
      <c r="J203" s="163"/>
      <c r="K203" s="163"/>
      <c r="L203" s="163"/>
      <c r="M203" s="20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</row>
    <row r="204" spans="1:47" ht="15.75" customHeight="1">
      <c r="A204" s="122"/>
      <c r="B204" s="121">
        <v>5</v>
      </c>
      <c r="C204" s="160" t="s">
        <v>560</v>
      </c>
      <c r="D204" s="163" t="s">
        <v>268</v>
      </c>
      <c r="E204" s="139">
        <v>201</v>
      </c>
      <c r="F204" s="139">
        <v>988</v>
      </c>
      <c r="G204" s="139">
        <f t="shared" si="22"/>
        <v>1189</v>
      </c>
      <c r="H204" s="163"/>
      <c r="I204" s="163"/>
      <c r="J204" s="163"/>
      <c r="K204" s="163"/>
      <c r="L204" s="163"/>
      <c r="M204" s="20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</row>
    <row r="205" spans="1:47" ht="15.75" customHeight="1">
      <c r="A205" s="122"/>
      <c r="B205" s="121">
        <v>6</v>
      </c>
      <c r="C205" s="160" t="s">
        <v>561</v>
      </c>
      <c r="D205" s="163" t="s">
        <v>268</v>
      </c>
      <c r="E205" s="139">
        <v>132</v>
      </c>
      <c r="F205" s="139">
        <v>400</v>
      </c>
      <c r="G205" s="139">
        <f t="shared" si="22"/>
        <v>532</v>
      </c>
      <c r="H205" s="163"/>
      <c r="I205" s="163"/>
      <c r="J205" s="163"/>
      <c r="K205" s="163"/>
      <c r="L205" s="163"/>
      <c r="M205" s="20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</row>
    <row r="206" spans="1:47" ht="15.75" customHeight="1">
      <c r="A206" s="122"/>
      <c r="B206" s="121">
        <v>7</v>
      </c>
      <c r="C206" s="160" t="s">
        <v>562</v>
      </c>
      <c r="D206" s="163" t="s">
        <v>268</v>
      </c>
      <c r="E206" s="139">
        <v>0</v>
      </c>
      <c r="F206" s="139">
        <v>22</v>
      </c>
      <c r="G206" s="139">
        <f t="shared" si="22"/>
        <v>22</v>
      </c>
      <c r="H206" s="163"/>
      <c r="I206" s="163"/>
      <c r="J206" s="163"/>
      <c r="K206" s="163"/>
      <c r="L206" s="163"/>
      <c r="M206" s="20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</row>
    <row r="207" spans="1:47" ht="15.75" customHeight="1">
      <c r="A207" s="122"/>
      <c r="B207" s="121">
        <v>8</v>
      </c>
      <c r="C207" s="160" t="s">
        <v>563</v>
      </c>
      <c r="D207" s="163" t="s">
        <v>268</v>
      </c>
      <c r="E207" s="139">
        <v>300</v>
      </c>
      <c r="F207" s="139">
        <v>790</v>
      </c>
      <c r="G207" s="139">
        <f t="shared" si="22"/>
        <v>1090</v>
      </c>
      <c r="H207" s="163"/>
      <c r="I207" s="163"/>
      <c r="J207" s="163"/>
      <c r="K207" s="163"/>
      <c r="L207" s="163"/>
      <c r="M207" s="20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</row>
    <row r="208" spans="1:47" ht="15.75" customHeight="1">
      <c r="A208" s="122"/>
      <c r="B208" s="121">
        <v>9</v>
      </c>
      <c r="C208" s="211" t="s">
        <v>564</v>
      </c>
      <c r="D208" s="163" t="s">
        <v>268</v>
      </c>
      <c r="E208" s="139">
        <v>0</v>
      </c>
      <c r="F208" s="139">
        <v>0</v>
      </c>
      <c r="G208" s="139">
        <f t="shared" si="22"/>
        <v>0</v>
      </c>
      <c r="H208" s="163"/>
      <c r="I208" s="163"/>
      <c r="J208" s="163"/>
      <c r="K208" s="163"/>
      <c r="L208" s="163"/>
      <c r="M208" s="20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</row>
    <row r="209" spans="1:47" ht="15.75" customHeight="1">
      <c r="A209" s="122"/>
      <c r="B209" s="121">
        <v>10</v>
      </c>
      <c r="C209" s="160" t="s">
        <v>565</v>
      </c>
      <c r="D209" s="163" t="s">
        <v>270</v>
      </c>
      <c r="E209" s="163">
        <v>0</v>
      </c>
      <c r="F209" s="163">
        <v>0</v>
      </c>
      <c r="G209" s="139">
        <f t="shared" si="22"/>
        <v>0</v>
      </c>
      <c r="H209" s="163"/>
      <c r="I209" s="163"/>
      <c r="J209" s="163"/>
      <c r="K209" s="163"/>
      <c r="L209" s="163"/>
      <c r="M209" s="20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</row>
    <row r="210" spans="1:47" ht="15.75" customHeight="1">
      <c r="A210" s="122"/>
      <c r="B210" s="121">
        <v>11</v>
      </c>
      <c r="C210" s="160" t="s">
        <v>566</v>
      </c>
      <c r="D210" s="163" t="s">
        <v>268</v>
      </c>
      <c r="E210" s="139">
        <v>0</v>
      </c>
      <c r="F210" s="139">
        <v>22</v>
      </c>
      <c r="G210" s="139">
        <f t="shared" si="22"/>
        <v>22</v>
      </c>
      <c r="H210" s="163"/>
      <c r="I210" s="163"/>
      <c r="J210" s="163"/>
      <c r="K210" s="163"/>
      <c r="L210" s="163"/>
      <c r="M210" s="20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</row>
    <row r="211" spans="1:47" ht="15.75" customHeight="1">
      <c r="A211" s="122"/>
      <c r="B211" s="121">
        <v>12</v>
      </c>
      <c r="C211" s="160" t="s">
        <v>567</v>
      </c>
      <c r="D211" s="163" t="s">
        <v>268</v>
      </c>
      <c r="E211" s="139">
        <v>0</v>
      </c>
      <c r="F211" s="139">
        <v>32</v>
      </c>
      <c r="G211" s="139">
        <f t="shared" si="22"/>
        <v>32</v>
      </c>
      <c r="H211" s="163"/>
      <c r="I211" s="163"/>
      <c r="J211" s="163"/>
      <c r="K211" s="163"/>
      <c r="L211" s="163"/>
      <c r="M211" s="20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</row>
    <row r="212" spans="1:47" ht="15.75" customHeight="1">
      <c r="A212" s="122"/>
      <c r="B212" s="121">
        <v>13</v>
      </c>
      <c r="C212" s="206" t="s">
        <v>568</v>
      </c>
      <c r="D212" s="163" t="s">
        <v>530</v>
      </c>
      <c r="E212" s="139">
        <v>148</v>
      </c>
      <c r="F212" s="139">
        <v>398</v>
      </c>
      <c r="G212" s="139">
        <f t="shared" si="22"/>
        <v>546</v>
      </c>
      <c r="H212" s="163"/>
      <c r="I212" s="163"/>
      <c r="J212" s="163"/>
      <c r="K212" s="163"/>
      <c r="L212" s="163"/>
      <c r="M212" s="20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</row>
    <row r="213" spans="1:47" ht="15.75" customHeight="1">
      <c r="A213" s="122"/>
      <c r="B213" s="121">
        <v>14</v>
      </c>
      <c r="C213" s="206" t="s">
        <v>569</v>
      </c>
      <c r="D213" s="163" t="s">
        <v>530</v>
      </c>
      <c r="E213" s="139">
        <v>25</v>
      </c>
      <c r="F213" s="139">
        <v>73</v>
      </c>
      <c r="G213" s="139">
        <f t="shared" si="22"/>
        <v>98</v>
      </c>
      <c r="H213" s="163"/>
      <c r="I213" s="163"/>
      <c r="J213" s="163"/>
      <c r="K213" s="163"/>
      <c r="L213" s="163"/>
      <c r="M213" s="20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</row>
    <row r="214" spans="1:47" ht="15.75" customHeight="1">
      <c r="A214" s="122"/>
      <c r="B214" s="121">
        <v>15</v>
      </c>
      <c r="C214" s="206" t="s">
        <v>570</v>
      </c>
      <c r="D214" s="163" t="s">
        <v>530</v>
      </c>
      <c r="E214" s="139">
        <v>689</v>
      </c>
      <c r="F214" s="139">
        <v>1068</v>
      </c>
      <c r="G214" s="139">
        <f t="shared" si="22"/>
        <v>1757</v>
      </c>
      <c r="H214" s="163"/>
      <c r="I214" s="163"/>
      <c r="J214" s="163"/>
      <c r="K214" s="163"/>
      <c r="L214" s="163"/>
      <c r="M214" s="20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</row>
    <row r="215" spans="1:47" ht="15.75" customHeight="1">
      <c r="A215" s="122"/>
      <c r="B215" s="121">
        <v>16</v>
      </c>
      <c r="C215" s="206" t="s">
        <v>571</v>
      </c>
      <c r="D215" s="163" t="s">
        <v>530</v>
      </c>
      <c r="E215" s="139">
        <v>255</v>
      </c>
      <c r="F215" s="139">
        <v>659</v>
      </c>
      <c r="G215" s="139">
        <f t="shared" si="22"/>
        <v>914</v>
      </c>
      <c r="H215" s="163"/>
      <c r="I215" s="163"/>
      <c r="J215" s="163"/>
      <c r="K215" s="163"/>
      <c r="L215" s="163"/>
      <c r="M215" s="20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</row>
    <row r="216" spans="1:47" ht="15.75" customHeight="1">
      <c r="A216" s="122"/>
      <c r="B216" s="121">
        <v>17</v>
      </c>
      <c r="C216" s="206" t="s">
        <v>572</v>
      </c>
      <c r="D216" s="163" t="s">
        <v>530</v>
      </c>
      <c r="E216" s="139">
        <v>93</v>
      </c>
      <c r="F216" s="139">
        <v>102</v>
      </c>
      <c r="G216" s="139">
        <f t="shared" si="22"/>
        <v>195</v>
      </c>
      <c r="H216" s="163"/>
      <c r="I216" s="163"/>
      <c r="J216" s="163"/>
      <c r="K216" s="163"/>
      <c r="L216" s="163"/>
      <c r="M216" s="20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</row>
    <row r="217" spans="1:47" ht="15.75" customHeight="1">
      <c r="A217" s="122"/>
      <c r="B217" s="121">
        <v>18</v>
      </c>
      <c r="C217" s="206" t="s">
        <v>573</v>
      </c>
      <c r="D217" s="163" t="s">
        <v>530</v>
      </c>
      <c r="E217" s="139">
        <v>1325</v>
      </c>
      <c r="F217" s="139">
        <v>214</v>
      </c>
      <c r="G217" s="139">
        <f t="shared" si="22"/>
        <v>1539</v>
      </c>
      <c r="H217" s="163"/>
      <c r="I217" s="163"/>
      <c r="J217" s="163"/>
      <c r="K217" s="163"/>
      <c r="L217" s="163"/>
      <c r="M217" s="20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</row>
    <row r="218" spans="1:47" ht="15.75" customHeight="1">
      <c r="A218" s="122"/>
      <c r="B218" s="121">
        <v>19</v>
      </c>
      <c r="C218" s="160" t="s">
        <v>574</v>
      </c>
      <c r="D218" s="163" t="s">
        <v>270</v>
      </c>
      <c r="E218" s="139">
        <v>10</v>
      </c>
      <c r="F218" s="139">
        <v>19</v>
      </c>
      <c r="G218" s="139">
        <f t="shared" si="22"/>
        <v>29</v>
      </c>
      <c r="H218" s="163"/>
      <c r="I218" s="163"/>
      <c r="J218" s="163"/>
      <c r="K218" s="163"/>
      <c r="L218" s="163"/>
      <c r="M218" s="20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</row>
    <row r="219" spans="1:47" ht="15.75" customHeight="1">
      <c r="A219" s="122"/>
      <c r="B219" s="121">
        <v>20</v>
      </c>
      <c r="C219" s="160" t="s">
        <v>575</v>
      </c>
      <c r="D219" s="163" t="s">
        <v>270</v>
      </c>
      <c r="E219" s="139">
        <v>83</v>
      </c>
      <c r="F219" s="139">
        <v>21</v>
      </c>
      <c r="G219" s="139">
        <f t="shared" si="22"/>
        <v>104</v>
      </c>
      <c r="H219" s="163"/>
      <c r="I219" s="163"/>
      <c r="J219" s="163"/>
      <c r="K219" s="163"/>
      <c r="L219" s="163"/>
      <c r="M219" s="20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</row>
    <row r="220" spans="1:47" ht="15.75" customHeight="1">
      <c r="A220" s="122"/>
      <c r="B220" s="121">
        <v>21</v>
      </c>
      <c r="C220" s="160" t="s">
        <v>576</v>
      </c>
      <c r="D220" s="163" t="s">
        <v>270</v>
      </c>
      <c r="E220" s="139">
        <v>312</v>
      </c>
      <c r="F220" s="139">
        <v>513</v>
      </c>
      <c r="G220" s="139">
        <f t="shared" si="22"/>
        <v>825</v>
      </c>
      <c r="H220" s="163"/>
      <c r="I220" s="163"/>
      <c r="J220" s="163"/>
      <c r="K220" s="163"/>
      <c r="L220" s="163"/>
      <c r="M220" s="20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</row>
    <row r="221" spans="1:47" ht="15.75" customHeight="1">
      <c r="A221" s="122"/>
      <c r="B221" s="121">
        <v>22</v>
      </c>
      <c r="C221" s="160" t="s">
        <v>577</v>
      </c>
      <c r="D221" s="163" t="s">
        <v>270</v>
      </c>
      <c r="E221" s="139">
        <v>25</v>
      </c>
      <c r="F221" s="139">
        <v>185</v>
      </c>
      <c r="G221" s="139">
        <f t="shared" si="22"/>
        <v>210</v>
      </c>
      <c r="H221" s="163"/>
      <c r="I221" s="163"/>
      <c r="J221" s="163"/>
      <c r="K221" s="163"/>
      <c r="L221" s="163"/>
      <c r="M221" s="20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</row>
    <row r="222" spans="1:47" ht="15.75" customHeight="1">
      <c r="A222" s="122"/>
      <c r="B222" s="121">
        <v>23</v>
      </c>
      <c r="C222" s="160" t="s">
        <v>578</v>
      </c>
      <c r="D222" s="163" t="s">
        <v>270</v>
      </c>
      <c r="E222" s="139">
        <v>112</v>
      </c>
      <c r="F222" s="139">
        <v>180</v>
      </c>
      <c r="G222" s="139">
        <f t="shared" si="22"/>
        <v>292</v>
      </c>
      <c r="H222" s="163"/>
      <c r="I222" s="163"/>
      <c r="J222" s="163"/>
      <c r="K222" s="163"/>
      <c r="L222" s="163"/>
      <c r="M222" s="20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</row>
    <row r="223" spans="1:47" ht="15.75" customHeight="1">
      <c r="A223" s="122"/>
      <c r="B223" s="121">
        <v>24</v>
      </c>
      <c r="C223" s="160" t="s">
        <v>579</v>
      </c>
      <c r="D223" s="163" t="s">
        <v>270</v>
      </c>
      <c r="E223" s="139">
        <v>230</v>
      </c>
      <c r="F223" s="139">
        <v>1220</v>
      </c>
      <c r="G223" s="139">
        <f t="shared" si="22"/>
        <v>1450</v>
      </c>
      <c r="H223" s="163"/>
      <c r="I223" s="163"/>
      <c r="J223" s="163"/>
      <c r="K223" s="163"/>
      <c r="L223" s="163"/>
      <c r="M223" s="20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</row>
    <row r="224" spans="1:47" ht="15.75" customHeight="1">
      <c r="A224" s="122"/>
      <c r="B224" s="121">
        <v>25</v>
      </c>
      <c r="C224" s="160" t="s">
        <v>580</v>
      </c>
      <c r="D224" s="163" t="s">
        <v>270</v>
      </c>
      <c r="E224" s="139">
        <v>666</v>
      </c>
      <c r="F224" s="139">
        <v>2509</v>
      </c>
      <c r="G224" s="139">
        <f t="shared" si="22"/>
        <v>3175</v>
      </c>
      <c r="H224" s="163"/>
      <c r="I224" s="163"/>
      <c r="J224" s="163"/>
      <c r="K224" s="163"/>
      <c r="L224" s="163"/>
      <c r="M224" s="20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</row>
    <row r="225" spans="1:47" ht="15.75" customHeight="1">
      <c r="A225" s="122"/>
      <c r="B225" s="121">
        <v>26</v>
      </c>
      <c r="C225" s="160" t="s">
        <v>581</v>
      </c>
      <c r="D225" s="163" t="s">
        <v>270</v>
      </c>
      <c r="E225" s="139">
        <v>426</v>
      </c>
      <c r="F225" s="139">
        <v>956</v>
      </c>
      <c r="G225" s="139">
        <f t="shared" si="22"/>
        <v>1382</v>
      </c>
      <c r="H225" s="163"/>
      <c r="I225" s="163"/>
      <c r="J225" s="163"/>
      <c r="K225" s="163"/>
      <c r="L225" s="163"/>
      <c r="M225" s="20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</row>
    <row r="226" spans="1:47" ht="15.75" customHeight="1">
      <c r="A226" s="122"/>
      <c r="B226" s="121">
        <v>27</v>
      </c>
      <c r="C226" s="160" t="s">
        <v>582</v>
      </c>
      <c r="D226" s="163" t="s">
        <v>270</v>
      </c>
      <c r="E226" s="139">
        <v>1212</v>
      </c>
      <c r="F226" s="139">
        <v>1608</v>
      </c>
      <c r="G226" s="139">
        <f t="shared" si="22"/>
        <v>2820</v>
      </c>
      <c r="H226" s="163"/>
      <c r="I226" s="163"/>
      <c r="J226" s="163"/>
      <c r="K226" s="163"/>
      <c r="L226" s="163"/>
      <c r="M226" s="20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</row>
    <row r="227" spans="1:47" ht="15.75" customHeight="1">
      <c r="A227" s="122"/>
      <c r="B227" s="121">
        <v>28</v>
      </c>
      <c r="C227" s="160" t="s">
        <v>583</v>
      </c>
      <c r="D227" s="163" t="s">
        <v>270</v>
      </c>
      <c r="E227" s="163">
        <v>0</v>
      </c>
      <c r="F227" s="163">
        <v>0</v>
      </c>
      <c r="G227" s="139">
        <f t="shared" si="22"/>
        <v>0</v>
      </c>
      <c r="H227" s="163"/>
      <c r="I227" s="163"/>
      <c r="J227" s="163"/>
      <c r="K227" s="163"/>
      <c r="L227" s="163"/>
      <c r="M227" s="20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</row>
    <row r="228" spans="1:47" ht="15.75" customHeight="1">
      <c r="A228" s="122"/>
      <c r="B228" s="121">
        <v>29</v>
      </c>
      <c r="C228" s="160" t="s">
        <v>584</v>
      </c>
      <c r="D228" s="163" t="s">
        <v>271</v>
      </c>
      <c r="E228" s="139">
        <v>30</v>
      </c>
      <c r="F228" s="139">
        <v>35</v>
      </c>
      <c r="G228" s="139">
        <f t="shared" si="22"/>
        <v>65</v>
      </c>
      <c r="H228" s="139">
        <v>0</v>
      </c>
      <c r="I228" s="139">
        <v>0</v>
      </c>
      <c r="J228" s="139">
        <v>0</v>
      </c>
      <c r="K228" s="139">
        <v>0</v>
      </c>
      <c r="L228" s="139">
        <v>0</v>
      </c>
      <c r="M228" s="199">
        <v>0</v>
      </c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</row>
    <row r="229" spans="1:47" ht="15.75" customHeight="1">
      <c r="A229" s="122"/>
      <c r="B229" s="121">
        <v>30</v>
      </c>
      <c r="C229" s="160" t="s">
        <v>585</v>
      </c>
      <c r="D229" s="163" t="s">
        <v>271</v>
      </c>
      <c r="E229" s="212">
        <v>0</v>
      </c>
      <c r="F229" s="212">
        <v>0</v>
      </c>
      <c r="G229" s="139">
        <f t="shared" si="22"/>
        <v>0</v>
      </c>
      <c r="H229" s="212">
        <v>0</v>
      </c>
      <c r="I229" s="212">
        <v>0</v>
      </c>
      <c r="J229" s="212">
        <v>0</v>
      </c>
      <c r="K229" s="212">
        <v>0</v>
      </c>
      <c r="L229" s="212">
        <v>0</v>
      </c>
      <c r="M229" s="202">
        <v>0</v>
      </c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</row>
    <row r="230" spans="1:47" ht="15.75" customHeight="1">
      <c r="A230" s="122"/>
      <c r="B230" s="121">
        <v>31</v>
      </c>
      <c r="C230" s="160" t="s">
        <v>586</v>
      </c>
      <c r="D230" s="163" t="s">
        <v>271</v>
      </c>
      <c r="E230" s="139">
        <v>1</v>
      </c>
      <c r="F230" s="139">
        <v>13</v>
      </c>
      <c r="G230" s="139">
        <f t="shared" si="22"/>
        <v>14</v>
      </c>
      <c r="H230" s="139">
        <v>0</v>
      </c>
      <c r="I230" s="139">
        <v>0</v>
      </c>
      <c r="J230" s="139">
        <v>0</v>
      </c>
      <c r="K230" s="139">
        <v>0</v>
      </c>
      <c r="L230" s="139">
        <v>0</v>
      </c>
      <c r="M230" s="199">
        <v>0</v>
      </c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</row>
    <row r="231" spans="1:47" ht="15.75" customHeight="1">
      <c r="A231" s="122"/>
      <c r="B231" s="121">
        <v>32</v>
      </c>
      <c r="C231" s="160" t="s">
        <v>587</v>
      </c>
      <c r="D231" s="163" t="s">
        <v>271</v>
      </c>
      <c r="E231" s="139">
        <v>2</v>
      </c>
      <c r="F231" s="139">
        <v>6</v>
      </c>
      <c r="G231" s="139">
        <f t="shared" si="22"/>
        <v>8</v>
      </c>
      <c r="H231" s="139">
        <v>0</v>
      </c>
      <c r="I231" s="139">
        <v>0</v>
      </c>
      <c r="J231" s="139">
        <v>0</v>
      </c>
      <c r="K231" s="139">
        <v>0</v>
      </c>
      <c r="L231" s="139">
        <v>0</v>
      </c>
      <c r="M231" s="199">
        <v>0</v>
      </c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</row>
    <row r="232" spans="1:47" ht="15.75" customHeight="1">
      <c r="A232" s="122"/>
      <c r="B232" s="121">
        <v>33</v>
      </c>
      <c r="C232" s="160" t="s">
        <v>588</v>
      </c>
      <c r="D232" s="163" t="s">
        <v>271</v>
      </c>
      <c r="E232" s="139">
        <v>14</v>
      </c>
      <c r="F232" s="139">
        <v>52</v>
      </c>
      <c r="G232" s="139">
        <f t="shared" si="22"/>
        <v>66</v>
      </c>
      <c r="H232" s="139">
        <v>0</v>
      </c>
      <c r="I232" s="139">
        <v>0</v>
      </c>
      <c r="J232" s="139">
        <v>0</v>
      </c>
      <c r="K232" s="139">
        <v>0</v>
      </c>
      <c r="L232" s="139">
        <v>0</v>
      </c>
      <c r="M232" s="199">
        <v>0</v>
      </c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</row>
    <row r="233" spans="1:47" ht="15.75" customHeight="1">
      <c r="A233" s="122"/>
      <c r="B233" s="121">
        <v>34</v>
      </c>
      <c r="C233" s="160" t="s">
        <v>589</v>
      </c>
      <c r="D233" s="163" t="s">
        <v>271</v>
      </c>
      <c r="E233" s="139">
        <v>0</v>
      </c>
      <c r="F233" s="139">
        <v>0</v>
      </c>
      <c r="G233" s="139">
        <f t="shared" si="22"/>
        <v>0</v>
      </c>
      <c r="H233" s="139">
        <v>0</v>
      </c>
      <c r="I233" s="139">
        <v>0</v>
      </c>
      <c r="J233" s="139">
        <v>0</v>
      </c>
      <c r="K233" s="139">
        <v>0</v>
      </c>
      <c r="L233" s="139">
        <v>0</v>
      </c>
      <c r="M233" s="199">
        <v>0</v>
      </c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</row>
    <row r="234" spans="1:47" ht="15.75" customHeight="1">
      <c r="A234" s="122"/>
      <c r="B234" s="121">
        <v>35</v>
      </c>
      <c r="C234" s="160" t="s">
        <v>590</v>
      </c>
      <c r="D234" s="163" t="s">
        <v>271</v>
      </c>
      <c r="E234" s="139">
        <v>28</v>
      </c>
      <c r="F234" s="139">
        <v>260</v>
      </c>
      <c r="G234" s="139">
        <f t="shared" si="22"/>
        <v>288</v>
      </c>
      <c r="H234" s="139">
        <v>0</v>
      </c>
      <c r="I234" s="139">
        <v>0</v>
      </c>
      <c r="J234" s="139">
        <v>0</v>
      </c>
      <c r="K234" s="139">
        <v>0</v>
      </c>
      <c r="L234" s="139">
        <v>0</v>
      </c>
      <c r="M234" s="199">
        <v>0</v>
      </c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</row>
    <row r="235" spans="1:47" ht="15.75" customHeight="1">
      <c r="A235" s="122"/>
      <c r="B235" s="121">
        <v>36</v>
      </c>
      <c r="C235" s="160" t="s">
        <v>591</v>
      </c>
      <c r="D235" s="163" t="s">
        <v>271</v>
      </c>
      <c r="E235" s="139">
        <v>18</v>
      </c>
      <c r="F235" s="139">
        <v>69</v>
      </c>
      <c r="G235" s="139">
        <f t="shared" si="22"/>
        <v>87</v>
      </c>
      <c r="H235" s="139">
        <v>0</v>
      </c>
      <c r="I235" s="139">
        <v>0</v>
      </c>
      <c r="J235" s="139">
        <v>0</v>
      </c>
      <c r="K235" s="139">
        <v>0</v>
      </c>
      <c r="L235" s="139">
        <v>0</v>
      </c>
      <c r="M235" s="199">
        <v>0</v>
      </c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</row>
    <row r="236" spans="1:47" ht="15.75" customHeight="1">
      <c r="A236" s="122"/>
      <c r="B236" s="121">
        <v>37</v>
      </c>
      <c r="C236" s="160" t="s">
        <v>592</v>
      </c>
      <c r="D236" s="163" t="s">
        <v>271</v>
      </c>
      <c r="E236" s="139">
        <v>17</v>
      </c>
      <c r="F236" s="139">
        <v>15</v>
      </c>
      <c r="G236" s="139">
        <f t="shared" si="22"/>
        <v>32</v>
      </c>
      <c r="H236" s="139">
        <v>0</v>
      </c>
      <c r="I236" s="139">
        <v>0</v>
      </c>
      <c r="J236" s="139">
        <v>0</v>
      </c>
      <c r="K236" s="139">
        <v>0</v>
      </c>
      <c r="L236" s="139">
        <v>0</v>
      </c>
      <c r="M236" s="199">
        <v>0</v>
      </c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</row>
    <row r="237" spans="1:47" ht="15.75" customHeight="1">
      <c r="A237" s="122"/>
      <c r="B237" s="121">
        <v>38</v>
      </c>
      <c r="C237" s="160" t="s">
        <v>593</v>
      </c>
      <c r="D237" s="163" t="s">
        <v>271</v>
      </c>
      <c r="E237" s="139">
        <v>12</v>
      </c>
      <c r="F237" s="139">
        <v>15</v>
      </c>
      <c r="G237" s="139">
        <f t="shared" si="22"/>
        <v>27</v>
      </c>
      <c r="H237" s="139">
        <v>0</v>
      </c>
      <c r="I237" s="139">
        <v>0</v>
      </c>
      <c r="J237" s="139">
        <v>0</v>
      </c>
      <c r="K237" s="139">
        <v>0</v>
      </c>
      <c r="L237" s="139">
        <v>0</v>
      </c>
      <c r="M237" s="199">
        <v>0</v>
      </c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</row>
    <row r="238" spans="1:47" ht="15.75" customHeight="1">
      <c r="A238" s="122"/>
      <c r="B238" s="121">
        <v>39</v>
      </c>
      <c r="C238" s="160" t="s">
        <v>594</v>
      </c>
      <c r="D238" s="163" t="s">
        <v>271</v>
      </c>
      <c r="E238" s="139">
        <v>3728</v>
      </c>
      <c r="F238" s="139">
        <v>4347</v>
      </c>
      <c r="G238" s="139">
        <f t="shared" si="22"/>
        <v>8075</v>
      </c>
      <c r="H238" s="139">
        <v>0</v>
      </c>
      <c r="I238" s="139">
        <v>0</v>
      </c>
      <c r="J238" s="139">
        <v>0</v>
      </c>
      <c r="K238" s="139">
        <v>0</v>
      </c>
      <c r="L238" s="139">
        <v>0</v>
      </c>
      <c r="M238" s="199">
        <v>0</v>
      </c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</row>
    <row r="239" spans="1:47" ht="15.75" customHeight="1">
      <c r="A239" s="122"/>
      <c r="B239" s="121">
        <v>40</v>
      </c>
      <c r="C239" s="160" t="s">
        <v>595</v>
      </c>
      <c r="D239" s="163" t="s">
        <v>271</v>
      </c>
      <c r="E239" s="139">
        <v>59</v>
      </c>
      <c r="F239" s="139">
        <v>99</v>
      </c>
      <c r="G239" s="139">
        <f t="shared" si="22"/>
        <v>158</v>
      </c>
      <c r="H239" s="139">
        <v>0</v>
      </c>
      <c r="I239" s="139">
        <v>0</v>
      </c>
      <c r="J239" s="139">
        <v>0</v>
      </c>
      <c r="K239" s="139">
        <v>0</v>
      </c>
      <c r="L239" s="139">
        <v>0</v>
      </c>
      <c r="M239" s="199">
        <v>0</v>
      </c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</row>
    <row r="240" spans="1:47" ht="15.75" customHeight="1">
      <c r="A240" s="122"/>
      <c r="B240" s="121">
        <v>41</v>
      </c>
      <c r="C240" s="160" t="s">
        <v>596</v>
      </c>
      <c r="D240" s="163" t="s">
        <v>271</v>
      </c>
      <c r="E240" s="139">
        <v>686</v>
      </c>
      <c r="F240" s="139">
        <v>1983</v>
      </c>
      <c r="G240" s="139">
        <f t="shared" si="22"/>
        <v>2669</v>
      </c>
      <c r="H240" s="139">
        <v>0</v>
      </c>
      <c r="I240" s="139">
        <v>0</v>
      </c>
      <c r="J240" s="139">
        <v>0</v>
      </c>
      <c r="K240" s="139">
        <v>0</v>
      </c>
      <c r="L240" s="139">
        <v>0</v>
      </c>
      <c r="M240" s="199">
        <v>0</v>
      </c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</row>
    <row r="241" spans="1:47" ht="15.75" customHeight="1">
      <c r="A241" s="122"/>
      <c r="B241" s="121">
        <v>42</v>
      </c>
      <c r="C241" s="160" t="s">
        <v>597</v>
      </c>
      <c r="D241" s="163" t="s">
        <v>273</v>
      </c>
      <c r="E241" s="139">
        <v>125</v>
      </c>
      <c r="F241" s="139">
        <v>225</v>
      </c>
      <c r="G241" s="139">
        <f t="shared" si="22"/>
        <v>350</v>
      </c>
      <c r="H241" s="139">
        <v>0</v>
      </c>
      <c r="I241" s="139">
        <v>0</v>
      </c>
      <c r="J241" s="139">
        <v>0</v>
      </c>
      <c r="K241" s="139">
        <v>0</v>
      </c>
      <c r="L241" s="139">
        <v>0</v>
      </c>
      <c r="M241" s="199">
        <v>0</v>
      </c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</row>
    <row r="242" spans="1:47" ht="15.75" customHeight="1">
      <c r="A242" s="122"/>
      <c r="B242" s="121">
        <v>43</v>
      </c>
      <c r="C242" s="160" t="s">
        <v>598</v>
      </c>
      <c r="D242" s="163" t="s">
        <v>273</v>
      </c>
      <c r="E242" s="139">
        <v>175</v>
      </c>
      <c r="F242" s="139">
        <v>212</v>
      </c>
      <c r="G242" s="139">
        <f t="shared" si="22"/>
        <v>387</v>
      </c>
      <c r="H242" s="139">
        <v>0</v>
      </c>
      <c r="I242" s="139">
        <v>0</v>
      </c>
      <c r="J242" s="139">
        <v>0</v>
      </c>
      <c r="K242" s="139">
        <v>0</v>
      </c>
      <c r="L242" s="139">
        <v>0</v>
      </c>
      <c r="M242" s="199">
        <v>0</v>
      </c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</row>
    <row r="243" spans="1:47" ht="15.75" customHeight="1">
      <c r="A243" s="122"/>
      <c r="B243" s="121">
        <v>44</v>
      </c>
      <c r="C243" s="160" t="s">
        <v>599</v>
      </c>
      <c r="D243" s="163" t="s">
        <v>273</v>
      </c>
      <c r="E243" s="139">
        <v>55</v>
      </c>
      <c r="F243" s="139">
        <v>75</v>
      </c>
      <c r="G243" s="139">
        <f t="shared" si="22"/>
        <v>130</v>
      </c>
      <c r="H243" s="139">
        <v>0</v>
      </c>
      <c r="I243" s="139">
        <v>0</v>
      </c>
      <c r="J243" s="139">
        <v>0</v>
      </c>
      <c r="K243" s="139">
        <v>0</v>
      </c>
      <c r="L243" s="139">
        <v>0</v>
      </c>
      <c r="M243" s="199">
        <v>0</v>
      </c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</row>
    <row r="244" spans="1:47" ht="15.75" customHeight="1">
      <c r="A244" s="122"/>
      <c r="B244" s="121">
        <v>45</v>
      </c>
      <c r="C244" s="160" t="s">
        <v>600</v>
      </c>
      <c r="D244" s="163" t="s">
        <v>273</v>
      </c>
      <c r="E244" s="139">
        <v>111</v>
      </c>
      <c r="F244" s="139">
        <v>175</v>
      </c>
      <c r="G244" s="139">
        <f t="shared" si="22"/>
        <v>286</v>
      </c>
      <c r="H244" s="139">
        <v>0</v>
      </c>
      <c r="I244" s="139">
        <v>0</v>
      </c>
      <c r="J244" s="139">
        <v>0</v>
      </c>
      <c r="K244" s="139">
        <v>0</v>
      </c>
      <c r="L244" s="139">
        <v>0</v>
      </c>
      <c r="M244" s="199">
        <v>0</v>
      </c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</row>
    <row r="245" spans="1:47" ht="15.75" customHeight="1">
      <c r="A245" s="122"/>
      <c r="B245" s="121">
        <v>46</v>
      </c>
      <c r="C245" s="160" t="s">
        <v>601</v>
      </c>
      <c r="D245" s="163" t="s">
        <v>273</v>
      </c>
      <c r="E245" s="139">
        <v>315</v>
      </c>
      <c r="F245" s="139">
        <v>450</v>
      </c>
      <c r="G245" s="139">
        <f t="shared" si="22"/>
        <v>765</v>
      </c>
      <c r="H245" s="139">
        <v>0</v>
      </c>
      <c r="I245" s="139">
        <v>0</v>
      </c>
      <c r="J245" s="139">
        <v>0</v>
      </c>
      <c r="K245" s="139">
        <v>0</v>
      </c>
      <c r="L245" s="139">
        <v>0</v>
      </c>
      <c r="M245" s="199">
        <v>0</v>
      </c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</row>
    <row r="246" spans="1:47" ht="15.75" customHeight="1">
      <c r="A246" s="122"/>
      <c r="B246" s="121">
        <v>47</v>
      </c>
      <c r="C246" s="160" t="s">
        <v>602</v>
      </c>
      <c r="D246" s="163" t="s">
        <v>273</v>
      </c>
      <c r="E246" s="139">
        <v>375</v>
      </c>
      <c r="F246" s="139">
        <v>475</v>
      </c>
      <c r="G246" s="139">
        <f t="shared" si="22"/>
        <v>850</v>
      </c>
      <c r="H246" s="139">
        <v>0</v>
      </c>
      <c r="I246" s="139">
        <v>0</v>
      </c>
      <c r="J246" s="139">
        <v>0</v>
      </c>
      <c r="K246" s="139">
        <v>0</v>
      </c>
      <c r="L246" s="139">
        <v>0</v>
      </c>
      <c r="M246" s="199">
        <v>0</v>
      </c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</row>
    <row r="247" spans="1:47" ht="15.75" customHeight="1">
      <c r="A247" s="122"/>
      <c r="B247" s="121">
        <v>48</v>
      </c>
      <c r="C247" s="160" t="s">
        <v>603</v>
      </c>
      <c r="D247" s="163" t="s">
        <v>273</v>
      </c>
      <c r="E247" s="139">
        <v>538</v>
      </c>
      <c r="F247" s="139">
        <v>1158</v>
      </c>
      <c r="G247" s="139">
        <f t="shared" si="22"/>
        <v>1696</v>
      </c>
      <c r="H247" s="139">
        <v>0</v>
      </c>
      <c r="I247" s="139">
        <v>0</v>
      </c>
      <c r="J247" s="139">
        <v>0</v>
      </c>
      <c r="K247" s="139">
        <v>0</v>
      </c>
      <c r="L247" s="139">
        <v>0</v>
      </c>
      <c r="M247" s="199">
        <v>0</v>
      </c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  <c r="AG247" s="153"/>
      <c r="AH247" s="153"/>
      <c r="AI247" s="153"/>
      <c r="AJ247" s="153"/>
      <c r="AK247" s="153"/>
      <c r="AL247" s="153"/>
      <c r="AM247" s="153"/>
      <c r="AN247" s="153"/>
      <c r="AO247" s="153"/>
      <c r="AP247" s="153"/>
      <c r="AQ247" s="153"/>
      <c r="AR247" s="153"/>
      <c r="AS247" s="153"/>
      <c r="AT247" s="153"/>
      <c r="AU247" s="153"/>
    </row>
    <row r="248" spans="1:47" ht="15.75" customHeight="1">
      <c r="A248" s="122"/>
      <c r="B248" s="121">
        <v>49</v>
      </c>
      <c r="C248" s="160" t="s">
        <v>604</v>
      </c>
      <c r="D248" s="163" t="s">
        <v>273</v>
      </c>
      <c r="E248" s="139">
        <v>355</v>
      </c>
      <c r="F248" s="139">
        <v>545</v>
      </c>
      <c r="G248" s="139">
        <f t="shared" si="22"/>
        <v>900</v>
      </c>
      <c r="H248" s="139">
        <v>0</v>
      </c>
      <c r="I248" s="139">
        <v>0</v>
      </c>
      <c r="J248" s="139">
        <v>0</v>
      </c>
      <c r="K248" s="139">
        <v>0</v>
      </c>
      <c r="L248" s="139">
        <v>0</v>
      </c>
      <c r="M248" s="199">
        <v>0</v>
      </c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</row>
    <row r="249" spans="1:47" ht="15.75" customHeight="1">
      <c r="A249" s="122"/>
      <c r="B249" s="121">
        <v>50</v>
      </c>
      <c r="C249" s="160" t="s">
        <v>605</v>
      </c>
      <c r="D249" s="163" t="s">
        <v>273</v>
      </c>
      <c r="E249" s="139">
        <v>141</v>
      </c>
      <c r="F249" s="139">
        <v>219</v>
      </c>
      <c r="G249" s="139">
        <f t="shared" si="22"/>
        <v>360</v>
      </c>
      <c r="H249" s="139">
        <v>0</v>
      </c>
      <c r="I249" s="139">
        <v>0</v>
      </c>
      <c r="J249" s="139">
        <v>0</v>
      </c>
      <c r="K249" s="139">
        <v>0</v>
      </c>
      <c r="L249" s="139">
        <v>0</v>
      </c>
      <c r="M249" s="199">
        <v>0</v>
      </c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  <c r="AD249" s="153"/>
      <c r="AE249" s="153"/>
      <c r="AF249" s="153"/>
      <c r="AG249" s="153"/>
      <c r="AH249" s="153"/>
      <c r="AI249" s="153"/>
      <c r="AJ249" s="153"/>
      <c r="AK249" s="153"/>
      <c r="AL249" s="153"/>
      <c r="AM249" s="153"/>
      <c r="AN249" s="153"/>
      <c r="AO249" s="153"/>
      <c r="AP249" s="153"/>
      <c r="AQ249" s="153"/>
      <c r="AR249" s="153"/>
      <c r="AS249" s="153"/>
      <c r="AT249" s="153"/>
      <c r="AU249" s="153"/>
    </row>
    <row r="250" spans="1:47" ht="15.75" customHeight="1">
      <c r="A250" s="122"/>
      <c r="B250" s="121">
        <v>51</v>
      </c>
      <c r="C250" s="122" t="s">
        <v>606</v>
      </c>
      <c r="D250" s="163" t="s">
        <v>265</v>
      </c>
      <c r="E250" s="139">
        <v>0</v>
      </c>
      <c r="F250" s="139">
        <v>0</v>
      </c>
      <c r="G250" s="139">
        <f t="shared" si="22"/>
        <v>0</v>
      </c>
      <c r="H250" s="139">
        <v>0</v>
      </c>
      <c r="I250" s="139">
        <v>0</v>
      </c>
      <c r="J250" s="139">
        <v>0</v>
      </c>
      <c r="K250" s="139">
        <v>0</v>
      </c>
      <c r="L250" s="139">
        <v>0</v>
      </c>
      <c r="M250" s="199">
        <v>0</v>
      </c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</row>
    <row r="251" spans="1:47" ht="15.75" customHeight="1">
      <c r="A251" s="208"/>
      <c r="B251" s="121">
        <v>52</v>
      </c>
      <c r="C251" s="122" t="s">
        <v>607</v>
      </c>
      <c r="D251" s="163" t="s">
        <v>265</v>
      </c>
      <c r="E251" s="139">
        <v>892</v>
      </c>
      <c r="F251" s="139">
        <v>902</v>
      </c>
      <c r="G251" s="139">
        <f t="shared" si="22"/>
        <v>1794</v>
      </c>
      <c r="H251" s="139">
        <v>0</v>
      </c>
      <c r="I251" s="139">
        <v>0</v>
      </c>
      <c r="J251" s="139">
        <v>0</v>
      </c>
      <c r="K251" s="139">
        <v>0</v>
      </c>
      <c r="L251" s="139">
        <v>0</v>
      </c>
      <c r="M251" s="199">
        <v>0</v>
      </c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</row>
    <row r="252" spans="1:47" ht="15.75" customHeight="1">
      <c r="A252" s="208"/>
      <c r="B252" s="121">
        <v>53</v>
      </c>
      <c r="C252" s="122" t="s">
        <v>608</v>
      </c>
      <c r="D252" s="163" t="s">
        <v>265</v>
      </c>
      <c r="E252" s="139">
        <v>578</v>
      </c>
      <c r="F252" s="139">
        <v>624</v>
      </c>
      <c r="G252" s="139">
        <f t="shared" si="22"/>
        <v>1202</v>
      </c>
      <c r="H252" s="139">
        <v>0</v>
      </c>
      <c r="I252" s="139">
        <v>0</v>
      </c>
      <c r="J252" s="139">
        <v>0</v>
      </c>
      <c r="K252" s="139">
        <v>0</v>
      </c>
      <c r="L252" s="139">
        <v>0</v>
      </c>
      <c r="M252" s="199">
        <v>0</v>
      </c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  <c r="AD252" s="153"/>
      <c r="AE252" s="153"/>
      <c r="AF252" s="153"/>
      <c r="AG252" s="153"/>
      <c r="AH252" s="153"/>
      <c r="AI252" s="153"/>
      <c r="AJ252" s="153"/>
      <c r="AK252" s="153"/>
      <c r="AL252" s="153"/>
      <c r="AM252" s="153"/>
      <c r="AN252" s="153"/>
      <c r="AO252" s="153"/>
      <c r="AP252" s="153"/>
      <c r="AQ252" s="153"/>
      <c r="AR252" s="153"/>
      <c r="AS252" s="153"/>
      <c r="AT252" s="153"/>
      <c r="AU252" s="153"/>
    </row>
    <row r="253" spans="1:47" ht="15.75" customHeight="1">
      <c r="A253" s="122"/>
      <c r="B253" s="121">
        <v>54</v>
      </c>
      <c r="C253" s="122" t="s">
        <v>609</v>
      </c>
      <c r="D253" s="163" t="s">
        <v>265</v>
      </c>
      <c r="E253" s="139">
        <v>163</v>
      </c>
      <c r="F253" s="139">
        <v>189</v>
      </c>
      <c r="G253" s="139">
        <f t="shared" si="22"/>
        <v>352</v>
      </c>
      <c r="H253" s="139">
        <v>0</v>
      </c>
      <c r="I253" s="139">
        <v>0</v>
      </c>
      <c r="J253" s="139">
        <v>0</v>
      </c>
      <c r="K253" s="139">
        <v>0</v>
      </c>
      <c r="L253" s="139">
        <v>0</v>
      </c>
      <c r="M253" s="199">
        <v>0</v>
      </c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</row>
    <row r="254" spans="1:47" ht="15.75" customHeight="1">
      <c r="A254" s="208"/>
      <c r="B254" s="121">
        <v>55</v>
      </c>
      <c r="C254" s="122" t="s">
        <v>610</v>
      </c>
      <c r="D254" s="163" t="s">
        <v>265</v>
      </c>
      <c r="E254" s="139">
        <v>560</v>
      </c>
      <c r="F254" s="139">
        <v>625</v>
      </c>
      <c r="G254" s="139">
        <f t="shared" si="22"/>
        <v>1185</v>
      </c>
      <c r="H254" s="139">
        <v>0</v>
      </c>
      <c r="I254" s="139">
        <v>0</v>
      </c>
      <c r="J254" s="139">
        <v>0</v>
      </c>
      <c r="K254" s="139">
        <v>0</v>
      </c>
      <c r="L254" s="139">
        <v>0</v>
      </c>
      <c r="M254" s="199">
        <v>0</v>
      </c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  <c r="AD254" s="153"/>
      <c r="AE254" s="153"/>
      <c r="AF254" s="153"/>
      <c r="AG254" s="153"/>
      <c r="AH254" s="153"/>
      <c r="AI254" s="153"/>
      <c r="AJ254" s="153"/>
      <c r="AK254" s="153"/>
      <c r="AL254" s="153"/>
      <c r="AM254" s="153"/>
      <c r="AN254" s="153"/>
      <c r="AO254" s="153"/>
      <c r="AP254" s="153"/>
      <c r="AQ254" s="153"/>
      <c r="AR254" s="153"/>
      <c r="AS254" s="153"/>
      <c r="AT254" s="153"/>
      <c r="AU254" s="153"/>
    </row>
    <row r="255" spans="1:47" ht="15.75" customHeight="1">
      <c r="A255" s="208"/>
      <c r="B255" s="121">
        <v>56</v>
      </c>
      <c r="C255" s="122" t="s">
        <v>611</v>
      </c>
      <c r="D255" s="163" t="s">
        <v>265</v>
      </c>
      <c r="E255" s="139">
        <v>125</v>
      </c>
      <c r="F255" s="139">
        <v>100</v>
      </c>
      <c r="G255" s="139">
        <f t="shared" si="22"/>
        <v>225</v>
      </c>
      <c r="H255" s="139">
        <v>0</v>
      </c>
      <c r="I255" s="139">
        <v>0</v>
      </c>
      <c r="J255" s="139">
        <v>0</v>
      </c>
      <c r="K255" s="139">
        <v>0</v>
      </c>
      <c r="L255" s="139">
        <v>0</v>
      </c>
      <c r="M255" s="199">
        <v>0</v>
      </c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  <c r="AD255" s="153"/>
      <c r="AE255" s="153"/>
      <c r="AF255" s="153"/>
      <c r="AG255" s="153"/>
      <c r="AH255" s="153"/>
      <c r="AI255" s="153"/>
      <c r="AJ255" s="153"/>
      <c r="AK255" s="153"/>
      <c r="AL255" s="153"/>
      <c r="AM255" s="153"/>
      <c r="AN255" s="153"/>
      <c r="AO255" s="153"/>
      <c r="AP255" s="153"/>
      <c r="AQ255" s="153"/>
      <c r="AR255" s="153"/>
      <c r="AS255" s="153"/>
      <c r="AT255" s="153"/>
      <c r="AU255" s="153"/>
    </row>
    <row r="256" spans="1:47" ht="15.75" customHeight="1">
      <c r="A256" s="208"/>
      <c r="B256" s="121">
        <v>57</v>
      </c>
      <c r="C256" s="122" t="s">
        <v>612</v>
      </c>
      <c r="D256" s="163" t="s">
        <v>265</v>
      </c>
      <c r="E256" s="139">
        <v>251</v>
      </c>
      <c r="F256" s="139">
        <v>273</v>
      </c>
      <c r="G256" s="139">
        <f t="shared" si="22"/>
        <v>524</v>
      </c>
      <c r="H256" s="139">
        <v>0</v>
      </c>
      <c r="I256" s="139">
        <v>0</v>
      </c>
      <c r="J256" s="139">
        <v>0</v>
      </c>
      <c r="K256" s="139">
        <v>0</v>
      </c>
      <c r="L256" s="139">
        <v>0</v>
      </c>
      <c r="M256" s="199">
        <v>0</v>
      </c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  <c r="AD256" s="153"/>
      <c r="AE256" s="153"/>
      <c r="AF256" s="153"/>
      <c r="AG256" s="153"/>
      <c r="AH256" s="153"/>
      <c r="AI256" s="153"/>
      <c r="AJ256" s="153"/>
      <c r="AK256" s="153"/>
      <c r="AL256" s="153"/>
      <c r="AM256" s="153"/>
      <c r="AN256" s="153"/>
      <c r="AO256" s="153"/>
      <c r="AP256" s="153"/>
      <c r="AQ256" s="153"/>
      <c r="AR256" s="153"/>
      <c r="AS256" s="153"/>
      <c r="AT256" s="153"/>
      <c r="AU256" s="153"/>
    </row>
    <row r="257" spans="1:47" ht="15.75" customHeight="1">
      <c r="A257" s="122"/>
      <c r="B257" s="121">
        <v>58</v>
      </c>
      <c r="C257" s="122" t="s">
        <v>613</v>
      </c>
      <c r="D257" s="163" t="s">
        <v>265</v>
      </c>
      <c r="E257" s="139">
        <v>96</v>
      </c>
      <c r="F257" s="139">
        <v>100</v>
      </c>
      <c r="G257" s="139">
        <f t="shared" si="22"/>
        <v>196</v>
      </c>
      <c r="H257" s="139">
        <v>0</v>
      </c>
      <c r="I257" s="139">
        <v>0</v>
      </c>
      <c r="J257" s="139">
        <v>0</v>
      </c>
      <c r="K257" s="139">
        <v>0</v>
      </c>
      <c r="L257" s="139">
        <v>0</v>
      </c>
      <c r="M257" s="199">
        <v>0</v>
      </c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  <c r="AD257" s="153"/>
      <c r="AE257" s="153"/>
      <c r="AF257" s="153"/>
      <c r="AG257" s="153"/>
      <c r="AH257" s="153"/>
      <c r="AI257" s="153"/>
      <c r="AJ257" s="153"/>
      <c r="AK257" s="153"/>
      <c r="AL257" s="153"/>
      <c r="AM257" s="153"/>
      <c r="AN257" s="153"/>
      <c r="AO257" s="153"/>
      <c r="AP257" s="153"/>
      <c r="AQ257" s="153"/>
      <c r="AR257" s="153"/>
      <c r="AS257" s="153"/>
      <c r="AT257" s="153"/>
      <c r="AU257" s="153"/>
    </row>
    <row r="258" spans="1:47" ht="15.75" customHeight="1">
      <c r="A258" s="208"/>
      <c r="B258" s="121">
        <v>59</v>
      </c>
      <c r="C258" s="122" t="s">
        <v>614</v>
      </c>
      <c r="D258" s="163" t="s">
        <v>265</v>
      </c>
      <c r="E258" s="139">
        <v>0</v>
      </c>
      <c r="F258" s="139">
        <v>15</v>
      </c>
      <c r="G258" s="139">
        <f t="shared" si="22"/>
        <v>15</v>
      </c>
      <c r="H258" s="139">
        <v>0</v>
      </c>
      <c r="I258" s="139">
        <v>0</v>
      </c>
      <c r="J258" s="139">
        <v>0</v>
      </c>
      <c r="K258" s="139">
        <v>0</v>
      </c>
      <c r="L258" s="139">
        <v>0</v>
      </c>
      <c r="M258" s="199">
        <v>0</v>
      </c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  <c r="AD258" s="153"/>
      <c r="AE258" s="153"/>
      <c r="AF258" s="153"/>
      <c r="AG258" s="153"/>
      <c r="AH258" s="153"/>
      <c r="AI258" s="153"/>
      <c r="AJ258" s="153"/>
      <c r="AK258" s="153"/>
      <c r="AL258" s="153"/>
      <c r="AM258" s="153"/>
      <c r="AN258" s="153"/>
      <c r="AO258" s="153"/>
      <c r="AP258" s="153"/>
      <c r="AQ258" s="153"/>
      <c r="AR258" s="153"/>
      <c r="AS258" s="153"/>
      <c r="AT258" s="153"/>
      <c r="AU258" s="153"/>
    </row>
    <row r="259" spans="1:47" ht="15.75" customHeight="1">
      <c r="A259" s="208"/>
      <c r="B259" s="121">
        <v>60</v>
      </c>
      <c r="C259" s="122" t="s">
        <v>615</v>
      </c>
      <c r="D259" s="163" t="s">
        <v>265</v>
      </c>
      <c r="E259" s="139">
        <v>15</v>
      </c>
      <c r="F259" s="139">
        <v>23</v>
      </c>
      <c r="G259" s="139">
        <f t="shared" si="22"/>
        <v>38</v>
      </c>
      <c r="H259" s="139">
        <v>0</v>
      </c>
      <c r="I259" s="139">
        <v>0</v>
      </c>
      <c r="J259" s="139">
        <v>0</v>
      </c>
      <c r="K259" s="139">
        <v>0</v>
      </c>
      <c r="L259" s="139">
        <v>0</v>
      </c>
      <c r="M259" s="199">
        <v>0</v>
      </c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  <c r="AC259" s="153"/>
      <c r="AD259" s="153"/>
      <c r="AE259" s="153"/>
      <c r="AF259" s="153"/>
      <c r="AG259" s="153"/>
      <c r="AH259" s="153"/>
      <c r="AI259" s="153"/>
      <c r="AJ259" s="153"/>
      <c r="AK259" s="153"/>
      <c r="AL259" s="153"/>
      <c r="AM259" s="153"/>
      <c r="AN259" s="153"/>
      <c r="AO259" s="153"/>
      <c r="AP259" s="153"/>
      <c r="AQ259" s="153"/>
      <c r="AR259" s="153"/>
      <c r="AS259" s="153"/>
      <c r="AT259" s="153"/>
      <c r="AU259" s="153"/>
    </row>
    <row r="260" spans="1:47" ht="15.75" customHeight="1">
      <c r="A260" s="208"/>
      <c r="B260" s="121">
        <v>61</v>
      </c>
      <c r="C260" s="122" t="s">
        <v>616</v>
      </c>
      <c r="D260" s="163" t="s">
        <v>265</v>
      </c>
      <c r="E260" s="139">
        <v>287</v>
      </c>
      <c r="F260" s="139">
        <v>319</v>
      </c>
      <c r="G260" s="139">
        <f t="shared" si="22"/>
        <v>606</v>
      </c>
      <c r="H260" s="139">
        <v>0</v>
      </c>
      <c r="I260" s="139">
        <v>0</v>
      </c>
      <c r="J260" s="139">
        <v>0</v>
      </c>
      <c r="K260" s="139">
        <v>0</v>
      </c>
      <c r="L260" s="139">
        <v>0</v>
      </c>
      <c r="M260" s="199">
        <v>0</v>
      </c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  <c r="AC260" s="153"/>
      <c r="AD260" s="153"/>
      <c r="AE260" s="153"/>
      <c r="AF260" s="153"/>
      <c r="AG260" s="153"/>
      <c r="AH260" s="153"/>
      <c r="AI260" s="153"/>
      <c r="AJ260" s="153"/>
      <c r="AK260" s="153"/>
      <c r="AL260" s="153"/>
      <c r="AM260" s="153"/>
      <c r="AN260" s="153"/>
      <c r="AO260" s="153"/>
      <c r="AP260" s="153"/>
      <c r="AQ260" s="153"/>
      <c r="AR260" s="153"/>
      <c r="AS260" s="153"/>
      <c r="AT260" s="153"/>
      <c r="AU260" s="153"/>
    </row>
    <row r="261" spans="1:47" ht="15.75" customHeight="1">
      <c r="A261" s="208"/>
      <c r="B261" s="121">
        <v>62</v>
      </c>
      <c r="C261" s="122" t="s">
        <v>617</v>
      </c>
      <c r="D261" s="163" t="s">
        <v>265</v>
      </c>
      <c r="E261" s="139">
        <v>39</v>
      </c>
      <c r="F261" s="139">
        <v>48</v>
      </c>
      <c r="G261" s="139">
        <f t="shared" si="22"/>
        <v>87</v>
      </c>
      <c r="H261" s="139">
        <v>0</v>
      </c>
      <c r="I261" s="139">
        <v>0</v>
      </c>
      <c r="J261" s="139">
        <v>0</v>
      </c>
      <c r="K261" s="139">
        <v>0</v>
      </c>
      <c r="L261" s="139">
        <v>0</v>
      </c>
      <c r="M261" s="199">
        <v>0</v>
      </c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</row>
    <row r="262" spans="1:47" ht="15.75" customHeight="1">
      <c r="A262" s="208"/>
      <c r="B262" s="121">
        <v>63</v>
      </c>
      <c r="C262" s="122" t="s">
        <v>618</v>
      </c>
      <c r="D262" s="163" t="s">
        <v>265</v>
      </c>
      <c r="E262" s="139">
        <v>129</v>
      </c>
      <c r="F262" s="139">
        <v>133</v>
      </c>
      <c r="G262" s="139">
        <f t="shared" si="22"/>
        <v>262</v>
      </c>
      <c r="H262" s="139">
        <v>0</v>
      </c>
      <c r="I262" s="139">
        <v>0</v>
      </c>
      <c r="J262" s="139">
        <v>0</v>
      </c>
      <c r="K262" s="139">
        <v>0</v>
      </c>
      <c r="L262" s="139">
        <v>0</v>
      </c>
      <c r="M262" s="199">
        <v>0</v>
      </c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  <c r="AC262" s="153"/>
      <c r="AD262" s="153"/>
      <c r="AE262" s="153"/>
      <c r="AF262" s="153"/>
      <c r="AG262" s="153"/>
      <c r="AH262" s="153"/>
      <c r="AI262" s="153"/>
      <c r="AJ262" s="153"/>
      <c r="AK262" s="153"/>
      <c r="AL262" s="153"/>
      <c r="AM262" s="153"/>
      <c r="AN262" s="153"/>
      <c r="AO262" s="153"/>
      <c r="AP262" s="153"/>
      <c r="AQ262" s="153"/>
      <c r="AR262" s="153"/>
      <c r="AS262" s="153"/>
      <c r="AT262" s="153"/>
      <c r="AU262" s="153"/>
    </row>
    <row r="263" spans="1:47" ht="15.75" customHeight="1">
      <c r="A263" s="122"/>
      <c r="B263" s="121">
        <v>64</v>
      </c>
      <c r="C263" s="122" t="s">
        <v>619</v>
      </c>
      <c r="D263" s="163" t="s">
        <v>265</v>
      </c>
      <c r="E263" s="139">
        <v>2357</v>
      </c>
      <c r="F263" s="139">
        <v>2454</v>
      </c>
      <c r="G263" s="139">
        <f t="shared" si="22"/>
        <v>4811</v>
      </c>
      <c r="H263" s="139">
        <v>0</v>
      </c>
      <c r="I263" s="139">
        <v>0</v>
      </c>
      <c r="J263" s="139">
        <v>0</v>
      </c>
      <c r="K263" s="139">
        <v>0</v>
      </c>
      <c r="L263" s="139">
        <v>0</v>
      </c>
      <c r="M263" s="199">
        <v>0</v>
      </c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  <c r="AC263" s="153"/>
      <c r="AD263" s="153"/>
      <c r="AE263" s="153"/>
      <c r="AF263" s="153"/>
      <c r="AG263" s="153"/>
      <c r="AH263" s="153"/>
      <c r="AI263" s="153"/>
      <c r="AJ263" s="153"/>
      <c r="AK263" s="153"/>
      <c r="AL263" s="153"/>
      <c r="AM263" s="153"/>
      <c r="AN263" s="153"/>
      <c r="AO263" s="153"/>
      <c r="AP263" s="153"/>
      <c r="AQ263" s="153"/>
      <c r="AR263" s="153"/>
      <c r="AS263" s="153"/>
      <c r="AT263" s="153"/>
      <c r="AU263" s="153"/>
    </row>
    <row r="264" spans="1:47" ht="15.75" customHeight="1">
      <c r="A264" s="122"/>
      <c r="B264" s="121">
        <v>65</v>
      </c>
      <c r="C264" s="122" t="s">
        <v>620</v>
      </c>
      <c r="D264" s="163" t="s">
        <v>265</v>
      </c>
      <c r="E264" s="139">
        <v>267</v>
      </c>
      <c r="F264" s="139">
        <v>273</v>
      </c>
      <c r="G264" s="139">
        <f t="shared" si="22"/>
        <v>540</v>
      </c>
      <c r="H264" s="139">
        <v>0</v>
      </c>
      <c r="I264" s="139">
        <v>0</v>
      </c>
      <c r="J264" s="139">
        <v>0</v>
      </c>
      <c r="K264" s="139">
        <v>0</v>
      </c>
      <c r="L264" s="139">
        <v>0</v>
      </c>
      <c r="M264" s="199">
        <v>0</v>
      </c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  <c r="AC264" s="153"/>
      <c r="AD264" s="153"/>
      <c r="AE264" s="153"/>
      <c r="AF264" s="153"/>
      <c r="AG264" s="153"/>
      <c r="AH264" s="153"/>
      <c r="AI264" s="153"/>
      <c r="AJ264" s="153"/>
      <c r="AK264" s="153"/>
      <c r="AL264" s="153"/>
      <c r="AM264" s="153"/>
      <c r="AN264" s="153"/>
      <c r="AO264" s="153"/>
      <c r="AP264" s="153"/>
      <c r="AQ264" s="153"/>
      <c r="AR264" s="153"/>
      <c r="AS264" s="153"/>
      <c r="AT264" s="153"/>
      <c r="AU264" s="153"/>
    </row>
    <row r="265" spans="1:47" ht="15.75" customHeight="1">
      <c r="A265" s="122"/>
      <c r="B265" s="121">
        <v>66</v>
      </c>
      <c r="C265" s="122" t="s">
        <v>621</v>
      </c>
      <c r="D265" s="163" t="s">
        <v>274</v>
      </c>
      <c r="E265" s="139">
        <v>330</v>
      </c>
      <c r="F265" s="139">
        <v>495</v>
      </c>
      <c r="G265" s="139">
        <f t="shared" si="22"/>
        <v>825</v>
      </c>
      <c r="H265" s="139">
        <v>0</v>
      </c>
      <c r="I265" s="139">
        <v>0</v>
      </c>
      <c r="J265" s="139">
        <v>0</v>
      </c>
      <c r="K265" s="139">
        <v>0</v>
      </c>
      <c r="L265" s="139">
        <v>0</v>
      </c>
      <c r="M265" s="199">
        <v>0</v>
      </c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  <c r="AC265" s="153"/>
      <c r="AD265" s="153"/>
      <c r="AE265" s="153"/>
      <c r="AF265" s="153"/>
      <c r="AG265" s="153"/>
      <c r="AH265" s="153"/>
      <c r="AI265" s="153"/>
      <c r="AJ265" s="153"/>
      <c r="AK265" s="153"/>
      <c r="AL265" s="153"/>
      <c r="AM265" s="153"/>
      <c r="AN265" s="153"/>
      <c r="AO265" s="153"/>
      <c r="AP265" s="153"/>
      <c r="AQ265" s="153"/>
      <c r="AR265" s="153"/>
      <c r="AS265" s="153"/>
      <c r="AT265" s="153"/>
      <c r="AU265" s="153"/>
    </row>
    <row r="266" spans="1:47" ht="15.75" customHeight="1">
      <c r="A266" s="122"/>
      <c r="B266" s="121">
        <v>67</v>
      </c>
      <c r="C266" s="122" t="s">
        <v>622</v>
      </c>
      <c r="D266" s="163" t="s">
        <v>274</v>
      </c>
      <c r="E266" s="139">
        <v>334</v>
      </c>
      <c r="F266" s="139">
        <v>921</v>
      </c>
      <c r="G266" s="139">
        <f t="shared" si="22"/>
        <v>1255</v>
      </c>
      <c r="H266" s="139">
        <v>0</v>
      </c>
      <c r="I266" s="139">
        <v>0</v>
      </c>
      <c r="J266" s="139">
        <v>0</v>
      </c>
      <c r="K266" s="139">
        <v>0</v>
      </c>
      <c r="L266" s="139">
        <v>0</v>
      </c>
      <c r="M266" s="199">
        <v>0</v>
      </c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</row>
    <row r="267" spans="1:47" ht="15.75" customHeight="1">
      <c r="A267" s="122"/>
      <c r="B267" s="121">
        <v>68</v>
      </c>
      <c r="C267" s="122" t="s">
        <v>623</v>
      </c>
      <c r="D267" s="163" t="s">
        <v>274</v>
      </c>
      <c r="E267" s="139">
        <v>662</v>
      </c>
      <c r="F267" s="139">
        <v>679</v>
      </c>
      <c r="G267" s="139">
        <f t="shared" si="22"/>
        <v>1341</v>
      </c>
      <c r="H267" s="139">
        <v>0</v>
      </c>
      <c r="I267" s="139">
        <v>0</v>
      </c>
      <c r="J267" s="139">
        <v>0</v>
      </c>
      <c r="K267" s="139">
        <v>0</v>
      </c>
      <c r="L267" s="139">
        <v>0</v>
      </c>
      <c r="M267" s="199">
        <v>0</v>
      </c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  <c r="AC267" s="153"/>
      <c r="AD267" s="153"/>
      <c r="AE267" s="153"/>
      <c r="AF267" s="153"/>
      <c r="AG267" s="153"/>
      <c r="AH267" s="153"/>
      <c r="AI267" s="153"/>
      <c r="AJ267" s="153"/>
      <c r="AK267" s="153"/>
      <c r="AL267" s="153"/>
      <c r="AM267" s="153"/>
      <c r="AN267" s="153"/>
      <c r="AO267" s="153"/>
      <c r="AP267" s="153"/>
      <c r="AQ267" s="153"/>
      <c r="AR267" s="153"/>
      <c r="AS267" s="153"/>
      <c r="AT267" s="153"/>
      <c r="AU267" s="153"/>
    </row>
    <row r="268" spans="1:47" ht="15.75" customHeight="1">
      <c r="A268" s="122"/>
      <c r="B268" s="121">
        <v>69</v>
      </c>
      <c r="C268" s="122" t="s">
        <v>624</v>
      </c>
      <c r="D268" s="163" t="s">
        <v>274</v>
      </c>
      <c r="E268" s="139">
        <v>330</v>
      </c>
      <c r="F268" s="139">
        <v>300</v>
      </c>
      <c r="G268" s="139">
        <f t="shared" si="22"/>
        <v>630</v>
      </c>
      <c r="H268" s="139">
        <v>0</v>
      </c>
      <c r="I268" s="139">
        <v>0</v>
      </c>
      <c r="J268" s="139">
        <v>0</v>
      </c>
      <c r="K268" s="139">
        <v>0</v>
      </c>
      <c r="L268" s="139">
        <v>0</v>
      </c>
      <c r="M268" s="199">
        <v>0</v>
      </c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</row>
    <row r="269" spans="1:47" ht="15.75" customHeight="1">
      <c r="A269" s="122"/>
      <c r="B269" s="121">
        <v>70</v>
      </c>
      <c r="C269" s="122" t="s">
        <v>625</v>
      </c>
      <c r="D269" s="163" t="s">
        <v>274</v>
      </c>
      <c r="E269" s="139">
        <v>198</v>
      </c>
      <c r="F269" s="139">
        <v>149</v>
      </c>
      <c r="G269" s="139">
        <f t="shared" si="22"/>
        <v>347</v>
      </c>
      <c r="H269" s="139">
        <v>0</v>
      </c>
      <c r="I269" s="139">
        <v>0</v>
      </c>
      <c r="J269" s="139">
        <v>0</v>
      </c>
      <c r="K269" s="139">
        <v>0</v>
      </c>
      <c r="L269" s="139">
        <v>0</v>
      </c>
      <c r="M269" s="199">
        <v>0</v>
      </c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</row>
    <row r="270" spans="1:47" ht="15.75" customHeight="1">
      <c r="A270" s="122"/>
      <c r="B270" s="121">
        <v>71</v>
      </c>
      <c r="C270" s="122" t="s">
        <v>626</v>
      </c>
      <c r="D270" s="163" t="s">
        <v>274</v>
      </c>
      <c r="E270" s="139">
        <v>410</v>
      </c>
      <c r="F270" s="139">
        <v>329</v>
      </c>
      <c r="G270" s="139">
        <f t="shared" si="22"/>
        <v>739</v>
      </c>
      <c r="H270" s="139">
        <v>0</v>
      </c>
      <c r="I270" s="139">
        <v>0</v>
      </c>
      <c r="J270" s="139">
        <v>0</v>
      </c>
      <c r="K270" s="139">
        <v>0</v>
      </c>
      <c r="L270" s="139">
        <v>0</v>
      </c>
      <c r="M270" s="199">
        <v>0</v>
      </c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  <c r="AC270" s="153"/>
      <c r="AD270" s="153"/>
      <c r="AE270" s="153"/>
      <c r="AF270" s="153"/>
      <c r="AG270" s="153"/>
      <c r="AH270" s="153"/>
      <c r="AI270" s="153"/>
      <c r="AJ270" s="153"/>
      <c r="AK270" s="153"/>
      <c r="AL270" s="153"/>
      <c r="AM270" s="153"/>
      <c r="AN270" s="153"/>
      <c r="AO270" s="153"/>
      <c r="AP270" s="153"/>
      <c r="AQ270" s="153"/>
      <c r="AR270" s="153"/>
      <c r="AS270" s="153"/>
      <c r="AT270" s="153"/>
      <c r="AU270" s="153"/>
    </row>
    <row r="271" spans="1:47" ht="15.75" customHeight="1">
      <c r="A271" s="122"/>
      <c r="B271" s="121">
        <v>72</v>
      </c>
      <c r="C271" s="122" t="s">
        <v>627</v>
      </c>
      <c r="D271" s="163" t="s">
        <v>274</v>
      </c>
      <c r="E271" s="139">
        <v>927</v>
      </c>
      <c r="F271" s="139">
        <v>820</v>
      </c>
      <c r="G271" s="139">
        <f t="shared" si="22"/>
        <v>1747</v>
      </c>
      <c r="H271" s="139">
        <v>0</v>
      </c>
      <c r="I271" s="139">
        <v>0</v>
      </c>
      <c r="J271" s="139">
        <v>0</v>
      </c>
      <c r="K271" s="139">
        <v>0</v>
      </c>
      <c r="L271" s="139">
        <v>0</v>
      </c>
      <c r="M271" s="199">
        <v>0</v>
      </c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</row>
    <row r="272" spans="1:47" ht="15.75" customHeight="1">
      <c r="A272" s="122"/>
      <c r="B272" s="121">
        <v>73</v>
      </c>
      <c r="C272" s="122" t="s">
        <v>628</v>
      </c>
      <c r="D272" s="163" t="s">
        <v>274</v>
      </c>
      <c r="E272" s="139">
        <v>228</v>
      </c>
      <c r="F272" s="139">
        <v>185</v>
      </c>
      <c r="G272" s="139">
        <f t="shared" si="22"/>
        <v>413</v>
      </c>
      <c r="H272" s="139">
        <v>0</v>
      </c>
      <c r="I272" s="139">
        <v>0</v>
      </c>
      <c r="J272" s="139">
        <v>0</v>
      </c>
      <c r="K272" s="139">
        <v>0</v>
      </c>
      <c r="L272" s="139">
        <v>0</v>
      </c>
      <c r="M272" s="199">
        <v>0</v>
      </c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</row>
    <row r="273" spans="1:47" ht="15.75" customHeight="1">
      <c r="A273" s="122"/>
      <c r="B273" s="121">
        <v>74</v>
      </c>
      <c r="C273" s="122" t="s">
        <v>629</v>
      </c>
      <c r="D273" s="163" t="s">
        <v>274</v>
      </c>
      <c r="E273" s="139">
        <v>495</v>
      </c>
      <c r="F273" s="139">
        <v>285</v>
      </c>
      <c r="G273" s="139">
        <f t="shared" si="22"/>
        <v>780</v>
      </c>
      <c r="H273" s="139">
        <v>0</v>
      </c>
      <c r="I273" s="139">
        <v>0</v>
      </c>
      <c r="J273" s="139">
        <v>0</v>
      </c>
      <c r="K273" s="139">
        <v>0</v>
      </c>
      <c r="L273" s="139">
        <v>0</v>
      </c>
      <c r="M273" s="199">
        <v>0</v>
      </c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  <c r="AC273" s="153"/>
      <c r="AD273" s="153"/>
      <c r="AE273" s="153"/>
      <c r="AF273" s="153"/>
      <c r="AG273" s="153"/>
      <c r="AH273" s="153"/>
      <c r="AI273" s="153"/>
      <c r="AJ273" s="153"/>
      <c r="AK273" s="153"/>
      <c r="AL273" s="153"/>
      <c r="AM273" s="153"/>
      <c r="AN273" s="153"/>
      <c r="AO273" s="153"/>
      <c r="AP273" s="153"/>
      <c r="AQ273" s="153"/>
      <c r="AR273" s="153"/>
      <c r="AS273" s="153"/>
      <c r="AT273" s="153"/>
      <c r="AU273" s="153"/>
    </row>
    <row r="274" spans="1:47" ht="15.75" customHeight="1">
      <c r="A274" s="122"/>
      <c r="B274" s="121">
        <v>75</v>
      </c>
      <c r="C274" s="122" t="s">
        <v>630</v>
      </c>
      <c r="D274" s="163" t="s">
        <v>274</v>
      </c>
      <c r="E274" s="139">
        <v>92</v>
      </c>
      <c r="F274" s="139">
        <v>79</v>
      </c>
      <c r="G274" s="139">
        <f t="shared" si="22"/>
        <v>171</v>
      </c>
      <c r="H274" s="139">
        <v>0</v>
      </c>
      <c r="I274" s="139">
        <v>0</v>
      </c>
      <c r="J274" s="139">
        <v>0</v>
      </c>
      <c r="K274" s="139">
        <v>0</v>
      </c>
      <c r="L274" s="139">
        <v>0</v>
      </c>
      <c r="M274" s="199">
        <v>0</v>
      </c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</row>
    <row r="275" spans="1:47" ht="15.75" customHeight="1">
      <c r="A275" s="122"/>
      <c r="B275" s="121">
        <v>76</v>
      </c>
      <c r="C275" s="122" t="s">
        <v>631</v>
      </c>
      <c r="D275" s="163" t="s">
        <v>274</v>
      </c>
      <c r="E275" s="139">
        <v>985</v>
      </c>
      <c r="F275" s="139">
        <v>1006</v>
      </c>
      <c r="G275" s="139">
        <f t="shared" si="22"/>
        <v>1991</v>
      </c>
      <c r="H275" s="139">
        <v>0</v>
      </c>
      <c r="I275" s="139">
        <v>0</v>
      </c>
      <c r="J275" s="139">
        <v>0</v>
      </c>
      <c r="K275" s="139">
        <v>0</v>
      </c>
      <c r="L275" s="139">
        <v>0</v>
      </c>
      <c r="M275" s="199">
        <v>0</v>
      </c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</row>
    <row r="276" spans="1:47" ht="15.75" customHeight="1">
      <c r="A276" s="122"/>
      <c r="B276" s="121">
        <v>77</v>
      </c>
      <c r="C276" s="122" t="s">
        <v>632</v>
      </c>
      <c r="D276" s="163" t="s">
        <v>274</v>
      </c>
      <c r="E276" s="139">
        <v>40</v>
      </c>
      <c r="F276" s="139">
        <v>32</v>
      </c>
      <c r="G276" s="139">
        <f t="shared" si="22"/>
        <v>72</v>
      </c>
      <c r="H276" s="139">
        <v>0</v>
      </c>
      <c r="I276" s="139">
        <v>0</v>
      </c>
      <c r="J276" s="139">
        <v>0</v>
      </c>
      <c r="K276" s="139">
        <v>0</v>
      </c>
      <c r="L276" s="139">
        <v>0</v>
      </c>
      <c r="M276" s="199">
        <v>0</v>
      </c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  <c r="AC276" s="153"/>
      <c r="AD276" s="153"/>
      <c r="AE276" s="153"/>
      <c r="AF276" s="153"/>
      <c r="AG276" s="153"/>
      <c r="AH276" s="153"/>
      <c r="AI276" s="153"/>
      <c r="AJ276" s="153"/>
      <c r="AK276" s="153"/>
      <c r="AL276" s="153"/>
      <c r="AM276" s="153"/>
      <c r="AN276" s="153"/>
      <c r="AO276" s="153"/>
      <c r="AP276" s="153"/>
      <c r="AQ276" s="153"/>
      <c r="AR276" s="153"/>
      <c r="AS276" s="153"/>
      <c r="AT276" s="153"/>
      <c r="AU276" s="153"/>
    </row>
    <row r="277" spans="1:47" ht="15.75" customHeight="1">
      <c r="A277" s="122"/>
      <c r="B277" s="121">
        <v>78</v>
      </c>
      <c r="C277" s="122" t="s">
        <v>633</v>
      </c>
      <c r="D277" s="163" t="s">
        <v>274</v>
      </c>
      <c r="E277" s="139">
        <v>924</v>
      </c>
      <c r="F277" s="139">
        <v>998</v>
      </c>
      <c r="G277" s="139">
        <f t="shared" si="22"/>
        <v>1922</v>
      </c>
      <c r="H277" s="139">
        <v>0</v>
      </c>
      <c r="I277" s="139">
        <v>0</v>
      </c>
      <c r="J277" s="139">
        <v>0</v>
      </c>
      <c r="K277" s="139">
        <v>0</v>
      </c>
      <c r="L277" s="139">
        <v>0</v>
      </c>
      <c r="M277" s="199">
        <v>0</v>
      </c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</row>
    <row r="278" spans="1:47" ht="15.75" customHeight="1">
      <c r="A278" s="122"/>
      <c r="B278" s="121">
        <v>79</v>
      </c>
      <c r="C278" s="122" t="s">
        <v>634</v>
      </c>
      <c r="D278" s="163" t="s">
        <v>274</v>
      </c>
      <c r="E278" s="139">
        <v>719</v>
      </c>
      <c r="F278" s="139">
        <v>529</v>
      </c>
      <c r="G278" s="139">
        <f t="shared" si="22"/>
        <v>1248</v>
      </c>
      <c r="H278" s="139">
        <v>0</v>
      </c>
      <c r="I278" s="139">
        <v>0</v>
      </c>
      <c r="J278" s="139">
        <v>0</v>
      </c>
      <c r="K278" s="139">
        <v>0</v>
      </c>
      <c r="L278" s="139">
        <v>0</v>
      </c>
      <c r="M278" s="199">
        <v>0</v>
      </c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</row>
    <row r="279" spans="1:47" ht="15.75" customHeight="1">
      <c r="A279" s="122"/>
      <c r="B279" s="121">
        <v>80</v>
      </c>
      <c r="C279" s="122" t="s">
        <v>635</v>
      </c>
      <c r="D279" s="163" t="s">
        <v>274</v>
      </c>
      <c r="E279" s="139">
        <v>128</v>
      </c>
      <c r="F279" s="139">
        <v>91</v>
      </c>
      <c r="G279" s="139">
        <f t="shared" si="22"/>
        <v>219</v>
      </c>
      <c r="H279" s="139">
        <v>0</v>
      </c>
      <c r="I279" s="139">
        <v>0</v>
      </c>
      <c r="J279" s="139">
        <v>0</v>
      </c>
      <c r="K279" s="139">
        <v>0</v>
      </c>
      <c r="L279" s="139">
        <v>0</v>
      </c>
      <c r="M279" s="199">
        <v>0</v>
      </c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  <c r="AC279" s="153"/>
      <c r="AD279" s="153"/>
      <c r="AE279" s="153"/>
      <c r="AF279" s="153"/>
      <c r="AG279" s="153"/>
      <c r="AH279" s="153"/>
      <c r="AI279" s="153"/>
      <c r="AJ279" s="153"/>
      <c r="AK279" s="153"/>
      <c r="AL279" s="153"/>
      <c r="AM279" s="153"/>
      <c r="AN279" s="153"/>
      <c r="AO279" s="153"/>
      <c r="AP279" s="153"/>
      <c r="AQ279" s="153"/>
      <c r="AR279" s="153"/>
      <c r="AS279" s="153"/>
      <c r="AT279" s="153"/>
      <c r="AU279" s="153"/>
    </row>
    <row r="280" spans="1:47" ht="15.75" customHeight="1">
      <c r="A280" s="122"/>
      <c r="B280" s="121">
        <v>81</v>
      </c>
      <c r="C280" s="122" t="s">
        <v>636</v>
      </c>
      <c r="D280" s="163" t="s">
        <v>274</v>
      </c>
      <c r="E280" s="139">
        <v>1024</v>
      </c>
      <c r="F280" s="139">
        <v>925</v>
      </c>
      <c r="G280" s="139">
        <f t="shared" si="22"/>
        <v>1949</v>
      </c>
      <c r="H280" s="139">
        <v>0</v>
      </c>
      <c r="I280" s="139">
        <v>0</v>
      </c>
      <c r="J280" s="139">
        <v>0</v>
      </c>
      <c r="K280" s="139">
        <v>0</v>
      </c>
      <c r="L280" s="139">
        <v>0</v>
      </c>
      <c r="M280" s="199">
        <v>0</v>
      </c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  <c r="AC280" s="153"/>
      <c r="AD280" s="153"/>
      <c r="AE280" s="153"/>
      <c r="AF280" s="153"/>
      <c r="AG280" s="153"/>
      <c r="AH280" s="153"/>
      <c r="AI280" s="153"/>
      <c r="AJ280" s="153"/>
      <c r="AK280" s="153"/>
      <c r="AL280" s="153"/>
      <c r="AM280" s="153"/>
      <c r="AN280" s="153"/>
      <c r="AO280" s="153"/>
      <c r="AP280" s="153"/>
      <c r="AQ280" s="153"/>
      <c r="AR280" s="153"/>
      <c r="AS280" s="153"/>
      <c r="AT280" s="153"/>
      <c r="AU280" s="153"/>
    </row>
    <row r="281" spans="1:47" ht="15.75" customHeight="1">
      <c r="A281" s="122"/>
      <c r="B281" s="121">
        <v>82</v>
      </c>
      <c r="C281" s="122" t="s">
        <v>637</v>
      </c>
      <c r="D281" s="163" t="s">
        <v>274</v>
      </c>
      <c r="E281" s="139">
        <v>52</v>
      </c>
      <c r="F281" s="139">
        <v>42</v>
      </c>
      <c r="G281" s="139">
        <f t="shared" si="22"/>
        <v>94</v>
      </c>
      <c r="H281" s="139">
        <v>0</v>
      </c>
      <c r="I281" s="139">
        <v>0</v>
      </c>
      <c r="J281" s="139">
        <v>0</v>
      </c>
      <c r="K281" s="139">
        <v>0</v>
      </c>
      <c r="L281" s="139">
        <v>0</v>
      </c>
      <c r="M281" s="199">
        <v>0</v>
      </c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  <c r="AC281" s="153"/>
      <c r="AD281" s="153"/>
      <c r="AE281" s="153"/>
      <c r="AF281" s="153"/>
      <c r="AG281" s="153"/>
      <c r="AH281" s="153"/>
      <c r="AI281" s="153"/>
      <c r="AJ281" s="153"/>
      <c r="AK281" s="153"/>
      <c r="AL281" s="153"/>
      <c r="AM281" s="153"/>
      <c r="AN281" s="153"/>
      <c r="AO281" s="153"/>
      <c r="AP281" s="153"/>
      <c r="AQ281" s="153"/>
      <c r="AR281" s="153"/>
      <c r="AS281" s="153"/>
      <c r="AT281" s="153"/>
      <c r="AU281" s="153"/>
    </row>
    <row r="282" spans="1:47" ht="15.75" customHeight="1">
      <c r="A282" s="122"/>
      <c r="B282" s="121">
        <v>83</v>
      </c>
      <c r="C282" s="122" t="s">
        <v>638</v>
      </c>
      <c r="D282" s="163" t="s">
        <v>274</v>
      </c>
      <c r="E282" s="139">
        <v>138</v>
      </c>
      <c r="F282" s="139">
        <v>126</v>
      </c>
      <c r="G282" s="139">
        <f t="shared" si="22"/>
        <v>264</v>
      </c>
      <c r="H282" s="139">
        <v>0</v>
      </c>
      <c r="I282" s="139">
        <v>0</v>
      </c>
      <c r="J282" s="139">
        <v>0</v>
      </c>
      <c r="K282" s="139">
        <v>0</v>
      </c>
      <c r="L282" s="139">
        <v>0</v>
      </c>
      <c r="M282" s="199">
        <v>0</v>
      </c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  <c r="AC282" s="153"/>
      <c r="AD282" s="153"/>
      <c r="AE282" s="153"/>
      <c r="AF282" s="153"/>
      <c r="AG282" s="153"/>
      <c r="AH282" s="153"/>
      <c r="AI282" s="153"/>
      <c r="AJ282" s="153"/>
      <c r="AK282" s="153"/>
      <c r="AL282" s="153"/>
      <c r="AM282" s="153"/>
      <c r="AN282" s="153"/>
      <c r="AO282" s="153"/>
      <c r="AP282" s="153"/>
      <c r="AQ282" s="153"/>
      <c r="AR282" s="153"/>
      <c r="AS282" s="153"/>
      <c r="AT282" s="153"/>
      <c r="AU282" s="153"/>
    </row>
    <row r="283" spans="1:47" ht="15.75" customHeight="1">
      <c r="A283" s="122"/>
      <c r="B283" s="121">
        <v>84</v>
      </c>
      <c r="C283" s="122" t="s">
        <v>639</v>
      </c>
      <c r="D283" s="163" t="s">
        <v>274</v>
      </c>
      <c r="E283" s="139">
        <v>842</v>
      </c>
      <c r="F283" s="139">
        <v>625</v>
      </c>
      <c r="G283" s="139">
        <f t="shared" si="22"/>
        <v>1467</v>
      </c>
      <c r="H283" s="139">
        <v>0</v>
      </c>
      <c r="I283" s="139">
        <v>0</v>
      </c>
      <c r="J283" s="139">
        <v>0</v>
      </c>
      <c r="K283" s="139">
        <v>0</v>
      </c>
      <c r="L283" s="139">
        <v>0</v>
      </c>
      <c r="M283" s="199">
        <v>0</v>
      </c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  <c r="AC283" s="153"/>
      <c r="AD283" s="153"/>
      <c r="AE283" s="153"/>
      <c r="AF283" s="153"/>
      <c r="AG283" s="153"/>
      <c r="AH283" s="153"/>
      <c r="AI283" s="153"/>
      <c r="AJ283" s="153"/>
      <c r="AK283" s="153"/>
      <c r="AL283" s="153"/>
      <c r="AM283" s="153"/>
      <c r="AN283" s="153"/>
      <c r="AO283" s="153"/>
      <c r="AP283" s="153"/>
      <c r="AQ283" s="153"/>
      <c r="AR283" s="153"/>
      <c r="AS283" s="153"/>
      <c r="AT283" s="153"/>
      <c r="AU283" s="153"/>
    </row>
    <row r="284" spans="1:47" ht="15.75" customHeight="1">
      <c r="A284" s="122"/>
      <c r="B284" s="121">
        <v>85</v>
      </c>
      <c r="C284" s="122" t="s">
        <v>640</v>
      </c>
      <c r="D284" s="163" t="s">
        <v>274</v>
      </c>
      <c r="E284" s="139">
        <v>89</v>
      </c>
      <c r="F284" s="139">
        <v>102</v>
      </c>
      <c r="G284" s="139">
        <f t="shared" si="22"/>
        <v>191</v>
      </c>
      <c r="H284" s="139">
        <v>0</v>
      </c>
      <c r="I284" s="139">
        <v>0</v>
      </c>
      <c r="J284" s="139">
        <v>0</v>
      </c>
      <c r="K284" s="139">
        <v>0</v>
      </c>
      <c r="L284" s="139">
        <v>0</v>
      </c>
      <c r="M284" s="199">
        <v>0</v>
      </c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</row>
    <row r="285" spans="1:47" ht="15.75" customHeight="1">
      <c r="A285" s="122"/>
      <c r="B285" s="121">
        <v>86</v>
      </c>
      <c r="C285" s="122" t="s">
        <v>641</v>
      </c>
      <c r="D285" s="163" t="s">
        <v>403</v>
      </c>
      <c r="E285" s="139">
        <v>0</v>
      </c>
      <c r="F285" s="139">
        <v>3078</v>
      </c>
      <c r="G285" s="139">
        <f t="shared" si="22"/>
        <v>3078</v>
      </c>
      <c r="H285" s="139">
        <v>0</v>
      </c>
      <c r="I285" s="139">
        <v>0</v>
      </c>
      <c r="J285" s="139">
        <v>0</v>
      </c>
      <c r="K285" s="139">
        <v>0</v>
      </c>
      <c r="L285" s="139">
        <v>0</v>
      </c>
      <c r="M285" s="199">
        <v>0</v>
      </c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  <c r="AC285" s="153"/>
      <c r="AD285" s="153"/>
      <c r="AE285" s="153"/>
      <c r="AF285" s="153"/>
      <c r="AG285" s="153"/>
      <c r="AH285" s="153"/>
      <c r="AI285" s="153"/>
      <c r="AJ285" s="153"/>
      <c r="AK285" s="153"/>
      <c r="AL285" s="153"/>
      <c r="AM285" s="153"/>
      <c r="AN285" s="153"/>
      <c r="AO285" s="153"/>
      <c r="AP285" s="153"/>
      <c r="AQ285" s="153"/>
      <c r="AR285" s="153"/>
      <c r="AS285" s="153"/>
      <c r="AT285" s="153"/>
      <c r="AU285" s="153"/>
    </row>
    <row r="286" spans="1:47" ht="15.75" customHeight="1">
      <c r="A286" s="122"/>
      <c r="B286" s="121">
        <v>87</v>
      </c>
      <c r="C286" s="122" t="s">
        <v>642</v>
      </c>
      <c r="D286" s="163" t="s">
        <v>403</v>
      </c>
      <c r="E286" s="139">
        <v>0</v>
      </c>
      <c r="F286" s="139">
        <v>793</v>
      </c>
      <c r="G286" s="139">
        <f t="shared" si="22"/>
        <v>793</v>
      </c>
      <c r="H286" s="139">
        <v>0</v>
      </c>
      <c r="I286" s="139">
        <v>0</v>
      </c>
      <c r="J286" s="139">
        <v>0</v>
      </c>
      <c r="K286" s="139">
        <v>0</v>
      </c>
      <c r="L286" s="139">
        <v>0</v>
      </c>
      <c r="M286" s="199">
        <v>0</v>
      </c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</row>
    <row r="287" spans="1:47" ht="15.75" customHeight="1">
      <c r="A287" s="122"/>
      <c r="B287" s="121">
        <v>88</v>
      </c>
      <c r="C287" s="122" t="s">
        <v>643</v>
      </c>
      <c r="D287" s="163" t="s">
        <v>403</v>
      </c>
      <c r="E287" s="139">
        <v>0</v>
      </c>
      <c r="F287" s="139">
        <v>450</v>
      </c>
      <c r="G287" s="139">
        <f t="shared" si="22"/>
        <v>450</v>
      </c>
      <c r="H287" s="139">
        <v>0</v>
      </c>
      <c r="I287" s="139">
        <v>0</v>
      </c>
      <c r="J287" s="139">
        <v>0</v>
      </c>
      <c r="K287" s="139">
        <v>0</v>
      </c>
      <c r="L287" s="139">
        <v>0</v>
      </c>
      <c r="M287" s="199">
        <v>0</v>
      </c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</row>
    <row r="288" spans="1:47" ht="15.75" customHeight="1">
      <c r="A288" s="122"/>
      <c r="B288" s="121">
        <v>89</v>
      </c>
      <c r="C288" s="122" t="s">
        <v>644</v>
      </c>
      <c r="D288" s="163" t="s">
        <v>403</v>
      </c>
      <c r="E288" s="139">
        <v>0</v>
      </c>
      <c r="F288" s="139">
        <v>0</v>
      </c>
      <c r="G288" s="139">
        <f t="shared" si="22"/>
        <v>0</v>
      </c>
      <c r="H288" s="139">
        <v>0</v>
      </c>
      <c r="I288" s="139">
        <v>0</v>
      </c>
      <c r="J288" s="139">
        <v>0</v>
      </c>
      <c r="K288" s="139">
        <v>0</v>
      </c>
      <c r="L288" s="139">
        <v>0</v>
      </c>
      <c r="M288" s="199">
        <v>0</v>
      </c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</row>
    <row r="289" spans="1:47" ht="15.75" customHeight="1">
      <c r="A289" s="122"/>
      <c r="B289" s="121">
        <v>90</v>
      </c>
      <c r="C289" s="122" t="s">
        <v>645</v>
      </c>
      <c r="D289" s="163" t="s">
        <v>403</v>
      </c>
      <c r="E289" s="163">
        <v>25</v>
      </c>
      <c r="F289" s="139">
        <v>100</v>
      </c>
      <c r="G289" s="139">
        <f t="shared" si="22"/>
        <v>125</v>
      </c>
      <c r="H289" s="139">
        <v>0</v>
      </c>
      <c r="I289" s="139">
        <v>0</v>
      </c>
      <c r="J289" s="139">
        <v>0</v>
      </c>
      <c r="K289" s="139">
        <v>0</v>
      </c>
      <c r="L289" s="139">
        <v>0</v>
      </c>
      <c r="M289" s="199">
        <v>0</v>
      </c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  <c r="AE289" s="153"/>
      <c r="AF289" s="153"/>
      <c r="AG289" s="153"/>
      <c r="AH289" s="153"/>
      <c r="AI289" s="153"/>
      <c r="AJ289" s="153"/>
      <c r="AK289" s="153"/>
      <c r="AL289" s="153"/>
      <c r="AM289" s="153"/>
      <c r="AN289" s="153"/>
      <c r="AO289" s="153"/>
      <c r="AP289" s="153"/>
      <c r="AQ289" s="153"/>
      <c r="AR289" s="153"/>
      <c r="AS289" s="153"/>
      <c r="AT289" s="153"/>
      <c r="AU289" s="153"/>
    </row>
    <row r="290" spans="1:47" ht="15.75" customHeight="1">
      <c r="A290" s="122"/>
      <c r="B290" s="121">
        <v>91</v>
      </c>
      <c r="C290" s="204" t="s">
        <v>646</v>
      </c>
      <c r="D290" s="205" t="s">
        <v>263</v>
      </c>
      <c r="E290" s="163">
        <v>0</v>
      </c>
      <c r="F290" s="163">
        <v>0</v>
      </c>
      <c r="G290" s="139">
        <f t="shared" si="22"/>
        <v>0</v>
      </c>
      <c r="H290" s="139">
        <v>0</v>
      </c>
      <c r="I290" s="139">
        <v>0</v>
      </c>
      <c r="J290" s="139">
        <v>0</v>
      </c>
      <c r="K290" s="139">
        <v>0</v>
      </c>
      <c r="L290" s="139">
        <v>0</v>
      </c>
      <c r="M290" s="199">
        <v>0</v>
      </c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  <c r="AC290" s="153"/>
      <c r="AD290" s="153"/>
      <c r="AE290" s="153"/>
      <c r="AF290" s="153"/>
      <c r="AG290" s="153"/>
      <c r="AH290" s="153"/>
      <c r="AI290" s="153"/>
      <c r="AJ290" s="153"/>
      <c r="AK290" s="153"/>
      <c r="AL290" s="153"/>
      <c r="AM290" s="153"/>
      <c r="AN290" s="153"/>
      <c r="AO290" s="153"/>
      <c r="AP290" s="153"/>
      <c r="AQ290" s="153"/>
      <c r="AR290" s="153"/>
      <c r="AS290" s="153"/>
      <c r="AT290" s="153"/>
      <c r="AU290" s="153"/>
    </row>
    <row r="291" spans="1:47" ht="15.75" customHeight="1">
      <c r="A291" s="122"/>
      <c r="B291" s="121">
        <v>92</v>
      </c>
      <c r="C291" s="122" t="s">
        <v>647</v>
      </c>
      <c r="D291" s="205" t="s">
        <v>263</v>
      </c>
      <c r="E291" s="163">
        <v>180</v>
      </c>
      <c r="F291" s="163">
        <v>476</v>
      </c>
      <c r="G291" s="139">
        <f t="shared" si="22"/>
        <v>656</v>
      </c>
      <c r="H291" s="139">
        <v>0</v>
      </c>
      <c r="I291" s="139">
        <v>0</v>
      </c>
      <c r="J291" s="139">
        <v>0</v>
      </c>
      <c r="K291" s="139">
        <v>0</v>
      </c>
      <c r="L291" s="139">
        <v>0</v>
      </c>
      <c r="M291" s="199">
        <v>0</v>
      </c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  <c r="AC291" s="153"/>
      <c r="AD291" s="153"/>
      <c r="AE291" s="153"/>
      <c r="AF291" s="153"/>
      <c r="AG291" s="153"/>
      <c r="AH291" s="153"/>
      <c r="AI291" s="153"/>
      <c r="AJ291" s="153"/>
      <c r="AK291" s="153"/>
      <c r="AL291" s="153"/>
      <c r="AM291" s="153"/>
      <c r="AN291" s="153"/>
      <c r="AO291" s="153"/>
      <c r="AP291" s="153"/>
      <c r="AQ291" s="153"/>
      <c r="AR291" s="153"/>
      <c r="AS291" s="153"/>
      <c r="AT291" s="153"/>
      <c r="AU291" s="153"/>
    </row>
    <row r="292" spans="1:47" ht="15.75" customHeight="1">
      <c r="A292" s="122"/>
      <c r="B292" s="121">
        <v>93</v>
      </c>
      <c r="C292" s="160" t="s">
        <v>648</v>
      </c>
      <c r="D292" s="205" t="s">
        <v>263</v>
      </c>
      <c r="E292" s="163">
        <v>0</v>
      </c>
      <c r="F292" s="163">
        <v>0</v>
      </c>
      <c r="G292" s="139">
        <f t="shared" si="22"/>
        <v>0</v>
      </c>
      <c r="H292" s="139">
        <v>0</v>
      </c>
      <c r="I292" s="139">
        <v>0</v>
      </c>
      <c r="J292" s="139">
        <v>0</v>
      </c>
      <c r="K292" s="139">
        <v>0</v>
      </c>
      <c r="L292" s="139">
        <v>0</v>
      </c>
      <c r="M292" s="199">
        <v>0</v>
      </c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  <c r="AC292" s="153"/>
      <c r="AD292" s="153"/>
      <c r="AE292" s="153"/>
      <c r="AF292" s="153"/>
      <c r="AG292" s="153"/>
      <c r="AH292" s="153"/>
      <c r="AI292" s="153"/>
      <c r="AJ292" s="153"/>
      <c r="AK292" s="153"/>
      <c r="AL292" s="153"/>
      <c r="AM292" s="153"/>
      <c r="AN292" s="153"/>
      <c r="AO292" s="153"/>
      <c r="AP292" s="153"/>
      <c r="AQ292" s="153"/>
      <c r="AR292" s="153"/>
      <c r="AS292" s="153"/>
      <c r="AT292" s="153"/>
      <c r="AU292" s="153"/>
    </row>
    <row r="293" spans="1:47" ht="15.75" customHeight="1">
      <c r="A293" s="122"/>
      <c r="B293" s="121">
        <v>94</v>
      </c>
      <c r="C293" s="160" t="s">
        <v>649</v>
      </c>
      <c r="D293" s="205" t="s">
        <v>263</v>
      </c>
      <c r="E293" s="163">
        <v>225</v>
      </c>
      <c r="F293" s="163">
        <v>978</v>
      </c>
      <c r="G293" s="139">
        <f t="shared" si="22"/>
        <v>1203</v>
      </c>
      <c r="H293" s="139">
        <v>0</v>
      </c>
      <c r="I293" s="139">
        <v>0</v>
      </c>
      <c r="J293" s="139">
        <v>0</v>
      </c>
      <c r="K293" s="139">
        <v>0</v>
      </c>
      <c r="L293" s="139">
        <v>0</v>
      </c>
      <c r="M293" s="199">
        <v>0</v>
      </c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  <c r="AC293" s="153"/>
      <c r="AD293" s="153"/>
      <c r="AE293" s="153"/>
      <c r="AF293" s="153"/>
      <c r="AG293" s="153"/>
      <c r="AH293" s="153"/>
      <c r="AI293" s="153"/>
      <c r="AJ293" s="153"/>
      <c r="AK293" s="153"/>
      <c r="AL293" s="153"/>
      <c r="AM293" s="153"/>
      <c r="AN293" s="153"/>
      <c r="AO293" s="153"/>
      <c r="AP293" s="153"/>
      <c r="AQ293" s="153"/>
      <c r="AR293" s="153"/>
      <c r="AS293" s="153"/>
      <c r="AT293" s="153"/>
      <c r="AU293" s="153"/>
    </row>
    <row r="294" spans="1:47" ht="15.75" customHeight="1">
      <c r="A294" s="122"/>
      <c r="B294" s="121">
        <v>95</v>
      </c>
      <c r="C294" s="160" t="s">
        <v>650</v>
      </c>
      <c r="D294" s="205" t="s">
        <v>263</v>
      </c>
      <c r="E294" s="163">
        <v>0</v>
      </c>
      <c r="F294" s="163">
        <v>0</v>
      </c>
      <c r="G294" s="139">
        <f t="shared" si="22"/>
        <v>0</v>
      </c>
      <c r="H294" s="139">
        <v>0</v>
      </c>
      <c r="I294" s="139">
        <v>0</v>
      </c>
      <c r="J294" s="139">
        <v>0</v>
      </c>
      <c r="K294" s="139">
        <v>0</v>
      </c>
      <c r="L294" s="139">
        <v>0</v>
      </c>
      <c r="M294" s="199">
        <v>0</v>
      </c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</row>
    <row r="295" spans="1:47" ht="15.75" customHeight="1">
      <c r="A295" s="122"/>
      <c r="B295" s="121">
        <v>96</v>
      </c>
      <c r="C295" s="160" t="s">
        <v>651</v>
      </c>
      <c r="D295" s="205" t="s">
        <v>263</v>
      </c>
      <c r="E295" s="163">
        <v>89</v>
      </c>
      <c r="F295" s="163">
        <v>150</v>
      </c>
      <c r="G295" s="139">
        <f t="shared" si="22"/>
        <v>239</v>
      </c>
      <c r="H295" s="139">
        <v>0</v>
      </c>
      <c r="I295" s="139">
        <v>0</v>
      </c>
      <c r="J295" s="139">
        <v>0</v>
      </c>
      <c r="K295" s="139">
        <v>0</v>
      </c>
      <c r="L295" s="139">
        <v>0</v>
      </c>
      <c r="M295" s="199">
        <v>0</v>
      </c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</row>
    <row r="296" spans="1:47" ht="15.75" customHeight="1">
      <c r="A296" s="122"/>
      <c r="B296" s="121">
        <v>97</v>
      </c>
      <c r="C296" s="204" t="s">
        <v>652</v>
      </c>
      <c r="D296" s="205" t="s">
        <v>263</v>
      </c>
      <c r="E296" s="163">
        <v>29</v>
      </c>
      <c r="F296" s="163">
        <v>77</v>
      </c>
      <c r="G296" s="139">
        <f t="shared" si="22"/>
        <v>106</v>
      </c>
      <c r="H296" s="139">
        <v>0</v>
      </c>
      <c r="I296" s="139">
        <v>0</v>
      </c>
      <c r="J296" s="139">
        <v>0</v>
      </c>
      <c r="K296" s="139">
        <v>0</v>
      </c>
      <c r="L296" s="139">
        <v>0</v>
      </c>
      <c r="M296" s="199">
        <v>0</v>
      </c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</row>
    <row r="297" spans="1:47" ht="15.75" customHeight="1">
      <c r="A297" s="122"/>
      <c r="B297" s="121">
        <v>98</v>
      </c>
      <c r="C297" s="160" t="s">
        <v>653</v>
      </c>
      <c r="D297" s="205" t="s">
        <v>263</v>
      </c>
      <c r="E297" s="163">
        <v>0</v>
      </c>
      <c r="F297" s="163">
        <v>0</v>
      </c>
      <c r="G297" s="139">
        <f t="shared" si="22"/>
        <v>0</v>
      </c>
      <c r="H297" s="139">
        <v>0</v>
      </c>
      <c r="I297" s="139">
        <v>0</v>
      </c>
      <c r="J297" s="139">
        <v>0</v>
      </c>
      <c r="K297" s="139">
        <v>0</v>
      </c>
      <c r="L297" s="139">
        <v>0</v>
      </c>
      <c r="M297" s="199">
        <v>0</v>
      </c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</row>
    <row r="298" spans="1:47" ht="15.75" customHeight="1">
      <c r="A298" s="122"/>
      <c r="B298" s="121">
        <v>99</v>
      </c>
      <c r="C298" s="160" t="s">
        <v>654</v>
      </c>
      <c r="D298" s="205" t="s">
        <v>263</v>
      </c>
      <c r="E298" s="163">
        <v>75</v>
      </c>
      <c r="F298" s="163">
        <v>95</v>
      </c>
      <c r="G298" s="139">
        <f t="shared" si="22"/>
        <v>170</v>
      </c>
      <c r="H298" s="139">
        <v>0</v>
      </c>
      <c r="I298" s="139">
        <v>0</v>
      </c>
      <c r="J298" s="139">
        <v>0</v>
      </c>
      <c r="K298" s="139">
        <v>0</v>
      </c>
      <c r="L298" s="139">
        <v>0</v>
      </c>
      <c r="M298" s="199">
        <v>0</v>
      </c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</row>
    <row r="299" spans="1:47" ht="15.75" customHeight="1">
      <c r="A299" s="122"/>
      <c r="B299" s="121">
        <v>100</v>
      </c>
      <c r="C299" s="213" t="s">
        <v>655</v>
      </c>
      <c r="D299" s="205" t="s">
        <v>263</v>
      </c>
      <c r="E299" s="163">
        <v>78</v>
      </c>
      <c r="F299" s="163">
        <v>96</v>
      </c>
      <c r="G299" s="139">
        <f t="shared" si="22"/>
        <v>174</v>
      </c>
      <c r="H299" s="139">
        <v>0</v>
      </c>
      <c r="I299" s="139">
        <v>0</v>
      </c>
      <c r="J299" s="139">
        <v>0</v>
      </c>
      <c r="K299" s="139">
        <v>0</v>
      </c>
      <c r="L299" s="139">
        <v>0</v>
      </c>
      <c r="M299" s="199">
        <v>0</v>
      </c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</row>
    <row r="300" spans="1:47" ht="15.75" customHeight="1">
      <c r="A300" s="122"/>
      <c r="B300" s="121">
        <v>101</v>
      </c>
      <c r="C300" s="204" t="s">
        <v>656</v>
      </c>
      <c r="D300" s="205" t="s">
        <v>263</v>
      </c>
      <c r="E300" s="163">
        <v>71</v>
      </c>
      <c r="F300" s="163">
        <v>117</v>
      </c>
      <c r="G300" s="139">
        <f t="shared" si="22"/>
        <v>188</v>
      </c>
      <c r="H300" s="139">
        <v>0</v>
      </c>
      <c r="I300" s="139">
        <v>0</v>
      </c>
      <c r="J300" s="139">
        <v>0</v>
      </c>
      <c r="K300" s="139">
        <v>0</v>
      </c>
      <c r="L300" s="139">
        <v>0</v>
      </c>
      <c r="M300" s="199">
        <v>0</v>
      </c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</row>
    <row r="301" spans="1:47" ht="15.75" customHeight="1">
      <c r="A301" s="122"/>
      <c r="B301" s="121">
        <v>102</v>
      </c>
      <c r="C301" s="160" t="s">
        <v>657</v>
      </c>
      <c r="D301" s="205" t="s">
        <v>263</v>
      </c>
      <c r="E301" s="163">
        <v>0</v>
      </c>
      <c r="F301" s="163">
        <v>0</v>
      </c>
      <c r="G301" s="139">
        <f t="shared" si="22"/>
        <v>0</v>
      </c>
      <c r="H301" s="139">
        <v>0</v>
      </c>
      <c r="I301" s="139">
        <v>0</v>
      </c>
      <c r="J301" s="139">
        <v>0</v>
      </c>
      <c r="K301" s="139">
        <v>0</v>
      </c>
      <c r="L301" s="139">
        <v>0</v>
      </c>
      <c r="M301" s="199">
        <v>0</v>
      </c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</row>
    <row r="302" spans="1:47" ht="15.75" customHeight="1">
      <c r="A302" s="122"/>
      <c r="B302" s="121">
        <v>103</v>
      </c>
      <c r="C302" s="160" t="s">
        <v>658</v>
      </c>
      <c r="D302" s="205" t="s">
        <v>263</v>
      </c>
      <c r="E302" s="163">
        <v>0</v>
      </c>
      <c r="F302" s="163">
        <v>0</v>
      </c>
      <c r="G302" s="139">
        <f t="shared" si="22"/>
        <v>0</v>
      </c>
      <c r="H302" s="139">
        <v>0</v>
      </c>
      <c r="I302" s="139">
        <v>0</v>
      </c>
      <c r="J302" s="139">
        <v>0</v>
      </c>
      <c r="K302" s="139">
        <v>0</v>
      </c>
      <c r="L302" s="139">
        <v>0</v>
      </c>
      <c r="M302" s="199">
        <v>0</v>
      </c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</row>
    <row r="303" spans="1:47" ht="15.75" customHeight="1">
      <c r="A303" s="122"/>
      <c r="B303" s="121">
        <v>104</v>
      </c>
      <c r="C303" s="160" t="s">
        <v>659</v>
      </c>
      <c r="D303" s="163" t="s">
        <v>272</v>
      </c>
      <c r="E303" s="139">
        <v>112</v>
      </c>
      <c r="F303" s="139">
        <v>306</v>
      </c>
      <c r="G303" s="139">
        <f t="shared" si="22"/>
        <v>418</v>
      </c>
      <c r="H303" s="139">
        <v>0</v>
      </c>
      <c r="I303" s="139">
        <v>0</v>
      </c>
      <c r="J303" s="139">
        <v>0</v>
      </c>
      <c r="K303" s="139">
        <v>0</v>
      </c>
      <c r="L303" s="139">
        <v>0</v>
      </c>
      <c r="M303" s="199">
        <v>0</v>
      </c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</row>
    <row r="304" spans="1:47" ht="15.75" customHeight="1">
      <c r="A304" s="122"/>
      <c r="B304" s="121">
        <v>105</v>
      </c>
      <c r="C304" s="160" t="s">
        <v>660</v>
      </c>
      <c r="D304" s="163" t="s">
        <v>272</v>
      </c>
      <c r="E304" s="139">
        <v>113</v>
      </c>
      <c r="F304" s="139">
        <v>134</v>
      </c>
      <c r="G304" s="139">
        <f t="shared" si="22"/>
        <v>247</v>
      </c>
      <c r="H304" s="139">
        <v>0</v>
      </c>
      <c r="I304" s="139">
        <v>0</v>
      </c>
      <c r="J304" s="139">
        <v>0</v>
      </c>
      <c r="K304" s="139">
        <v>0</v>
      </c>
      <c r="L304" s="139">
        <v>0</v>
      </c>
      <c r="M304" s="199">
        <v>0</v>
      </c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</row>
    <row r="305" spans="1:47" ht="15.75" customHeight="1">
      <c r="A305" s="122"/>
      <c r="B305" s="121">
        <v>106</v>
      </c>
      <c r="C305" s="160" t="s">
        <v>661</v>
      </c>
      <c r="D305" s="163" t="s">
        <v>272</v>
      </c>
      <c r="E305" s="139">
        <v>2</v>
      </c>
      <c r="F305" s="139">
        <v>40</v>
      </c>
      <c r="G305" s="139">
        <f t="shared" si="22"/>
        <v>42</v>
      </c>
      <c r="H305" s="139">
        <v>0</v>
      </c>
      <c r="I305" s="139">
        <v>0</v>
      </c>
      <c r="J305" s="139">
        <v>0</v>
      </c>
      <c r="K305" s="139">
        <v>0</v>
      </c>
      <c r="L305" s="139">
        <v>0</v>
      </c>
      <c r="M305" s="199">
        <v>0</v>
      </c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</row>
    <row r="306" spans="1:47" ht="15.75" customHeight="1">
      <c r="A306" s="122"/>
      <c r="B306" s="121">
        <v>107</v>
      </c>
      <c r="C306" s="160" t="s">
        <v>662</v>
      </c>
      <c r="D306" s="163" t="s">
        <v>272</v>
      </c>
      <c r="E306" s="139">
        <v>3</v>
      </c>
      <c r="F306" s="139">
        <v>38</v>
      </c>
      <c r="G306" s="139">
        <f t="shared" si="22"/>
        <v>41</v>
      </c>
      <c r="H306" s="139">
        <v>0</v>
      </c>
      <c r="I306" s="139">
        <v>0</v>
      </c>
      <c r="J306" s="139">
        <v>0</v>
      </c>
      <c r="K306" s="139">
        <v>0</v>
      </c>
      <c r="L306" s="139">
        <v>0</v>
      </c>
      <c r="M306" s="199">
        <v>0</v>
      </c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</row>
    <row r="307" spans="1:47" ht="15.75" customHeight="1">
      <c r="A307" s="122"/>
      <c r="B307" s="121">
        <v>108</v>
      </c>
      <c r="C307" s="160" t="s">
        <v>663</v>
      </c>
      <c r="D307" s="163" t="s">
        <v>272</v>
      </c>
      <c r="E307" s="139">
        <v>67</v>
      </c>
      <c r="F307" s="139">
        <v>131</v>
      </c>
      <c r="G307" s="139">
        <f t="shared" si="22"/>
        <v>198</v>
      </c>
      <c r="H307" s="139">
        <v>0</v>
      </c>
      <c r="I307" s="139">
        <v>0</v>
      </c>
      <c r="J307" s="139">
        <v>0</v>
      </c>
      <c r="K307" s="139">
        <v>0</v>
      </c>
      <c r="L307" s="139">
        <v>0</v>
      </c>
      <c r="M307" s="199">
        <v>0</v>
      </c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</row>
    <row r="308" spans="1:47" ht="15.75" customHeight="1">
      <c r="A308" s="122"/>
      <c r="B308" s="121">
        <v>109</v>
      </c>
      <c r="C308" s="160" t="s">
        <v>664</v>
      </c>
      <c r="D308" s="163" t="s">
        <v>272</v>
      </c>
      <c r="E308" s="139">
        <v>58</v>
      </c>
      <c r="F308" s="139">
        <v>98</v>
      </c>
      <c r="G308" s="139">
        <f t="shared" si="22"/>
        <v>156</v>
      </c>
      <c r="H308" s="139">
        <v>0</v>
      </c>
      <c r="I308" s="139">
        <v>0</v>
      </c>
      <c r="J308" s="139">
        <v>0</v>
      </c>
      <c r="K308" s="139">
        <v>0</v>
      </c>
      <c r="L308" s="139">
        <v>0</v>
      </c>
      <c r="M308" s="199">
        <v>0</v>
      </c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</row>
    <row r="309" spans="1:47" ht="15.75" customHeight="1">
      <c r="A309" s="122"/>
      <c r="B309" s="121">
        <v>110</v>
      </c>
      <c r="C309" s="160" t="s">
        <v>665</v>
      </c>
      <c r="D309" s="163" t="s">
        <v>272</v>
      </c>
      <c r="E309" s="139">
        <v>106</v>
      </c>
      <c r="F309" s="139">
        <v>187</v>
      </c>
      <c r="G309" s="139">
        <f t="shared" si="22"/>
        <v>293</v>
      </c>
      <c r="H309" s="139">
        <v>0</v>
      </c>
      <c r="I309" s="139">
        <v>0</v>
      </c>
      <c r="J309" s="139">
        <v>0</v>
      </c>
      <c r="K309" s="139">
        <v>0</v>
      </c>
      <c r="L309" s="139">
        <v>0</v>
      </c>
      <c r="M309" s="199">
        <v>0</v>
      </c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</row>
    <row r="310" spans="1:47" ht="15.75" customHeight="1">
      <c r="A310" s="122"/>
      <c r="B310" s="121">
        <v>111</v>
      </c>
      <c r="C310" s="160" t="s">
        <v>666</v>
      </c>
      <c r="D310" s="163" t="s">
        <v>272</v>
      </c>
      <c r="E310" s="139">
        <v>10</v>
      </c>
      <c r="F310" s="139">
        <v>170</v>
      </c>
      <c r="G310" s="139">
        <f t="shared" si="22"/>
        <v>180</v>
      </c>
      <c r="H310" s="139">
        <v>0</v>
      </c>
      <c r="I310" s="139">
        <v>0</v>
      </c>
      <c r="J310" s="139">
        <v>0</v>
      </c>
      <c r="K310" s="139">
        <v>0</v>
      </c>
      <c r="L310" s="139">
        <v>0</v>
      </c>
      <c r="M310" s="199">
        <v>0</v>
      </c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</row>
    <row r="311" spans="1:47" ht="15.75" customHeight="1">
      <c r="A311" s="122"/>
      <c r="B311" s="121">
        <v>112</v>
      </c>
      <c r="C311" s="160" t="s">
        <v>667</v>
      </c>
      <c r="D311" s="163" t="s">
        <v>272</v>
      </c>
      <c r="E311" s="139">
        <v>21</v>
      </c>
      <c r="F311" s="139">
        <v>90</v>
      </c>
      <c r="G311" s="139">
        <f t="shared" si="22"/>
        <v>111</v>
      </c>
      <c r="H311" s="139">
        <v>0</v>
      </c>
      <c r="I311" s="139">
        <v>0</v>
      </c>
      <c r="J311" s="139">
        <v>0</v>
      </c>
      <c r="K311" s="139">
        <v>0</v>
      </c>
      <c r="L311" s="139">
        <v>0</v>
      </c>
      <c r="M311" s="199">
        <v>0</v>
      </c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</row>
    <row r="312" spans="1:47" ht="15.75" customHeight="1">
      <c r="A312" s="122"/>
      <c r="B312" s="121">
        <v>113</v>
      </c>
      <c r="C312" s="160" t="s">
        <v>668</v>
      </c>
      <c r="D312" s="163" t="s">
        <v>397</v>
      </c>
      <c r="E312" s="163">
        <v>1325</v>
      </c>
      <c r="F312" s="163">
        <v>2740</v>
      </c>
      <c r="G312" s="139">
        <f t="shared" si="22"/>
        <v>4065</v>
      </c>
      <c r="H312" s="139">
        <v>0</v>
      </c>
      <c r="I312" s="139">
        <v>0</v>
      </c>
      <c r="J312" s="139">
        <v>0</v>
      </c>
      <c r="K312" s="139">
        <v>0</v>
      </c>
      <c r="L312" s="139">
        <v>0</v>
      </c>
      <c r="M312" s="199">
        <v>0</v>
      </c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</row>
    <row r="313" spans="1:47" ht="15.75" customHeight="1">
      <c r="A313" s="122"/>
      <c r="B313" s="121">
        <v>114</v>
      </c>
      <c r="C313" s="160" t="s">
        <v>669</v>
      </c>
      <c r="D313" s="163" t="s">
        <v>397</v>
      </c>
      <c r="E313" s="163">
        <v>48</v>
      </c>
      <c r="F313" s="163">
        <v>20</v>
      </c>
      <c r="G313" s="139">
        <f t="shared" si="22"/>
        <v>68</v>
      </c>
      <c r="H313" s="139">
        <v>0</v>
      </c>
      <c r="I313" s="139">
        <v>0</v>
      </c>
      <c r="J313" s="139">
        <v>0</v>
      </c>
      <c r="K313" s="139">
        <v>0</v>
      </c>
      <c r="L313" s="139">
        <v>0</v>
      </c>
      <c r="M313" s="199">
        <v>0</v>
      </c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</row>
    <row r="314" spans="1:47" ht="15.75" customHeight="1">
      <c r="A314" s="122"/>
      <c r="B314" s="121">
        <v>115</v>
      </c>
      <c r="C314" s="160" t="s">
        <v>670</v>
      </c>
      <c r="D314" s="163" t="s">
        <v>397</v>
      </c>
      <c r="E314" s="163">
        <v>1152</v>
      </c>
      <c r="F314" s="163">
        <v>1300</v>
      </c>
      <c r="G314" s="139">
        <f t="shared" si="22"/>
        <v>2452</v>
      </c>
      <c r="H314" s="139">
        <v>0</v>
      </c>
      <c r="I314" s="139">
        <v>0</v>
      </c>
      <c r="J314" s="139">
        <v>0</v>
      </c>
      <c r="K314" s="139">
        <v>0</v>
      </c>
      <c r="L314" s="139">
        <v>0</v>
      </c>
      <c r="M314" s="199">
        <v>0</v>
      </c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</row>
    <row r="315" spans="1:47" ht="15.75" customHeight="1">
      <c r="A315" s="122"/>
      <c r="B315" s="121">
        <v>116</v>
      </c>
      <c r="C315" s="160" t="s">
        <v>671</v>
      </c>
      <c r="D315" s="163" t="s">
        <v>397</v>
      </c>
      <c r="E315" s="163">
        <v>120</v>
      </c>
      <c r="F315" s="163">
        <v>132</v>
      </c>
      <c r="G315" s="139">
        <f t="shared" si="22"/>
        <v>252</v>
      </c>
      <c r="H315" s="139">
        <v>0</v>
      </c>
      <c r="I315" s="139">
        <v>0</v>
      </c>
      <c r="J315" s="139">
        <v>0</v>
      </c>
      <c r="K315" s="139">
        <v>0</v>
      </c>
      <c r="L315" s="139">
        <v>0</v>
      </c>
      <c r="M315" s="199">
        <v>0</v>
      </c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</row>
    <row r="316" spans="1:47" ht="15.75" customHeight="1">
      <c r="A316" s="122"/>
      <c r="B316" s="121">
        <v>117</v>
      </c>
      <c r="C316" s="160" t="s">
        <v>672</v>
      </c>
      <c r="D316" s="163" t="s">
        <v>397</v>
      </c>
      <c r="E316" s="163">
        <v>900</v>
      </c>
      <c r="F316" s="163">
        <v>111</v>
      </c>
      <c r="G316" s="139">
        <f t="shared" si="22"/>
        <v>1011</v>
      </c>
      <c r="H316" s="139">
        <v>0</v>
      </c>
      <c r="I316" s="139">
        <v>0</v>
      </c>
      <c r="J316" s="139">
        <v>0</v>
      </c>
      <c r="K316" s="139">
        <v>0</v>
      </c>
      <c r="L316" s="139">
        <v>0</v>
      </c>
      <c r="M316" s="199">
        <v>0</v>
      </c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</row>
    <row r="317" spans="1:47" ht="15.75" customHeight="1">
      <c r="A317" s="122"/>
      <c r="B317" s="121">
        <v>118</v>
      </c>
      <c r="C317" s="160" t="s">
        <v>673</v>
      </c>
      <c r="D317" s="163" t="s">
        <v>397</v>
      </c>
      <c r="E317" s="163">
        <v>125</v>
      </c>
      <c r="F317" s="163">
        <v>320</v>
      </c>
      <c r="G317" s="139">
        <f t="shared" si="22"/>
        <v>445</v>
      </c>
      <c r="H317" s="139">
        <v>0</v>
      </c>
      <c r="I317" s="139">
        <v>0</v>
      </c>
      <c r="J317" s="139">
        <v>0</v>
      </c>
      <c r="K317" s="139">
        <v>0</v>
      </c>
      <c r="L317" s="139">
        <v>0</v>
      </c>
      <c r="M317" s="199">
        <v>0</v>
      </c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</row>
    <row r="318" spans="1:47" ht="15.75" customHeight="1">
      <c r="A318" s="122"/>
      <c r="B318" s="121">
        <v>119</v>
      </c>
      <c r="C318" s="160" t="s">
        <v>674</v>
      </c>
      <c r="D318" s="163" t="s">
        <v>397</v>
      </c>
      <c r="E318" s="163">
        <v>322</v>
      </c>
      <c r="F318" s="163">
        <v>222</v>
      </c>
      <c r="G318" s="139">
        <f t="shared" si="22"/>
        <v>544</v>
      </c>
      <c r="H318" s="139">
        <v>0</v>
      </c>
      <c r="I318" s="139">
        <v>0</v>
      </c>
      <c r="J318" s="139">
        <v>0</v>
      </c>
      <c r="K318" s="139">
        <v>0</v>
      </c>
      <c r="L318" s="139">
        <v>0</v>
      </c>
      <c r="M318" s="199">
        <v>0</v>
      </c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</row>
    <row r="319" spans="1:47" ht="15.75" customHeight="1">
      <c r="A319" s="122"/>
      <c r="B319" s="121">
        <v>120</v>
      </c>
      <c r="C319" s="213" t="s">
        <v>675</v>
      </c>
      <c r="D319" s="205" t="s">
        <v>263</v>
      </c>
      <c r="E319" s="163">
        <v>0</v>
      </c>
      <c r="F319" s="163">
        <v>0</v>
      </c>
      <c r="G319" s="139">
        <f t="shared" si="22"/>
        <v>0</v>
      </c>
      <c r="H319" s="139">
        <v>0</v>
      </c>
      <c r="I319" s="139">
        <v>0</v>
      </c>
      <c r="J319" s="139">
        <v>0</v>
      </c>
      <c r="K319" s="139">
        <v>0</v>
      </c>
      <c r="L319" s="139">
        <v>0</v>
      </c>
      <c r="M319" s="199">
        <v>0</v>
      </c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</row>
    <row r="320" spans="1:47" ht="15.75" customHeight="1">
      <c r="A320" s="122"/>
      <c r="B320" s="121">
        <v>121</v>
      </c>
      <c r="C320" s="160" t="s">
        <v>676</v>
      </c>
      <c r="D320" s="205" t="s">
        <v>263</v>
      </c>
      <c r="E320" s="163">
        <v>0</v>
      </c>
      <c r="F320" s="163">
        <v>0</v>
      </c>
      <c r="G320" s="139">
        <f t="shared" si="22"/>
        <v>0</v>
      </c>
      <c r="H320" s="139">
        <v>0</v>
      </c>
      <c r="I320" s="139">
        <v>0</v>
      </c>
      <c r="J320" s="139">
        <v>0</v>
      </c>
      <c r="K320" s="139">
        <v>0</v>
      </c>
      <c r="L320" s="139">
        <v>0</v>
      </c>
      <c r="M320" s="199">
        <v>0</v>
      </c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</row>
    <row r="321" spans="1:47" ht="15.75" customHeight="1">
      <c r="A321" s="122"/>
      <c r="B321" s="121">
        <v>122</v>
      </c>
      <c r="C321" s="160" t="s">
        <v>677</v>
      </c>
      <c r="D321" s="205" t="s">
        <v>263</v>
      </c>
      <c r="E321" s="163">
        <v>96</v>
      </c>
      <c r="F321" s="163">
        <v>145</v>
      </c>
      <c r="G321" s="139">
        <f t="shared" si="22"/>
        <v>241</v>
      </c>
      <c r="H321" s="139">
        <v>0</v>
      </c>
      <c r="I321" s="139">
        <v>0</v>
      </c>
      <c r="J321" s="139">
        <v>0</v>
      </c>
      <c r="K321" s="139">
        <v>0</v>
      </c>
      <c r="L321" s="139">
        <v>0</v>
      </c>
      <c r="M321" s="199">
        <v>0</v>
      </c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</row>
    <row r="322" spans="1:47" ht="15.75" customHeight="1">
      <c r="A322" s="122"/>
      <c r="B322" s="121">
        <v>123</v>
      </c>
      <c r="C322" s="160" t="s">
        <v>678</v>
      </c>
      <c r="D322" s="205" t="s">
        <v>263</v>
      </c>
      <c r="E322" s="163">
        <v>99</v>
      </c>
      <c r="F322" s="163">
        <v>106</v>
      </c>
      <c r="G322" s="139">
        <f t="shared" si="22"/>
        <v>205</v>
      </c>
      <c r="H322" s="139">
        <v>0</v>
      </c>
      <c r="I322" s="139">
        <v>0</v>
      </c>
      <c r="J322" s="139">
        <v>0</v>
      </c>
      <c r="K322" s="139">
        <v>0</v>
      </c>
      <c r="L322" s="139">
        <v>0</v>
      </c>
      <c r="M322" s="199">
        <v>0</v>
      </c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</row>
    <row r="323" spans="1:47" ht="15.75" customHeight="1">
      <c r="A323" s="122"/>
      <c r="B323" s="121">
        <v>124</v>
      </c>
      <c r="C323" s="204" t="s">
        <v>679</v>
      </c>
      <c r="D323" s="205" t="s">
        <v>263</v>
      </c>
      <c r="E323" s="163">
        <v>0</v>
      </c>
      <c r="F323" s="163">
        <v>0</v>
      </c>
      <c r="G323" s="139">
        <f t="shared" si="22"/>
        <v>0</v>
      </c>
      <c r="H323" s="139">
        <v>0</v>
      </c>
      <c r="I323" s="139">
        <v>0</v>
      </c>
      <c r="J323" s="139">
        <v>0</v>
      </c>
      <c r="K323" s="139">
        <v>0</v>
      </c>
      <c r="L323" s="139">
        <v>0</v>
      </c>
      <c r="M323" s="199">
        <v>0</v>
      </c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</row>
    <row r="324" spans="1:47" ht="15.75" customHeight="1">
      <c r="A324" s="122"/>
      <c r="B324" s="121">
        <v>125</v>
      </c>
      <c r="C324" s="160" t="s">
        <v>680</v>
      </c>
      <c r="D324" s="163" t="s">
        <v>267</v>
      </c>
      <c r="E324" s="139">
        <v>112</v>
      </c>
      <c r="F324" s="139">
        <v>589</v>
      </c>
      <c r="G324" s="139">
        <f t="shared" si="22"/>
        <v>701</v>
      </c>
      <c r="H324" s="139">
        <v>0</v>
      </c>
      <c r="I324" s="139">
        <v>0</v>
      </c>
      <c r="J324" s="139">
        <v>0</v>
      </c>
      <c r="K324" s="139">
        <v>0</v>
      </c>
      <c r="L324" s="139">
        <v>0</v>
      </c>
      <c r="M324" s="199">
        <v>0</v>
      </c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</row>
    <row r="325" spans="1:47" ht="15.75" customHeight="1">
      <c r="A325" s="122"/>
      <c r="B325" s="121">
        <v>126</v>
      </c>
      <c r="C325" s="160" t="s">
        <v>681</v>
      </c>
      <c r="D325" s="163" t="s">
        <v>267</v>
      </c>
      <c r="E325" s="139">
        <v>176</v>
      </c>
      <c r="F325" s="139">
        <v>445</v>
      </c>
      <c r="G325" s="139">
        <f t="shared" si="22"/>
        <v>621</v>
      </c>
      <c r="H325" s="139">
        <v>0</v>
      </c>
      <c r="I325" s="139">
        <v>0</v>
      </c>
      <c r="J325" s="139">
        <v>0</v>
      </c>
      <c r="K325" s="139">
        <v>0</v>
      </c>
      <c r="L325" s="139">
        <v>0</v>
      </c>
      <c r="M325" s="199">
        <v>0</v>
      </c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</row>
    <row r="326" spans="1:47" ht="15.75" customHeight="1">
      <c r="A326" s="122"/>
      <c r="B326" s="121">
        <v>127</v>
      </c>
      <c r="C326" s="160" t="s">
        <v>682</v>
      </c>
      <c r="D326" s="163" t="s">
        <v>267</v>
      </c>
      <c r="E326" s="139">
        <v>35</v>
      </c>
      <c r="F326" s="139">
        <v>356</v>
      </c>
      <c r="G326" s="139">
        <f t="shared" si="22"/>
        <v>391</v>
      </c>
      <c r="H326" s="139">
        <v>0</v>
      </c>
      <c r="I326" s="139">
        <v>0</v>
      </c>
      <c r="J326" s="139">
        <v>0</v>
      </c>
      <c r="K326" s="139">
        <v>0</v>
      </c>
      <c r="L326" s="139">
        <v>0</v>
      </c>
      <c r="M326" s="199">
        <v>0</v>
      </c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</row>
    <row r="327" spans="1:47" ht="15.75" customHeight="1">
      <c r="A327" s="122"/>
      <c r="B327" s="121">
        <v>128</v>
      </c>
      <c r="C327" s="204" t="s">
        <v>683</v>
      </c>
      <c r="D327" s="163" t="s">
        <v>267</v>
      </c>
      <c r="E327" s="139">
        <v>220</v>
      </c>
      <c r="F327" s="139">
        <v>3663</v>
      </c>
      <c r="G327" s="139">
        <f t="shared" si="22"/>
        <v>3883</v>
      </c>
      <c r="H327" s="139">
        <v>0</v>
      </c>
      <c r="I327" s="139">
        <v>0</v>
      </c>
      <c r="J327" s="139">
        <v>0</v>
      </c>
      <c r="K327" s="139">
        <v>0</v>
      </c>
      <c r="L327" s="139">
        <v>0</v>
      </c>
      <c r="M327" s="199">
        <v>0</v>
      </c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</row>
    <row r="328" spans="1:47" ht="15.75" customHeight="1">
      <c r="A328" s="122"/>
      <c r="B328" s="121">
        <v>129</v>
      </c>
      <c r="C328" s="160" t="s">
        <v>684</v>
      </c>
      <c r="D328" s="163" t="s">
        <v>267</v>
      </c>
      <c r="E328" s="139">
        <v>240</v>
      </c>
      <c r="F328" s="139">
        <v>725</v>
      </c>
      <c r="G328" s="139">
        <f t="shared" si="22"/>
        <v>965</v>
      </c>
      <c r="H328" s="139">
        <v>0</v>
      </c>
      <c r="I328" s="139">
        <v>0</v>
      </c>
      <c r="J328" s="139">
        <v>0</v>
      </c>
      <c r="K328" s="139">
        <v>0</v>
      </c>
      <c r="L328" s="139">
        <v>0</v>
      </c>
      <c r="M328" s="199">
        <v>0</v>
      </c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</row>
    <row r="329" spans="1:47" ht="15.75" customHeight="1">
      <c r="A329" s="122"/>
      <c r="B329" s="121">
        <v>130</v>
      </c>
      <c r="C329" s="160" t="s">
        <v>685</v>
      </c>
      <c r="D329" s="163" t="s">
        <v>267</v>
      </c>
      <c r="E329" s="139">
        <v>66</v>
      </c>
      <c r="F329" s="139">
        <v>200</v>
      </c>
      <c r="G329" s="139">
        <f t="shared" si="22"/>
        <v>266</v>
      </c>
      <c r="H329" s="139">
        <v>0</v>
      </c>
      <c r="I329" s="139">
        <v>0</v>
      </c>
      <c r="J329" s="139">
        <v>0</v>
      </c>
      <c r="K329" s="139">
        <v>0</v>
      </c>
      <c r="L329" s="139">
        <v>0</v>
      </c>
      <c r="M329" s="199">
        <v>0</v>
      </c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</row>
    <row r="330" spans="1:47" ht="15.75" customHeight="1">
      <c r="A330" s="122"/>
      <c r="B330" s="121">
        <v>131</v>
      </c>
      <c r="C330" s="160" t="s">
        <v>686</v>
      </c>
      <c r="D330" s="163" t="s">
        <v>267</v>
      </c>
      <c r="E330" s="139">
        <v>220</v>
      </c>
      <c r="F330" s="139">
        <v>3160</v>
      </c>
      <c r="G330" s="139">
        <f t="shared" si="22"/>
        <v>3380</v>
      </c>
      <c r="H330" s="139">
        <v>0</v>
      </c>
      <c r="I330" s="139">
        <v>0</v>
      </c>
      <c r="J330" s="139">
        <v>0</v>
      </c>
      <c r="K330" s="139">
        <v>0</v>
      </c>
      <c r="L330" s="139">
        <v>0</v>
      </c>
      <c r="M330" s="199">
        <v>0</v>
      </c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</row>
    <row r="331" spans="1:47" ht="15.75" customHeight="1">
      <c r="A331" s="122"/>
      <c r="B331" s="121">
        <v>132</v>
      </c>
      <c r="C331" s="160" t="s">
        <v>687</v>
      </c>
      <c r="D331" s="163" t="s">
        <v>267</v>
      </c>
      <c r="E331" s="139">
        <v>932</v>
      </c>
      <c r="F331" s="139">
        <v>2000</v>
      </c>
      <c r="G331" s="139">
        <f t="shared" si="22"/>
        <v>2932</v>
      </c>
      <c r="H331" s="139">
        <v>0</v>
      </c>
      <c r="I331" s="139">
        <v>0</v>
      </c>
      <c r="J331" s="139">
        <v>0</v>
      </c>
      <c r="K331" s="139">
        <v>0</v>
      </c>
      <c r="L331" s="139">
        <v>0</v>
      </c>
      <c r="M331" s="199">
        <v>0</v>
      </c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</row>
    <row r="332" spans="1:47" ht="15.75" customHeight="1">
      <c r="A332" s="122"/>
      <c r="B332" s="121">
        <v>133</v>
      </c>
      <c r="C332" s="160" t="s">
        <v>688</v>
      </c>
      <c r="D332" s="163" t="s">
        <v>267</v>
      </c>
      <c r="E332" s="139">
        <v>321</v>
      </c>
      <c r="F332" s="139">
        <v>668</v>
      </c>
      <c r="G332" s="139">
        <f t="shared" si="22"/>
        <v>989</v>
      </c>
      <c r="H332" s="139">
        <v>0</v>
      </c>
      <c r="I332" s="139">
        <v>0</v>
      </c>
      <c r="J332" s="139">
        <v>0</v>
      </c>
      <c r="K332" s="139">
        <v>0</v>
      </c>
      <c r="L332" s="139">
        <v>0</v>
      </c>
      <c r="M332" s="199">
        <v>0</v>
      </c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</row>
    <row r="333" spans="1:47" ht="15.75" customHeight="1">
      <c r="A333" s="122"/>
      <c r="B333" s="121">
        <v>134</v>
      </c>
      <c r="C333" s="160" t="s">
        <v>689</v>
      </c>
      <c r="D333" s="163" t="s">
        <v>278</v>
      </c>
      <c r="E333" s="139">
        <v>357</v>
      </c>
      <c r="F333" s="139">
        <v>542</v>
      </c>
      <c r="G333" s="139">
        <f t="shared" si="22"/>
        <v>899</v>
      </c>
      <c r="H333" s="139">
        <v>0</v>
      </c>
      <c r="I333" s="139">
        <v>0</v>
      </c>
      <c r="J333" s="139">
        <v>0</v>
      </c>
      <c r="K333" s="139">
        <v>0</v>
      </c>
      <c r="L333" s="139">
        <v>0</v>
      </c>
      <c r="M333" s="199">
        <v>0</v>
      </c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</row>
    <row r="334" spans="1:47" ht="15.75" customHeight="1">
      <c r="A334" s="122"/>
      <c r="B334" s="121">
        <v>135</v>
      </c>
      <c r="C334" s="160" t="s">
        <v>690</v>
      </c>
      <c r="D334" s="163" t="s">
        <v>278</v>
      </c>
      <c r="E334" s="139">
        <v>152</v>
      </c>
      <c r="F334" s="139">
        <v>224</v>
      </c>
      <c r="G334" s="139">
        <f t="shared" si="22"/>
        <v>376</v>
      </c>
      <c r="H334" s="139">
        <v>0</v>
      </c>
      <c r="I334" s="139">
        <v>0</v>
      </c>
      <c r="J334" s="139">
        <v>0</v>
      </c>
      <c r="K334" s="139">
        <v>0</v>
      </c>
      <c r="L334" s="139">
        <v>0</v>
      </c>
      <c r="M334" s="199">
        <v>0</v>
      </c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</row>
    <row r="335" spans="1:47" ht="15.75" customHeight="1">
      <c r="A335" s="122"/>
      <c r="B335" s="121">
        <v>136</v>
      </c>
      <c r="C335" s="160" t="s">
        <v>691</v>
      </c>
      <c r="D335" s="163" t="s">
        <v>278</v>
      </c>
      <c r="E335" s="139">
        <v>231</v>
      </c>
      <c r="F335" s="139">
        <v>352</v>
      </c>
      <c r="G335" s="139">
        <f t="shared" si="22"/>
        <v>583</v>
      </c>
      <c r="H335" s="139">
        <v>0</v>
      </c>
      <c r="I335" s="139">
        <v>0</v>
      </c>
      <c r="J335" s="139">
        <v>0</v>
      </c>
      <c r="K335" s="139">
        <v>0</v>
      </c>
      <c r="L335" s="139">
        <v>0</v>
      </c>
      <c r="M335" s="199">
        <v>0</v>
      </c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</row>
    <row r="336" spans="1:47" ht="15.75" customHeight="1">
      <c r="A336" s="122"/>
      <c r="B336" s="121">
        <v>137</v>
      </c>
      <c r="C336" s="160" t="s">
        <v>692</v>
      </c>
      <c r="D336" s="163" t="s">
        <v>278</v>
      </c>
      <c r="E336" s="139">
        <v>96</v>
      </c>
      <c r="F336" s="139">
        <v>121</v>
      </c>
      <c r="G336" s="139">
        <f t="shared" si="22"/>
        <v>217</v>
      </c>
      <c r="H336" s="139">
        <v>0</v>
      </c>
      <c r="I336" s="139">
        <v>0</v>
      </c>
      <c r="J336" s="139">
        <v>0</v>
      </c>
      <c r="K336" s="139">
        <v>0</v>
      </c>
      <c r="L336" s="139">
        <v>0</v>
      </c>
      <c r="M336" s="199">
        <v>0</v>
      </c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</row>
    <row r="337" spans="1:47" ht="15.75" customHeight="1">
      <c r="A337" s="122"/>
      <c r="B337" s="121">
        <v>138</v>
      </c>
      <c r="C337" s="160" t="s">
        <v>693</v>
      </c>
      <c r="D337" s="163" t="s">
        <v>278</v>
      </c>
      <c r="E337" s="139">
        <v>27</v>
      </c>
      <c r="F337" s="139">
        <v>55</v>
      </c>
      <c r="G337" s="139">
        <f t="shared" si="22"/>
        <v>82</v>
      </c>
      <c r="H337" s="139">
        <v>0</v>
      </c>
      <c r="I337" s="139">
        <v>0</v>
      </c>
      <c r="J337" s="139">
        <v>0</v>
      </c>
      <c r="K337" s="139">
        <v>0</v>
      </c>
      <c r="L337" s="139">
        <v>0</v>
      </c>
      <c r="M337" s="199">
        <v>0</v>
      </c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</row>
    <row r="338" spans="1:47" ht="15.75" customHeight="1">
      <c r="A338" s="122"/>
      <c r="B338" s="121">
        <v>139</v>
      </c>
      <c r="C338" s="160" t="s">
        <v>694</v>
      </c>
      <c r="D338" s="163" t="s">
        <v>278</v>
      </c>
      <c r="E338" s="139">
        <v>25</v>
      </c>
      <c r="F338" s="139">
        <v>57</v>
      </c>
      <c r="G338" s="139">
        <f t="shared" si="22"/>
        <v>82</v>
      </c>
      <c r="H338" s="139">
        <v>0</v>
      </c>
      <c r="I338" s="139">
        <v>0</v>
      </c>
      <c r="J338" s="139">
        <v>0</v>
      </c>
      <c r="K338" s="139">
        <v>0</v>
      </c>
      <c r="L338" s="139">
        <v>0</v>
      </c>
      <c r="M338" s="199">
        <v>0</v>
      </c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</row>
    <row r="339" spans="1:47" ht="15.75" customHeight="1">
      <c r="A339" s="122"/>
      <c r="B339" s="121">
        <v>140</v>
      </c>
      <c r="C339" s="160" t="s">
        <v>695</v>
      </c>
      <c r="D339" s="163" t="s">
        <v>278</v>
      </c>
      <c r="E339" s="139">
        <v>21</v>
      </c>
      <c r="F339" s="139">
        <v>53</v>
      </c>
      <c r="G339" s="139">
        <f t="shared" si="22"/>
        <v>74</v>
      </c>
      <c r="H339" s="139">
        <v>0</v>
      </c>
      <c r="I339" s="139">
        <v>0</v>
      </c>
      <c r="J339" s="139">
        <v>0</v>
      </c>
      <c r="K339" s="139">
        <v>0</v>
      </c>
      <c r="L339" s="139">
        <v>0</v>
      </c>
      <c r="M339" s="199">
        <v>0</v>
      </c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</row>
    <row r="340" spans="1:47" ht="15.75" customHeight="1">
      <c r="A340" s="122"/>
      <c r="B340" s="121">
        <v>141</v>
      </c>
      <c r="C340" s="160" t="s">
        <v>696</v>
      </c>
      <c r="D340" s="163" t="s">
        <v>396</v>
      </c>
      <c r="E340" s="139">
        <v>84</v>
      </c>
      <c r="F340" s="139">
        <v>128</v>
      </c>
      <c r="G340" s="139">
        <f t="shared" si="22"/>
        <v>212</v>
      </c>
      <c r="H340" s="139">
        <v>0</v>
      </c>
      <c r="I340" s="139">
        <v>0</v>
      </c>
      <c r="J340" s="139">
        <v>0</v>
      </c>
      <c r="K340" s="139">
        <v>0</v>
      </c>
      <c r="L340" s="139">
        <v>0</v>
      </c>
      <c r="M340" s="199">
        <v>0</v>
      </c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</row>
    <row r="341" spans="1:47" ht="15.75" customHeight="1">
      <c r="A341" s="122"/>
      <c r="B341" s="121">
        <v>142</v>
      </c>
      <c r="C341" s="213" t="s">
        <v>697</v>
      </c>
      <c r="D341" s="163" t="s">
        <v>396</v>
      </c>
      <c r="E341" s="139">
        <v>218</v>
      </c>
      <c r="F341" s="139">
        <v>235</v>
      </c>
      <c r="G341" s="139">
        <f t="shared" si="22"/>
        <v>453</v>
      </c>
      <c r="H341" s="139">
        <v>0</v>
      </c>
      <c r="I341" s="139">
        <v>0</v>
      </c>
      <c r="J341" s="139">
        <v>0</v>
      </c>
      <c r="K341" s="139">
        <v>0</v>
      </c>
      <c r="L341" s="139">
        <v>0</v>
      </c>
      <c r="M341" s="199">
        <v>0</v>
      </c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</row>
    <row r="342" spans="1:47" ht="15.75" customHeight="1">
      <c r="A342" s="122"/>
      <c r="B342" s="121">
        <v>143</v>
      </c>
      <c r="C342" s="160" t="s">
        <v>698</v>
      </c>
      <c r="D342" s="163" t="s">
        <v>396</v>
      </c>
      <c r="E342" s="139">
        <v>65</v>
      </c>
      <c r="F342" s="139">
        <v>94</v>
      </c>
      <c r="G342" s="139">
        <f t="shared" si="22"/>
        <v>159</v>
      </c>
      <c r="H342" s="139">
        <v>0</v>
      </c>
      <c r="I342" s="139">
        <v>0</v>
      </c>
      <c r="J342" s="139">
        <v>0</v>
      </c>
      <c r="K342" s="139">
        <v>0</v>
      </c>
      <c r="L342" s="139">
        <v>0</v>
      </c>
      <c r="M342" s="199">
        <v>0</v>
      </c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</row>
    <row r="343" spans="1:47" ht="15.75" customHeight="1">
      <c r="A343" s="122"/>
      <c r="B343" s="121">
        <v>144</v>
      </c>
      <c r="C343" s="160" t="s">
        <v>699</v>
      </c>
      <c r="D343" s="163" t="s">
        <v>396</v>
      </c>
      <c r="E343" s="139">
        <v>219</v>
      </c>
      <c r="F343" s="139">
        <v>232</v>
      </c>
      <c r="G343" s="139">
        <f t="shared" si="22"/>
        <v>451</v>
      </c>
      <c r="H343" s="139">
        <v>0</v>
      </c>
      <c r="I343" s="139">
        <v>0</v>
      </c>
      <c r="J343" s="139">
        <v>0</v>
      </c>
      <c r="K343" s="139">
        <v>0</v>
      </c>
      <c r="L343" s="139">
        <v>0</v>
      </c>
      <c r="M343" s="199">
        <v>0</v>
      </c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</row>
    <row r="344" spans="1:47" ht="15.75" customHeight="1">
      <c r="A344" s="122"/>
      <c r="B344" s="121">
        <v>145</v>
      </c>
      <c r="C344" s="160" t="s">
        <v>700</v>
      </c>
      <c r="D344" s="163" t="s">
        <v>399</v>
      </c>
      <c r="E344" s="139">
        <v>230</v>
      </c>
      <c r="F344" s="139">
        <v>457</v>
      </c>
      <c r="G344" s="139">
        <f t="shared" si="22"/>
        <v>687</v>
      </c>
      <c r="H344" s="139">
        <v>0</v>
      </c>
      <c r="I344" s="139">
        <v>0</v>
      </c>
      <c r="J344" s="139">
        <v>0</v>
      </c>
      <c r="K344" s="139">
        <v>0</v>
      </c>
      <c r="L344" s="139">
        <v>0</v>
      </c>
      <c r="M344" s="199">
        <v>0</v>
      </c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</row>
    <row r="345" spans="1:47" ht="15.75" customHeight="1">
      <c r="A345" s="122"/>
      <c r="B345" s="121">
        <v>146</v>
      </c>
      <c r="C345" s="160" t="s">
        <v>701</v>
      </c>
      <c r="D345" s="163" t="s">
        <v>399</v>
      </c>
      <c r="E345" s="139">
        <v>72</v>
      </c>
      <c r="F345" s="139">
        <v>102</v>
      </c>
      <c r="G345" s="139">
        <f t="shared" si="22"/>
        <v>174</v>
      </c>
      <c r="H345" s="139">
        <v>0</v>
      </c>
      <c r="I345" s="139">
        <v>0</v>
      </c>
      <c r="J345" s="139">
        <v>0</v>
      </c>
      <c r="K345" s="139">
        <v>0</v>
      </c>
      <c r="L345" s="139">
        <v>0</v>
      </c>
      <c r="M345" s="199">
        <v>0</v>
      </c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</row>
    <row r="346" spans="1:47" ht="15.75" customHeight="1">
      <c r="A346" s="122"/>
      <c r="B346" s="121">
        <v>147</v>
      </c>
      <c r="C346" s="160" t="s">
        <v>702</v>
      </c>
      <c r="D346" s="163" t="s">
        <v>399</v>
      </c>
      <c r="E346" s="139">
        <v>0</v>
      </c>
      <c r="F346" s="139">
        <v>0</v>
      </c>
      <c r="G346" s="139">
        <f t="shared" si="22"/>
        <v>0</v>
      </c>
      <c r="H346" s="139">
        <v>0</v>
      </c>
      <c r="I346" s="139">
        <v>0</v>
      </c>
      <c r="J346" s="139">
        <v>0</v>
      </c>
      <c r="K346" s="139">
        <v>0</v>
      </c>
      <c r="L346" s="139">
        <v>0</v>
      </c>
      <c r="M346" s="199">
        <v>0</v>
      </c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</row>
    <row r="347" spans="1:47" ht="15.75" customHeight="1">
      <c r="A347" s="122"/>
      <c r="B347" s="121">
        <v>148</v>
      </c>
      <c r="C347" s="160" t="s">
        <v>703</v>
      </c>
      <c r="D347" s="163" t="s">
        <v>282</v>
      </c>
      <c r="E347" s="139">
        <v>589</v>
      </c>
      <c r="F347" s="139">
        <v>756</v>
      </c>
      <c r="G347" s="139">
        <f t="shared" si="22"/>
        <v>1345</v>
      </c>
      <c r="H347" s="139">
        <v>0</v>
      </c>
      <c r="I347" s="139">
        <v>0</v>
      </c>
      <c r="J347" s="139">
        <v>0</v>
      </c>
      <c r="K347" s="139">
        <v>0</v>
      </c>
      <c r="L347" s="139">
        <v>0</v>
      </c>
      <c r="M347" s="199">
        <v>0</v>
      </c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</row>
    <row r="348" spans="1:47" ht="15.75" customHeight="1">
      <c r="A348" s="122"/>
      <c r="B348" s="121">
        <v>149</v>
      </c>
      <c r="C348" s="160" t="s">
        <v>704</v>
      </c>
      <c r="D348" s="163" t="s">
        <v>282</v>
      </c>
      <c r="E348" s="139">
        <v>25</v>
      </c>
      <c r="F348" s="139">
        <v>107</v>
      </c>
      <c r="G348" s="139">
        <f t="shared" si="22"/>
        <v>132</v>
      </c>
      <c r="H348" s="139">
        <v>0</v>
      </c>
      <c r="I348" s="139">
        <v>0</v>
      </c>
      <c r="J348" s="139">
        <v>0</v>
      </c>
      <c r="K348" s="139">
        <v>0</v>
      </c>
      <c r="L348" s="139">
        <v>0</v>
      </c>
      <c r="M348" s="199">
        <v>0</v>
      </c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</row>
    <row r="349" spans="1:47" ht="15.75" customHeight="1">
      <c r="A349" s="122"/>
      <c r="B349" s="121">
        <v>150</v>
      </c>
      <c r="C349" s="160" t="s">
        <v>705</v>
      </c>
      <c r="D349" s="163" t="s">
        <v>282</v>
      </c>
      <c r="E349" s="139">
        <v>92</v>
      </c>
      <c r="F349" s="139">
        <v>208</v>
      </c>
      <c r="G349" s="139">
        <f t="shared" si="22"/>
        <v>300</v>
      </c>
      <c r="H349" s="139">
        <v>0</v>
      </c>
      <c r="I349" s="139">
        <v>0</v>
      </c>
      <c r="J349" s="139">
        <v>0</v>
      </c>
      <c r="K349" s="139">
        <v>0</v>
      </c>
      <c r="L349" s="139">
        <v>0</v>
      </c>
      <c r="M349" s="199">
        <v>0</v>
      </c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</row>
    <row r="350" spans="1:47" ht="15.75" customHeight="1">
      <c r="A350" s="122"/>
      <c r="B350" s="121">
        <v>151</v>
      </c>
      <c r="C350" s="160" t="s">
        <v>706</v>
      </c>
      <c r="D350" s="163" t="s">
        <v>282</v>
      </c>
      <c r="E350" s="139">
        <v>18</v>
      </c>
      <c r="F350" s="139">
        <v>42</v>
      </c>
      <c r="G350" s="139">
        <f t="shared" si="22"/>
        <v>60</v>
      </c>
      <c r="H350" s="139">
        <v>0</v>
      </c>
      <c r="I350" s="139">
        <v>0</v>
      </c>
      <c r="J350" s="139">
        <v>0</v>
      </c>
      <c r="K350" s="139">
        <v>0</v>
      </c>
      <c r="L350" s="139">
        <v>0</v>
      </c>
      <c r="M350" s="199">
        <v>0</v>
      </c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</row>
    <row r="351" spans="1:47" ht="15.75" customHeight="1">
      <c r="A351" s="122"/>
      <c r="B351" s="121">
        <v>152</v>
      </c>
      <c r="C351" s="160" t="s">
        <v>707</v>
      </c>
      <c r="D351" s="163" t="s">
        <v>282</v>
      </c>
      <c r="E351" s="139">
        <v>1421</v>
      </c>
      <c r="F351" s="139">
        <v>2139</v>
      </c>
      <c r="G351" s="139">
        <f t="shared" si="22"/>
        <v>3560</v>
      </c>
      <c r="H351" s="139">
        <v>0</v>
      </c>
      <c r="I351" s="139">
        <v>0</v>
      </c>
      <c r="J351" s="139">
        <v>0</v>
      </c>
      <c r="K351" s="139">
        <v>0</v>
      </c>
      <c r="L351" s="139">
        <v>0</v>
      </c>
      <c r="M351" s="199">
        <v>0</v>
      </c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</row>
    <row r="352" spans="1:47" ht="15.75" customHeight="1">
      <c r="A352" s="122"/>
      <c r="B352" s="121">
        <v>153</v>
      </c>
      <c r="C352" s="160" t="s">
        <v>708</v>
      </c>
      <c r="D352" s="163" t="s">
        <v>282</v>
      </c>
      <c r="E352" s="139">
        <v>1362</v>
      </c>
      <c r="F352" s="139">
        <v>2188</v>
      </c>
      <c r="G352" s="139">
        <f t="shared" si="22"/>
        <v>3550</v>
      </c>
      <c r="H352" s="139">
        <v>0</v>
      </c>
      <c r="I352" s="139">
        <v>0</v>
      </c>
      <c r="J352" s="139">
        <v>0</v>
      </c>
      <c r="K352" s="139">
        <v>0</v>
      </c>
      <c r="L352" s="139">
        <v>0</v>
      </c>
      <c r="M352" s="199">
        <v>0</v>
      </c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</row>
    <row r="353" spans="1:47" ht="15.75" customHeight="1">
      <c r="A353" s="122"/>
      <c r="B353" s="121">
        <v>154</v>
      </c>
      <c r="C353" s="160" t="s">
        <v>709</v>
      </c>
      <c r="D353" s="163" t="s">
        <v>282</v>
      </c>
      <c r="E353" s="139">
        <v>268</v>
      </c>
      <c r="F353" s="139">
        <v>477</v>
      </c>
      <c r="G353" s="139">
        <f t="shared" si="22"/>
        <v>745</v>
      </c>
      <c r="H353" s="139">
        <v>0</v>
      </c>
      <c r="I353" s="139">
        <v>0</v>
      </c>
      <c r="J353" s="139">
        <v>0</v>
      </c>
      <c r="K353" s="139">
        <v>0</v>
      </c>
      <c r="L353" s="139">
        <v>0</v>
      </c>
      <c r="M353" s="199">
        <v>0</v>
      </c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</row>
    <row r="354" spans="1:47" ht="15.75" customHeight="1">
      <c r="A354" s="122"/>
      <c r="B354" s="121">
        <v>155</v>
      </c>
      <c r="C354" s="160" t="s">
        <v>710</v>
      </c>
      <c r="D354" s="163" t="s">
        <v>282</v>
      </c>
      <c r="E354" s="139">
        <v>25</v>
      </c>
      <c r="F354" s="139">
        <v>155</v>
      </c>
      <c r="G354" s="139">
        <f t="shared" si="22"/>
        <v>180</v>
      </c>
      <c r="H354" s="139">
        <v>0</v>
      </c>
      <c r="I354" s="139">
        <v>0</v>
      </c>
      <c r="J354" s="139">
        <v>0</v>
      </c>
      <c r="K354" s="139">
        <v>0</v>
      </c>
      <c r="L354" s="139">
        <v>0</v>
      </c>
      <c r="M354" s="199">
        <v>0</v>
      </c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</row>
    <row r="355" spans="1:47" ht="15.75" customHeight="1">
      <c r="A355" s="122"/>
      <c r="B355" s="121">
        <v>156</v>
      </c>
      <c r="C355" s="160" t="s">
        <v>711</v>
      </c>
      <c r="D355" s="163" t="s">
        <v>281</v>
      </c>
      <c r="E355" s="163">
        <v>3241</v>
      </c>
      <c r="F355" s="163">
        <v>2212</v>
      </c>
      <c r="G355" s="139">
        <f t="shared" si="22"/>
        <v>5453</v>
      </c>
      <c r="H355" s="139">
        <v>0</v>
      </c>
      <c r="I355" s="139">
        <v>0</v>
      </c>
      <c r="J355" s="139">
        <v>0</v>
      </c>
      <c r="K355" s="139">
        <v>0</v>
      </c>
      <c r="L355" s="139">
        <v>0</v>
      </c>
      <c r="M355" s="199">
        <v>0</v>
      </c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</row>
    <row r="356" spans="1:47" ht="15.75" customHeight="1">
      <c r="A356" s="122"/>
      <c r="B356" s="121">
        <v>157</v>
      </c>
      <c r="C356" s="160" t="s">
        <v>712</v>
      </c>
      <c r="D356" s="163" t="s">
        <v>281</v>
      </c>
      <c r="E356" s="163">
        <v>925</v>
      </c>
      <c r="F356" s="163">
        <v>291</v>
      </c>
      <c r="G356" s="139">
        <f t="shared" si="22"/>
        <v>1216</v>
      </c>
      <c r="H356" s="139">
        <v>0</v>
      </c>
      <c r="I356" s="139">
        <v>0</v>
      </c>
      <c r="J356" s="139">
        <v>0</v>
      </c>
      <c r="K356" s="139">
        <v>0</v>
      </c>
      <c r="L356" s="139">
        <v>0</v>
      </c>
      <c r="M356" s="199">
        <v>0</v>
      </c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</row>
    <row r="357" spans="1:47" ht="15.75" customHeight="1">
      <c r="A357" s="122"/>
      <c r="B357" s="121">
        <v>158</v>
      </c>
      <c r="C357" s="160" t="s">
        <v>713</v>
      </c>
      <c r="D357" s="163" t="s">
        <v>281</v>
      </c>
      <c r="E357" s="163">
        <v>125</v>
      </c>
      <c r="F357" s="163">
        <v>337</v>
      </c>
      <c r="G357" s="139">
        <f t="shared" si="22"/>
        <v>462</v>
      </c>
      <c r="H357" s="139">
        <v>0</v>
      </c>
      <c r="I357" s="139">
        <v>0</v>
      </c>
      <c r="J357" s="139">
        <v>0</v>
      </c>
      <c r="K357" s="139">
        <v>0</v>
      </c>
      <c r="L357" s="139">
        <v>0</v>
      </c>
      <c r="M357" s="199">
        <v>0</v>
      </c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</row>
    <row r="358" spans="1:47" ht="15.75" customHeight="1">
      <c r="A358" s="122"/>
      <c r="B358" s="121">
        <v>159</v>
      </c>
      <c r="C358" s="160" t="s">
        <v>714</v>
      </c>
      <c r="D358" s="163" t="s">
        <v>281</v>
      </c>
      <c r="E358" s="163">
        <v>20</v>
      </c>
      <c r="F358" s="163">
        <v>33</v>
      </c>
      <c r="G358" s="139">
        <f t="shared" si="22"/>
        <v>53</v>
      </c>
      <c r="H358" s="139">
        <v>0</v>
      </c>
      <c r="I358" s="139">
        <v>0</v>
      </c>
      <c r="J358" s="139">
        <v>0</v>
      </c>
      <c r="K358" s="139">
        <v>0</v>
      </c>
      <c r="L358" s="139">
        <v>0</v>
      </c>
      <c r="M358" s="199">
        <v>0</v>
      </c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</row>
    <row r="359" spans="1:47" ht="15.75" customHeight="1">
      <c r="A359" s="122"/>
      <c r="B359" s="121">
        <v>160</v>
      </c>
      <c r="C359" s="160" t="s">
        <v>715</v>
      </c>
      <c r="D359" s="163" t="s">
        <v>281</v>
      </c>
      <c r="E359" s="163">
        <v>925</v>
      </c>
      <c r="F359" s="163">
        <v>485</v>
      </c>
      <c r="G359" s="139">
        <f t="shared" si="22"/>
        <v>1410</v>
      </c>
      <c r="H359" s="139">
        <v>0</v>
      </c>
      <c r="I359" s="139">
        <v>0</v>
      </c>
      <c r="J359" s="139">
        <v>0</v>
      </c>
      <c r="K359" s="139">
        <v>0</v>
      </c>
      <c r="L359" s="139">
        <v>0</v>
      </c>
      <c r="M359" s="199">
        <v>0</v>
      </c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</row>
    <row r="360" spans="1:47" ht="15.75" customHeight="1">
      <c r="A360" s="122"/>
      <c r="B360" s="121">
        <v>161</v>
      </c>
      <c r="C360" s="160" t="s">
        <v>716</v>
      </c>
      <c r="D360" s="163" t="s">
        <v>281</v>
      </c>
      <c r="E360" s="163">
        <v>47</v>
      </c>
      <c r="F360" s="163">
        <v>20</v>
      </c>
      <c r="G360" s="139">
        <f t="shared" si="22"/>
        <v>67</v>
      </c>
      <c r="H360" s="139">
        <v>0</v>
      </c>
      <c r="I360" s="139">
        <v>0</v>
      </c>
      <c r="J360" s="139">
        <v>0</v>
      </c>
      <c r="K360" s="139">
        <v>0</v>
      </c>
      <c r="L360" s="139">
        <v>0</v>
      </c>
      <c r="M360" s="199">
        <v>0</v>
      </c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</row>
    <row r="361" spans="1:47" ht="15.75" customHeight="1">
      <c r="A361" s="122"/>
      <c r="B361" s="121">
        <v>162</v>
      </c>
      <c r="C361" s="160" t="s">
        <v>717</v>
      </c>
      <c r="D361" s="163" t="s">
        <v>281</v>
      </c>
      <c r="E361" s="163">
        <v>325</v>
      </c>
      <c r="F361" s="163">
        <v>216</v>
      </c>
      <c r="G361" s="139">
        <f t="shared" si="22"/>
        <v>541</v>
      </c>
      <c r="H361" s="139">
        <v>0</v>
      </c>
      <c r="I361" s="139">
        <v>0</v>
      </c>
      <c r="J361" s="139">
        <v>0</v>
      </c>
      <c r="K361" s="139">
        <v>0</v>
      </c>
      <c r="L361" s="139">
        <v>0</v>
      </c>
      <c r="M361" s="199">
        <v>0</v>
      </c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</row>
    <row r="362" spans="1:47" ht="15.75" customHeight="1">
      <c r="A362" s="122"/>
      <c r="B362" s="121">
        <v>163</v>
      </c>
      <c r="C362" s="160" t="s">
        <v>718</v>
      </c>
      <c r="D362" s="163" t="s">
        <v>281</v>
      </c>
      <c r="E362" s="163">
        <v>210</v>
      </c>
      <c r="F362" s="163">
        <v>151</v>
      </c>
      <c r="G362" s="139">
        <f t="shared" si="22"/>
        <v>361</v>
      </c>
      <c r="H362" s="139">
        <v>0</v>
      </c>
      <c r="I362" s="139">
        <v>0</v>
      </c>
      <c r="J362" s="139">
        <v>0</v>
      </c>
      <c r="K362" s="139">
        <v>0</v>
      </c>
      <c r="L362" s="139">
        <v>0</v>
      </c>
      <c r="M362" s="199">
        <v>0</v>
      </c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</row>
    <row r="363" spans="1:47" ht="15.75" customHeight="1">
      <c r="A363" s="122"/>
      <c r="B363" s="121">
        <v>164</v>
      </c>
      <c r="C363" s="160" t="s">
        <v>719</v>
      </c>
      <c r="D363" s="163" t="s">
        <v>281</v>
      </c>
      <c r="E363" s="163">
        <v>2521</v>
      </c>
      <c r="F363" s="163">
        <v>1052</v>
      </c>
      <c r="G363" s="139">
        <f t="shared" si="22"/>
        <v>3573</v>
      </c>
      <c r="H363" s="139">
        <v>0</v>
      </c>
      <c r="I363" s="139">
        <v>0</v>
      </c>
      <c r="J363" s="139">
        <v>0</v>
      </c>
      <c r="K363" s="139">
        <v>0</v>
      </c>
      <c r="L363" s="139">
        <v>0</v>
      </c>
      <c r="M363" s="199">
        <v>0</v>
      </c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</row>
    <row r="364" spans="1:47" ht="15.75" customHeight="1">
      <c r="A364" s="122"/>
      <c r="B364" s="121">
        <v>165</v>
      </c>
      <c r="C364" s="160" t="s">
        <v>720</v>
      </c>
      <c r="D364" s="163" t="s">
        <v>277</v>
      </c>
      <c r="E364" s="139">
        <v>590</v>
      </c>
      <c r="F364" s="139">
        <v>1767</v>
      </c>
      <c r="G364" s="139">
        <f t="shared" si="22"/>
        <v>2357</v>
      </c>
      <c r="H364" s="139">
        <v>0</v>
      </c>
      <c r="I364" s="139">
        <v>0</v>
      </c>
      <c r="J364" s="139">
        <v>0</v>
      </c>
      <c r="K364" s="139">
        <v>0</v>
      </c>
      <c r="L364" s="139">
        <v>0</v>
      </c>
      <c r="M364" s="199">
        <v>0</v>
      </c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</row>
    <row r="365" spans="1:47" ht="15.75" customHeight="1">
      <c r="A365" s="122"/>
      <c r="B365" s="121">
        <v>166</v>
      </c>
      <c r="C365" s="160" t="s">
        <v>721</v>
      </c>
      <c r="D365" s="163" t="s">
        <v>277</v>
      </c>
      <c r="E365" s="139">
        <v>68</v>
      </c>
      <c r="F365" s="139">
        <v>590</v>
      </c>
      <c r="G365" s="139">
        <f t="shared" si="22"/>
        <v>658</v>
      </c>
      <c r="H365" s="139">
        <v>0</v>
      </c>
      <c r="I365" s="139">
        <v>0</v>
      </c>
      <c r="J365" s="139">
        <v>0</v>
      </c>
      <c r="K365" s="139">
        <v>0</v>
      </c>
      <c r="L365" s="139">
        <v>0</v>
      </c>
      <c r="M365" s="199">
        <v>0</v>
      </c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</row>
    <row r="366" spans="1:47" ht="15.75" customHeight="1">
      <c r="A366" s="122"/>
      <c r="B366" s="121">
        <v>167</v>
      </c>
      <c r="C366" s="160" t="s">
        <v>722</v>
      </c>
      <c r="D366" s="163" t="s">
        <v>277</v>
      </c>
      <c r="E366" s="139">
        <v>83</v>
      </c>
      <c r="F366" s="139">
        <v>310</v>
      </c>
      <c r="G366" s="139">
        <f t="shared" si="22"/>
        <v>393</v>
      </c>
      <c r="H366" s="139">
        <v>0</v>
      </c>
      <c r="I366" s="139">
        <v>0</v>
      </c>
      <c r="J366" s="139">
        <v>0</v>
      </c>
      <c r="K366" s="139">
        <v>0</v>
      </c>
      <c r="L366" s="139">
        <v>0</v>
      </c>
      <c r="M366" s="199">
        <v>0</v>
      </c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</row>
    <row r="367" spans="1:47" ht="15.75" customHeight="1">
      <c r="A367" s="122"/>
      <c r="B367" s="121">
        <v>168</v>
      </c>
      <c r="C367" s="160" t="s">
        <v>723</v>
      </c>
      <c r="D367" s="163" t="s">
        <v>277</v>
      </c>
      <c r="E367" s="139">
        <v>73</v>
      </c>
      <c r="F367" s="139">
        <v>1050</v>
      </c>
      <c r="G367" s="139">
        <f t="shared" si="22"/>
        <v>1123</v>
      </c>
      <c r="H367" s="139">
        <v>0</v>
      </c>
      <c r="I367" s="139">
        <v>0</v>
      </c>
      <c r="J367" s="139">
        <v>0</v>
      </c>
      <c r="K367" s="139">
        <v>0</v>
      </c>
      <c r="L367" s="139">
        <v>0</v>
      </c>
      <c r="M367" s="199">
        <v>0</v>
      </c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</row>
    <row r="368" spans="1:47" ht="15.75" customHeight="1">
      <c r="A368" s="122"/>
      <c r="B368" s="121">
        <v>169</v>
      </c>
      <c r="C368" s="160" t="s">
        <v>724</v>
      </c>
      <c r="D368" s="163" t="s">
        <v>277</v>
      </c>
      <c r="E368" s="139">
        <v>45</v>
      </c>
      <c r="F368" s="139">
        <v>370</v>
      </c>
      <c r="G368" s="139">
        <f t="shared" si="22"/>
        <v>415</v>
      </c>
      <c r="H368" s="139">
        <v>0</v>
      </c>
      <c r="I368" s="139">
        <v>0</v>
      </c>
      <c r="J368" s="139">
        <v>0</v>
      </c>
      <c r="K368" s="139">
        <v>0</v>
      </c>
      <c r="L368" s="139">
        <v>0</v>
      </c>
      <c r="M368" s="199">
        <v>0</v>
      </c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</row>
    <row r="369" spans="1:47" ht="15.75" customHeight="1">
      <c r="A369" s="122"/>
      <c r="B369" s="121">
        <v>170</v>
      </c>
      <c r="C369" s="160" t="s">
        <v>725</v>
      </c>
      <c r="D369" s="163" t="s">
        <v>277</v>
      </c>
      <c r="E369" s="139">
        <v>12</v>
      </c>
      <c r="F369" s="139">
        <v>60</v>
      </c>
      <c r="G369" s="139">
        <f t="shared" si="22"/>
        <v>72</v>
      </c>
      <c r="H369" s="139">
        <v>0</v>
      </c>
      <c r="I369" s="139">
        <v>0</v>
      </c>
      <c r="J369" s="139">
        <v>0</v>
      </c>
      <c r="K369" s="139">
        <v>0</v>
      </c>
      <c r="L369" s="139">
        <v>0</v>
      </c>
      <c r="M369" s="199">
        <v>0</v>
      </c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</row>
    <row r="370" spans="1:47" ht="15.75" customHeight="1">
      <c r="A370" s="122"/>
      <c r="B370" s="121">
        <v>171</v>
      </c>
      <c r="C370" s="160" t="s">
        <v>726</v>
      </c>
      <c r="D370" s="163" t="s">
        <v>277</v>
      </c>
      <c r="E370" s="139">
        <v>484</v>
      </c>
      <c r="F370" s="139">
        <v>1451</v>
      </c>
      <c r="G370" s="139">
        <f t="shared" si="22"/>
        <v>1935</v>
      </c>
      <c r="H370" s="139">
        <v>0</v>
      </c>
      <c r="I370" s="139">
        <v>0</v>
      </c>
      <c r="J370" s="139">
        <v>0</v>
      </c>
      <c r="K370" s="139">
        <v>0</v>
      </c>
      <c r="L370" s="139">
        <v>0</v>
      </c>
      <c r="M370" s="199">
        <v>0</v>
      </c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</row>
    <row r="371" spans="1:47" ht="15.75" customHeight="1">
      <c r="A371" s="122"/>
      <c r="B371" s="121">
        <v>172</v>
      </c>
      <c r="C371" s="160" t="s">
        <v>727</v>
      </c>
      <c r="D371" s="163" t="s">
        <v>277</v>
      </c>
      <c r="E371" s="139">
        <v>822</v>
      </c>
      <c r="F371" s="139">
        <v>1669</v>
      </c>
      <c r="G371" s="139">
        <f t="shared" si="22"/>
        <v>2491</v>
      </c>
      <c r="H371" s="139">
        <v>0</v>
      </c>
      <c r="I371" s="139">
        <v>0</v>
      </c>
      <c r="J371" s="139">
        <v>0</v>
      </c>
      <c r="K371" s="139">
        <v>0</v>
      </c>
      <c r="L371" s="139">
        <v>0</v>
      </c>
      <c r="M371" s="199">
        <v>0</v>
      </c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</row>
    <row r="372" spans="1:47" ht="15.75" customHeight="1">
      <c r="A372" s="122"/>
      <c r="B372" s="121">
        <v>173</v>
      </c>
      <c r="C372" s="160" t="s">
        <v>728</v>
      </c>
      <c r="D372" s="163" t="s">
        <v>277</v>
      </c>
      <c r="E372" s="139">
        <v>124</v>
      </c>
      <c r="F372" s="139">
        <v>220</v>
      </c>
      <c r="G372" s="139">
        <f t="shared" si="22"/>
        <v>344</v>
      </c>
      <c r="H372" s="139">
        <v>0</v>
      </c>
      <c r="I372" s="139">
        <v>0</v>
      </c>
      <c r="J372" s="139">
        <v>0</v>
      </c>
      <c r="K372" s="139">
        <v>0</v>
      </c>
      <c r="L372" s="139">
        <v>0</v>
      </c>
      <c r="M372" s="199">
        <v>0</v>
      </c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</row>
    <row r="373" spans="1:47" ht="15.75" customHeight="1">
      <c r="A373" s="122"/>
      <c r="B373" s="121">
        <v>174</v>
      </c>
      <c r="C373" s="160" t="s">
        <v>729</v>
      </c>
      <c r="D373" s="163" t="s">
        <v>277</v>
      </c>
      <c r="E373" s="139">
        <v>87</v>
      </c>
      <c r="F373" s="139">
        <v>591</v>
      </c>
      <c r="G373" s="139">
        <f t="shared" si="22"/>
        <v>678</v>
      </c>
      <c r="H373" s="139">
        <v>0</v>
      </c>
      <c r="I373" s="139">
        <v>0</v>
      </c>
      <c r="J373" s="139">
        <v>0</v>
      </c>
      <c r="K373" s="139">
        <v>0</v>
      </c>
      <c r="L373" s="139">
        <v>0</v>
      </c>
      <c r="M373" s="199">
        <v>0</v>
      </c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</row>
    <row r="374" spans="1:47" ht="15.75" customHeight="1">
      <c r="A374" s="122"/>
      <c r="B374" s="121">
        <v>175</v>
      </c>
      <c r="C374" s="160" t="s">
        <v>730</v>
      </c>
      <c r="D374" s="163" t="s">
        <v>277</v>
      </c>
      <c r="E374" s="139">
        <v>190</v>
      </c>
      <c r="F374" s="139">
        <v>228</v>
      </c>
      <c r="G374" s="139">
        <f t="shared" si="22"/>
        <v>418</v>
      </c>
      <c r="H374" s="139">
        <v>0</v>
      </c>
      <c r="I374" s="139">
        <v>0</v>
      </c>
      <c r="J374" s="139">
        <v>0</v>
      </c>
      <c r="K374" s="139">
        <v>0</v>
      </c>
      <c r="L374" s="139">
        <v>0</v>
      </c>
      <c r="M374" s="199">
        <v>0</v>
      </c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</row>
    <row r="375" spans="1:47" ht="15.75" customHeight="1">
      <c r="A375" s="122"/>
      <c r="B375" s="121">
        <v>176</v>
      </c>
      <c r="C375" s="160" t="s">
        <v>731</v>
      </c>
      <c r="D375" s="163" t="s">
        <v>732</v>
      </c>
      <c r="E375" s="139">
        <v>69</v>
      </c>
      <c r="F375" s="139">
        <v>198</v>
      </c>
      <c r="G375" s="139">
        <f t="shared" si="22"/>
        <v>267</v>
      </c>
      <c r="H375" s="139">
        <v>0</v>
      </c>
      <c r="I375" s="139">
        <v>0</v>
      </c>
      <c r="J375" s="139">
        <v>0</v>
      </c>
      <c r="K375" s="139">
        <v>0</v>
      </c>
      <c r="L375" s="139">
        <v>0</v>
      </c>
      <c r="M375" s="199">
        <v>0</v>
      </c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</row>
    <row r="376" spans="1:47" ht="15.75" customHeight="1">
      <c r="A376" s="122"/>
      <c r="B376" s="121">
        <v>177</v>
      </c>
      <c r="C376" s="160" t="s">
        <v>733</v>
      </c>
      <c r="D376" s="163" t="s">
        <v>732</v>
      </c>
      <c r="E376" s="139">
        <v>286</v>
      </c>
      <c r="F376" s="139">
        <v>458</v>
      </c>
      <c r="G376" s="139">
        <f t="shared" si="22"/>
        <v>744</v>
      </c>
      <c r="H376" s="139">
        <v>0</v>
      </c>
      <c r="I376" s="139">
        <v>0</v>
      </c>
      <c r="J376" s="139">
        <v>0</v>
      </c>
      <c r="K376" s="139">
        <v>0</v>
      </c>
      <c r="L376" s="139">
        <v>0</v>
      </c>
      <c r="M376" s="199">
        <v>0</v>
      </c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</row>
    <row r="377" spans="1:47" ht="15.75" customHeight="1">
      <c r="A377" s="122"/>
      <c r="B377" s="121">
        <v>178</v>
      </c>
      <c r="C377" s="160" t="s">
        <v>734</v>
      </c>
      <c r="D377" s="163" t="s">
        <v>732</v>
      </c>
      <c r="E377" s="139">
        <v>86</v>
      </c>
      <c r="F377" s="139">
        <v>312</v>
      </c>
      <c r="G377" s="139">
        <f t="shared" si="22"/>
        <v>398</v>
      </c>
      <c r="H377" s="139">
        <v>0</v>
      </c>
      <c r="I377" s="139">
        <v>0</v>
      </c>
      <c r="J377" s="139">
        <v>0</v>
      </c>
      <c r="K377" s="139">
        <v>0</v>
      </c>
      <c r="L377" s="139">
        <v>0</v>
      </c>
      <c r="M377" s="199">
        <v>0</v>
      </c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</row>
    <row r="378" spans="1:47" ht="15.75" customHeight="1">
      <c r="A378" s="122"/>
      <c r="B378" s="121">
        <v>179</v>
      </c>
      <c r="C378" s="160" t="s">
        <v>735</v>
      </c>
      <c r="D378" s="163" t="s">
        <v>732</v>
      </c>
      <c r="E378" s="139">
        <v>1258</v>
      </c>
      <c r="F378" s="139">
        <v>3402</v>
      </c>
      <c r="G378" s="139">
        <f t="shared" si="22"/>
        <v>4660</v>
      </c>
      <c r="H378" s="139">
        <v>0</v>
      </c>
      <c r="I378" s="139">
        <v>0</v>
      </c>
      <c r="J378" s="139">
        <v>0</v>
      </c>
      <c r="K378" s="139">
        <v>0</v>
      </c>
      <c r="L378" s="139">
        <v>0</v>
      </c>
      <c r="M378" s="199">
        <v>0</v>
      </c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</row>
    <row r="379" spans="1:47" ht="15.75" customHeight="1">
      <c r="A379" s="122"/>
      <c r="B379" s="121">
        <v>180</v>
      </c>
      <c r="C379" s="160" t="s">
        <v>736</v>
      </c>
      <c r="D379" s="163" t="s">
        <v>732</v>
      </c>
      <c r="E379" s="139">
        <v>213</v>
      </c>
      <c r="F379" s="139">
        <v>411</v>
      </c>
      <c r="G379" s="139">
        <f t="shared" si="22"/>
        <v>624</v>
      </c>
      <c r="H379" s="139">
        <v>0</v>
      </c>
      <c r="I379" s="139">
        <v>0</v>
      </c>
      <c r="J379" s="139">
        <v>0</v>
      </c>
      <c r="K379" s="139">
        <v>0</v>
      </c>
      <c r="L379" s="139">
        <v>0</v>
      </c>
      <c r="M379" s="199">
        <v>0</v>
      </c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</row>
    <row r="380" spans="1:47" ht="15.75" customHeight="1">
      <c r="A380" s="122"/>
      <c r="B380" s="121">
        <v>181</v>
      </c>
      <c r="C380" s="160" t="s">
        <v>737</v>
      </c>
      <c r="D380" s="163" t="s">
        <v>732</v>
      </c>
      <c r="E380" s="139">
        <v>236</v>
      </c>
      <c r="F380" s="139">
        <v>470</v>
      </c>
      <c r="G380" s="139">
        <f t="shared" si="22"/>
        <v>706</v>
      </c>
      <c r="H380" s="139">
        <v>0</v>
      </c>
      <c r="I380" s="139">
        <v>0</v>
      </c>
      <c r="J380" s="139">
        <v>0</v>
      </c>
      <c r="K380" s="139">
        <v>0</v>
      </c>
      <c r="L380" s="139">
        <v>0</v>
      </c>
      <c r="M380" s="199">
        <v>0</v>
      </c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</row>
    <row r="381" spans="1:47" ht="15.75" customHeight="1">
      <c r="A381" s="122"/>
      <c r="B381" s="121">
        <v>182</v>
      </c>
      <c r="C381" s="160" t="s">
        <v>738</v>
      </c>
      <c r="D381" s="163" t="s">
        <v>732</v>
      </c>
      <c r="E381" s="139">
        <v>46</v>
      </c>
      <c r="F381" s="139">
        <v>124</v>
      </c>
      <c r="G381" s="139">
        <f t="shared" si="22"/>
        <v>170</v>
      </c>
      <c r="H381" s="139">
        <v>0</v>
      </c>
      <c r="I381" s="139">
        <v>0</v>
      </c>
      <c r="J381" s="139">
        <v>0</v>
      </c>
      <c r="K381" s="139">
        <v>0</v>
      </c>
      <c r="L381" s="139">
        <v>0</v>
      </c>
      <c r="M381" s="199">
        <v>0</v>
      </c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</row>
    <row r="382" spans="1:47" ht="15.75" customHeight="1">
      <c r="A382" s="122"/>
      <c r="B382" s="121">
        <v>183</v>
      </c>
      <c r="C382" s="160" t="s">
        <v>739</v>
      </c>
      <c r="D382" s="163" t="s">
        <v>732</v>
      </c>
      <c r="E382" s="139">
        <v>35</v>
      </c>
      <c r="F382" s="139">
        <v>70</v>
      </c>
      <c r="G382" s="139">
        <f t="shared" si="22"/>
        <v>105</v>
      </c>
      <c r="H382" s="139">
        <v>0</v>
      </c>
      <c r="I382" s="139">
        <v>0</v>
      </c>
      <c r="J382" s="139">
        <v>0</v>
      </c>
      <c r="K382" s="139">
        <v>0</v>
      </c>
      <c r="L382" s="139">
        <v>0</v>
      </c>
      <c r="M382" s="199">
        <v>0</v>
      </c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</row>
    <row r="383" spans="1:47" ht="15.75" customHeight="1">
      <c r="A383" s="122"/>
      <c r="B383" s="121">
        <v>184</v>
      </c>
      <c r="C383" s="160" t="s">
        <v>740</v>
      </c>
      <c r="D383" s="163" t="s">
        <v>732</v>
      </c>
      <c r="E383" s="139">
        <v>14</v>
      </c>
      <c r="F383" s="139">
        <v>38</v>
      </c>
      <c r="G383" s="139">
        <f t="shared" si="22"/>
        <v>52</v>
      </c>
      <c r="H383" s="139">
        <v>0</v>
      </c>
      <c r="I383" s="139">
        <v>0</v>
      </c>
      <c r="J383" s="139">
        <v>0</v>
      </c>
      <c r="K383" s="139">
        <v>0</v>
      </c>
      <c r="L383" s="139">
        <v>0</v>
      </c>
      <c r="M383" s="199">
        <v>0</v>
      </c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</row>
    <row r="384" spans="1:47" ht="15.75" customHeight="1">
      <c r="A384" s="122"/>
      <c r="B384" s="121">
        <v>185</v>
      </c>
      <c r="C384" s="160" t="s">
        <v>741</v>
      </c>
      <c r="D384" s="163" t="s">
        <v>732</v>
      </c>
      <c r="E384" s="139">
        <v>36</v>
      </c>
      <c r="F384" s="139">
        <v>156</v>
      </c>
      <c r="G384" s="139">
        <f t="shared" si="22"/>
        <v>192</v>
      </c>
      <c r="H384" s="139">
        <v>0</v>
      </c>
      <c r="I384" s="139">
        <v>0</v>
      </c>
      <c r="J384" s="139">
        <v>0</v>
      </c>
      <c r="K384" s="139">
        <v>0</v>
      </c>
      <c r="L384" s="139">
        <v>0</v>
      </c>
      <c r="M384" s="199">
        <v>0</v>
      </c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</row>
    <row r="385" spans="1:47" ht="15.75" customHeight="1">
      <c r="A385" s="122"/>
      <c r="B385" s="121">
        <v>186</v>
      </c>
      <c r="C385" s="160" t="s">
        <v>742</v>
      </c>
      <c r="D385" s="163" t="s">
        <v>276</v>
      </c>
      <c r="E385" s="139">
        <v>1265</v>
      </c>
      <c r="F385" s="139">
        <v>1789</v>
      </c>
      <c r="G385" s="139">
        <f t="shared" si="22"/>
        <v>3054</v>
      </c>
      <c r="H385" s="139">
        <v>0</v>
      </c>
      <c r="I385" s="139">
        <v>0</v>
      </c>
      <c r="J385" s="139">
        <v>0</v>
      </c>
      <c r="K385" s="139">
        <v>0</v>
      </c>
      <c r="L385" s="139">
        <v>0</v>
      </c>
      <c r="M385" s="199">
        <v>0</v>
      </c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</row>
    <row r="386" spans="1:47" ht="15.75" customHeight="1">
      <c r="A386" s="122"/>
      <c r="B386" s="121">
        <v>187</v>
      </c>
      <c r="C386" s="160" t="s">
        <v>743</v>
      </c>
      <c r="D386" s="163" t="s">
        <v>276</v>
      </c>
      <c r="E386" s="139">
        <v>15</v>
      </c>
      <c r="F386" s="139">
        <v>146</v>
      </c>
      <c r="G386" s="139">
        <f t="shared" si="22"/>
        <v>161</v>
      </c>
      <c r="H386" s="139">
        <v>0</v>
      </c>
      <c r="I386" s="139">
        <v>0</v>
      </c>
      <c r="J386" s="139">
        <v>0</v>
      </c>
      <c r="K386" s="139">
        <v>0</v>
      </c>
      <c r="L386" s="139">
        <v>0</v>
      </c>
      <c r="M386" s="199">
        <v>0</v>
      </c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</row>
    <row r="387" spans="1:47" ht="15.75" customHeight="1">
      <c r="A387" s="122"/>
      <c r="B387" s="121">
        <v>188</v>
      </c>
      <c r="C387" s="160" t="s">
        <v>744</v>
      </c>
      <c r="D387" s="163" t="s">
        <v>276</v>
      </c>
      <c r="E387" s="139">
        <v>322</v>
      </c>
      <c r="F387" s="139">
        <v>399</v>
      </c>
      <c r="G387" s="139">
        <f t="shared" si="22"/>
        <v>721</v>
      </c>
      <c r="H387" s="139">
        <v>0</v>
      </c>
      <c r="I387" s="139">
        <v>0</v>
      </c>
      <c r="J387" s="139">
        <v>0</v>
      </c>
      <c r="K387" s="139">
        <v>0</v>
      </c>
      <c r="L387" s="139">
        <v>0</v>
      </c>
      <c r="M387" s="199">
        <v>0</v>
      </c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</row>
    <row r="388" spans="1:47" ht="15.75" customHeight="1">
      <c r="A388" s="122"/>
      <c r="B388" s="121">
        <v>189</v>
      </c>
      <c r="C388" s="160" t="s">
        <v>745</v>
      </c>
      <c r="D388" s="163" t="s">
        <v>276</v>
      </c>
      <c r="E388" s="139">
        <v>104</v>
      </c>
      <c r="F388" s="139">
        <v>146</v>
      </c>
      <c r="G388" s="139">
        <f t="shared" si="22"/>
        <v>250</v>
      </c>
      <c r="H388" s="139">
        <v>0</v>
      </c>
      <c r="I388" s="139">
        <v>0</v>
      </c>
      <c r="J388" s="139">
        <v>0</v>
      </c>
      <c r="K388" s="139">
        <v>0</v>
      </c>
      <c r="L388" s="139">
        <v>0</v>
      </c>
      <c r="M388" s="199">
        <v>0</v>
      </c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</row>
    <row r="389" spans="1:47" ht="15.75" customHeight="1">
      <c r="A389" s="122"/>
      <c r="B389" s="121">
        <v>190</v>
      </c>
      <c r="C389" s="160" t="s">
        <v>746</v>
      </c>
      <c r="D389" s="163" t="s">
        <v>276</v>
      </c>
      <c r="E389" s="139">
        <v>1344</v>
      </c>
      <c r="F389" s="139">
        <v>1668</v>
      </c>
      <c r="G389" s="139">
        <f t="shared" si="22"/>
        <v>3012</v>
      </c>
      <c r="H389" s="139">
        <v>0</v>
      </c>
      <c r="I389" s="139">
        <v>0</v>
      </c>
      <c r="J389" s="139">
        <v>0</v>
      </c>
      <c r="K389" s="139">
        <v>0</v>
      </c>
      <c r="L389" s="139">
        <v>0</v>
      </c>
      <c r="M389" s="199">
        <v>0</v>
      </c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</row>
    <row r="390" spans="1:47" ht="15.75" customHeight="1">
      <c r="A390" s="122"/>
      <c r="B390" s="121">
        <v>191</v>
      </c>
      <c r="C390" s="160" t="s">
        <v>747</v>
      </c>
      <c r="D390" s="163" t="s">
        <v>276</v>
      </c>
      <c r="E390" s="139">
        <v>514</v>
      </c>
      <c r="F390" s="139">
        <v>1214</v>
      </c>
      <c r="G390" s="139">
        <f t="shared" si="22"/>
        <v>1728</v>
      </c>
      <c r="H390" s="139">
        <v>0</v>
      </c>
      <c r="I390" s="139">
        <v>0</v>
      </c>
      <c r="J390" s="139">
        <v>0</v>
      </c>
      <c r="K390" s="139">
        <v>0</v>
      </c>
      <c r="L390" s="139">
        <v>0</v>
      </c>
      <c r="M390" s="199">
        <v>0</v>
      </c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</row>
    <row r="391" spans="1:47" ht="15.75" customHeight="1">
      <c r="A391" s="122"/>
      <c r="B391" s="121">
        <v>192</v>
      </c>
      <c r="C391" s="160" t="s">
        <v>748</v>
      </c>
      <c r="D391" s="163" t="s">
        <v>276</v>
      </c>
      <c r="E391" s="139">
        <v>986</v>
      </c>
      <c r="F391" s="139">
        <v>1799</v>
      </c>
      <c r="G391" s="139">
        <f t="shared" si="22"/>
        <v>2785</v>
      </c>
      <c r="H391" s="139">
        <v>0</v>
      </c>
      <c r="I391" s="139">
        <v>0</v>
      </c>
      <c r="J391" s="139">
        <v>0</v>
      </c>
      <c r="K391" s="139">
        <v>0</v>
      </c>
      <c r="L391" s="139">
        <v>0</v>
      </c>
      <c r="M391" s="199">
        <v>0</v>
      </c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</row>
    <row r="392" spans="1:47" ht="15.75" customHeight="1">
      <c r="A392" s="122"/>
      <c r="B392" s="121">
        <v>193</v>
      </c>
      <c r="C392" s="160" t="s">
        <v>749</v>
      </c>
      <c r="D392" s="163" t="s">
        <v>276</v>
      </c>
      <c r="E392" s="139">
        <v>1124</v>
      </c>
      <c r="F392" s="139">
        <v>1281</v>
      </c>
      <c r="G392" s="139">
        <f t="shared" si="22"/>
        <v>2405</v>
      </c>
      <c r="H392" s="139">
        <v>0</v>
      </c>
      <c r="I392" s="139">
        <v>0</v>
      </c>
      <c r="J392" s="139">
        <v>0</v>
      </c>
      <c r="K392" s="139">
        <v>0</v>
      </c>
      <c r="L392" s="139">
        <v>0</v>
      </c>
      <c r="M392" s="199">
        <v>0</v>
      </c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</row>
    <row r="393" spans="1:47" ht="15.75" customHeight="1">
      <c r="A393" s="122"/>
      <c r="B393" s="121">
        <v>194</v>
      </c>
      <c r="C393" s="160" t="s">
        <v>750</v>
      </c>
      <c r="D393" s="163" t="s">
        <v>276</v>
      </c>
      <c r="E393" s="139">
        <v>1432</v>
      </c>
      <c r="F393" s="139">
        <v>1610</v>
      </c>
      <c r="G393" s="139">
        <f t="shared" si="22"/>
        <v>3042</v>
      </c>
      <c r="H393" s="139">
        <v>0</v>
      </c>
      <c r="I393" s="139">
        <v>0</v>
      </c>
      <c r="J393" s="139">
        <v>0</v>
      </c>
      <c r="K393" s="139">
        <v>0</v>
      </c>
      <c r="L393" s="139">
        <v>0</v>
      </c>
      <c r="M393" s="199">
        <v>0</v>
      </c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</row>
    <row r="394" spans="1:47" ht="15.75" customHeight="1">
      <c r="A394" s="122"/>
      <c r="B394" s="121">
        <v>195</v>
      </c>
      <c r="C394" s="160" t="s">
        <v>751</v>
      </c>
      <c r="D394" s="163" t="s">
        <v>276</v>
      </c>
      <c r="E394" s="139">
        <v>470</v>
      </c>
      <c r="F394" s="139">
        <v>1102</v>
      </c>
      <c r="G394" s="139">
        <f t="shared" si="22"/>
        <v>1572</v>
      </c>
      <c r="H394" s="139">
        <v>0</v>
      </c>
      <c r="I394" s="139">
        <v>0</v>
      </c>
      <c r="J394" s="139">
        <v>0</v>
      </c>
      <c r="K394" s="139">
        <v>0</v>
      </c>
      <c r="L394" s="139">
        <v>0</v>
      </c>
      <c r="M394" s="199">
        <v>0</v>
      </c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</row>
    <row r="395" spans="1:47" ht="15.75" customHeight="1">
      <c r="A395" s="122"/>
      <c r="B395" s="121">
        <v>196</v>
      </c>
      <c r="C395" s="160" t="s">
        <v>752</v>
      </c>
      <c r="D395" s="163" t="s">
        <v>276</v>
      </c>
      <c r="E395" s="139">
        <v>315</v>
      </c>
      <c r="F395" s="139">
        <v>669</v>
      </c>
      <c r="G395" s="139">
        <f t="shared" si="22"/>
        <v>984</v>
      </c>
      <c r="H395" s="139">
        <v>0</v>
      </c>
      <c r="I395" s="139">
        <v>0</v>
      </c>
      <c r="J395" s="139">
        <v>0</v>
      </c>
      <c r="K395" s="139">
        <v>0</v>
      </c>
      <c r="L395" s="139">
        <v>0</v>
      </c>
      <c r="M395" s="199">
        <v>0</v>
      </c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</row>
    <row r="396" spans="1:47" ht="15.75" customHeight="1">
      <c r="A396" s="122"/>
      <c r="B396" s="121">
        <v>197</v>
      </c>
      <c r="C396" s="160" t="s">
        <v>753</v>
      </c>
      <c r="D396" s="163" t="s">
        <v>276</v>
      </c>
      <c r="E396" s="139">
        <v>345</v>
      </c>
      <c r="F396" s="139">
        <v>779</v>
      </c>
      <c r="G396" s="139">
        <f t="shared" si="22"/>
        <v>1124</v>
      </c>
      <c r="H396" s="139">
        <v>0</v>
      </c>
      <c r="I396" s="139">
        <v>0</v>
      </c>
      <c r="J396" s="139">
        <v>0</v>
      </c>
      <c r="K396" s="139">
        <v>0</v>
      </c>
      <c r="L396" s="139">
        <v>0</v>
      </c>
      <c r="M396" s="199">
        <v>0</v>
      </c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</row>
    <row r="397" spans="1:47" ht="15.75" customHeight="1">
      <c r="A397" s="122"/>
      <c r="B397" s="121">
        <v>198</v>
      </c>
      <c r="C397" s="160" t="s">
        <v>754</v>
      </c>
      <c r="D397" s="163" t="s">
        <v>276</v>
      </c>
      <c r="E397" s="139">
        <v>354</v>
      </c>
      <c r="F397" s="139">
        <v>640</v>
      </c>
      <c r="G397" s="139">
        <f t="shared" si="22"/>
        <v>994</v>
      </c>
      <c r="H397" s="139">
        <v>0</v>
      </c>
      <c r="I397" s="139">
        <v>0</v>
      </c>
      <c r="J397" s="139">
        <v>0</v>
      </c>
      <c r="K397" s="139">
        <v>0</v>
      </c>
      <c r="L397" s="139">
        <v>0</v>
      </c>
      <c r="M397" s="199">
        <v>0</v>
      </c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</row>
    <row r="398" spans="1:47" ht="15.75" customHeight="1">
      <c r="A398" s="122"/>
      <c r="B398" s="121">
        <v>199</v>
      </c>
      <c r="C398" s="160" t="s">
        <v>755</v>
      </c>
      <c r="D398" s="163" t="s">
        <v>276</v>
      </c>
      <c r="E398" s="139">
        <v>304</v>
      </c>
      <c r="F398" s="139">
        <v>397</v>
      </c>
      <c r="G398" s="139">
        <f t="shared" si="22"/>
        <v>701</v>
      </c>
      <c r="H398" s="139">
        <v>0</v>
      </c>
      <c r="I398" s="139">
        <v>0</v>
      </c>
      <c r="J398" s="139">
        <v>0</v>
      </c>
      <c r="K398" s="139">
        <v>0</v>
      </c>
      <c r="L398" s="139">
        <v>0</v>
      </c>
      <c r="M398" s="199">
        <v>0</v>
      </c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</row>
    <row r="399" spans="1:47" ht="15.75" customHeight="1">
      <c r="A399" s="122"/>
      <c r="B399" s="121">
        <v>200</v>
      </c>
      <c r="C399" s="160" t="s">
        <v>756</v>
      </c>
      <c r="D399" s="163" t="s">
        <v>276</v>
      </c>
      <c r="E399" s="139">
        <v>754</v>
      </c>
      <c r="F399" s="139">
        <v>1015</v>
      </c>
      <c r="G399" s="139">
        <f t="shared" si="22"/>
        <v>1769</v>
      </c>
      <c r="H399" s="139">
        <v>0</v>
      </c>
      <c r="I399" s="139">
        <v>0</v>
      </c>
      <c r="J399" s="139">
        <v>0</v>
      </c>
      <c r="K399" s="139">
        <v>0</v>
      </c>
      <c r="L399" s="139">
        <v>0</v>
      </c>
      <c r="M399" s="199">
        <v>0</v>
      </c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</row>
    <row r="400" spans="1:47" ht="15.75" customHeight="1">
      <c r="A400" s="122"/>
      <c r="B400" s="121">
        <v>201</v>
      </c>
      <c r="C400" s="160" t="s">
        <v>757</v>
      </c>
      <c r="D400" s="163" t="s">
        <v>276</v>
      </c>
      <c r="E400" s="139">
        <v>359</v>
      </c>
      <c r="F400" s="139">
        <v>695</v>
      </c>
      <c r="G400" s="139">
        <f t="shared" si="22"/>
        <v>1054</v>
      </c>
      <c r="H400" s="139">
        <v>0</v>
      </c>
      <c r="I400" s="139">
        <v>0</v>
      </c>
      <c r="J400" s="139">
        <v>0</v>
      </c>
      <c r="K400" s="139">
        <v>0</v>
      </c>
      <c r="L400" s="139">
        <v>0</v>
      </c>
      <c r="M400" s="199">
        <v>0</v>
      </c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</row>
    <row r="401" spans="1:47" ht="15.75" customHeight="1">
      <c r="A401" s="122"/>
      <c r="B401" s="121">
        <v>202</v>
      </c>
      <c r="C401" s="160" t="s">
        <v>758</v>
      </c>
      <c r="D401" s="163" t="s">
        <v>266</v>
      </c>
      <c r="E401" s="139">
        <v>1326</v>
      </c>
      <c r="F401" s="139">
        <v>3243</v>
      </c>
      <c r="G401" s="139">
        <f t="shared" si="22"/>
        <v>4569</v>
      </c>
      <c r="H401" s="139">
        <v>0</v>
      </c>
      <c r="I401" s="139">
        <v>0</v>
      </c>
      <c r="J401" s="139">
        <v>0</v>
      </c>
      <c r="K401" s="139">
        <v>0</v>
      </c>
      <c r="L401" s="139">
        <v>0</v>
      </c>
      <c r="M401" s="199">
        <v>0</v>
      </c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</row>
    <row r="402" spans="1:47" ht="15.75" customHeight="1">
      <c r="A402" s="122"/>
      <c r="B402" s="121">
        <v>203</v>
      </c>
      <c r="C402" s="160" t="s">
        <v>759</v>
      </c>
      <c r="D402" s="163" t="s">
        <v>266</v>
      </c>
      <c r="E402" s="139">
        <v>125</v>
      </c>
      <c r="F402" s="139">
        <v>718</v>
      </c>
      <c r="G402" s="139">
        <f t="shared" si="22"/>
        <v>843</v>
      </c>
      <c r="H402" s="139">
        <v>0</v>
      </c>
      <c r="I402" s="139">
        <v>0</v>
      </c>
      <c r="J402" s="139">
        <v>0</v>
      </c>
      <c r="K402" s="139">
        <v>0</v>
      </c>
      <c r="L402" s="139">
        <v>0</v>
      </c>
      <c r="M402" s="199">
        <v>0</v>
      </c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</row>
    <row r="403" spans="1:47" ht="15.75" customHeight="1">
      <c r="A403" s="122"/>
      <c r="B403" s="121">
        <v>204</v>
      </c>
      <c r="C403" s="160" t="s">
        <v>760</v>
      </c>
      <c r="D403" s="163" t="s">
        <v>266</v>
      </c>
      <c r="E403" s="139">
        <v>84</v>
      </c>
      <c r="F403" s="139">
        <v>209</v>
      </c>
      <c r="G403" s="139">
        <f t="shared" si="22"/>
        <v>293</v>
      </c>
      <c r="H403" s="139">
        <v>0</v>
      </c>
      <c r="I403" s="139">
        <v>0</v>
      </c>
      <c r="J403" s="139">
        <v>0</v>
      </c>
      <c r="K403" s="139">
        <v>0</v>
      </c>
      <c r="L403" s="139">
        <v>0</v>
      </c>
      <c r="M403" s="199">
        <v>0</v>
      </c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</row>
    <row r="404" spans="1:47" ht="15.75" customHeight="1">
      <c r="A404" s="122"/>
      <c r="B404" s="121">
        <v>205</v>
      </c>
      <c r="C404" s="160" t="s">
        <v>761</v>
      </c>
      <c r="D404" s="163" t="s">
        <v>266</v>
      </c>
      <c r="E404" s="139">
        <v>136</v>
      </c>
      <c r="F404" s="139">
        <v>350</v>
      </c>
      <c r="G404" s="139">
        <f t="shared" si="22"/>
        <v>486</v>
      </c>
      <c r="H404" s="139">
        <v>0</v>
      </c>
      <c r="I404" s="139">
        <v>0</v>
      </c>
      <c r="J404" s="139">
        <v>0</v>
      </c>
      <c r="K404" s="139">
        <v>0</v>
      </c>
      <c r="L404" s="139">
        <v>0</v>
      </c>
      <c r="M404" s="199">
        <v>0</v>
      </c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</row>
    <row r="405" spans="1:47" ht="15.75" customHeight="1">
      <c r="A405" s="122"/>
      <c r="B405" s="121">
        <v>206</v>
      </c>
      <c r="C405" s="160" t="s">
        <v>762</v>
      </c>
      <c r="D405" s="163" t="s">
        <v>266</v>
      </c>
      <c r="E405" s="139">
        <v>15</v>
      </c>
      <c r="F405" s="139">
        <v>32</v>
      </c>
      <c r="G405" s="139">
        <f t="shared" si="22"/>
        <v>47</v>
      </c>
      <c r="H405" s="139">
        <v>0</v>
      </c>
      <c r="I405" s="139">
        <v>0</v>
      </c>
      <c r="J405" s="139">
        <v>0</v>
      </c>
      <c r="K405" s="139">
        <v>0</v>
      </c>
      <c r="L405" s="139">
        <v>0</v>
      </c>
      <c r="M405" s="199">
        <v>0</v>
      </c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</row>
    <row r="406" spans="1:47" ht="15.75" customHeight="1">
      <c r="A406" s="122"/>
      <c r="B406" s="121">
        <v>207</v>
      </c>
      <c r="C406" s="160" t="s">
        <v>763</v>
      </c>
      <c r="D406" s="163" t="s">
        <v>266</v>
      </c>
      <c r="E406" s="139">
        <v>365</v>
      </c>
      <c r="F406" s="139">
        <v>1883</v>
      </c>
      <c r="G406" s="139">
        <f t="shared" si="22"/>
        <v>2248</v>
      </c>
      <c r="H406" s="139">
        <v>0</v>
      </c>
      <c r="I406" s="139">
        <v>0</v>
      </c>
      <c r="J406" s="139">
        <v>0</v>
      </c>
      <c r="K406" s="139">
        <v>0</v>
      </c>
      <c r="L406" s="139">
        <v>0</v>
      </c>
      <c r="M406" s="199">
        <v>0</v>
      </c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</row>
    <row r="407" spans="1:47" ht="15.75" customHeight="1">
      <c r="A407" s="122"/>
      <c r="B407" s="121">
        <v>208</v>
      </c>
      <c r="C407" s="160" t="s">
        <v>764</v>
      </c>
      <c r="D407" s="163" t="s">
        <v>266</v>
      </c>
      <c r="E407" s="139">
        <v>103</v>
      </c>
      <c r="F407" s="139">
        <v>258</v>
      </c>
      <c r="G407" s="139">
        <f t="shared" si="22"/>
        <v>361</v>
      </c>
      <c r="H407" s="139">
        <v>0</v>
      </c>
      <c r="I407" s="139">
        <v>0</v>
      </c>
      <c r="J407" s="139">
        <v>0</v>
      </c>
      <c r="K407" s="139">
        <v>0</v>
      </c>
      <c r="L407" s="139">
        <v>0</v>
      </c>
      <c r="M407" s="199">
        <v>0</v>
      </c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</row>
    <row r="408" spans="1:47" ht="15.75" customHeight="1">
      <c r="A408" s="122"/>
      <c r="B408" s="121">
        <v>209</v>
      </c>
      <c r="C408" s="160" t="s">
        <v>765</v>
      </c>
      <c r="D408" s="163" t="s">
        <v>266</v>
      </c>
      <c r="E408" s="139">
        <v>246</v>
      </c>
      <c r="F408" s="139">
        <v>543</v>
      </c>
      <c r="G408" s="139">
        <f t="shared" si="22"/>
        <v>789</v>
      </c>
      <c r="H408" s="139">
        <v>0</v>
      </c>
      <c r="I408" s="139">
        <v>0</v>
      </c>
      <c r="J408" s="139">
        <v>0</v>
      </c>
      <c r="K408" s="139">
        <v>0</v>
      </c>
      <c r="L408" s="139">
        <v>0</v>
      </c>
      <c r="M408" s="199">
        <v>0</v>
      </c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</row>
    <row r="409" spans="1:47" ht="15.75" customHeight="1">
      <c r="A409" s="122"/>
      <c r="B409" s="121">
        <v>210</v>
      </c>
      <c r="C409" s="160" t="s">
        <v>766</v>
      </c>
      <c r="D409" s="163" t="s">
        <v>266</v>
      </c>
      <c r="E409" s="163">
        <v>0</v>
      </c>
      <c r="F409" s="163">
        <v>0</v>
      </c>
      <c r="G409" s="139">
        <f t="shared" si="22"/>
        <v>0</v>
      </c>
      <c r="H409" s="139">
        <v>0</v>
      </c>
      <c r="I409" s="139">
        <v>0</v>
      </c>
      <c r="J409" s="139">
        <v>0</v>
      </c>
      <c r="K409" s="139">
        <v>0</v>
      </c>
      <c r="L409" s="139">
        <v>0</v>
      </c>
      <c r="M409" s="199">
        <v>0</v>
      </c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</row>
    <row r="410" spans="1:47" ht="15.75" customHeight="1">
      <c r="A410" s="122"/>
      <c r="B410" s="121">
        <v>211</v>
      </c>
      <c r="C410" s="160" t="s">
        <v>767</v>
      </c>
      <c r="D410" s="163" t="s">
        <v>266</v>
      </c>
      <c r="E410" s="163">
        <v>0</v>
      </c>
      <c r="F410" s="163">
        <v>0</v>
      </c>
      <c r="G410" s="139">
        <f t="shared" si="22"/>
        <v>0</v>
      </c>
      <c r="H410" s="139">
        <v>0</v>
      </c>
      <c r="I410" s="139">
        <v>0</v>
      </c>
      <c r="J410" s="139">
        <v>0</v>
      </c>
      <c r="K410" s="139">
        <v>0</v>
      </c>
      <c r="L410" s="139">
        <v>0</v>
      </c>
      <c r="M410" s="199">
        <v>0</v>
      </c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</row>
    <row r="411" spans="1:47" ht="15.75" customHeight="1">
      <c r="A411" s="122"/>
      <c r="B411" s="121">
        <v>212</v>
      </c>
      <c r="C411" s="160" t="s">
        <v>768</v>
      </c>
      <c r="D411" s="163" t="s">
        <v>266</v>
      </c>
      <c r="E411" s="163">
        <v>0</v>
      </c>
      <c r="F411" s="163">
        <v>0</v>
      </c>
      <c r="G411" s="139">
        <f t="shared" si="22"/>
        <v>0</v>
      </c>
      <c r="H411" s="139">
        <v>0</v>
      </c>
      <c r="I411" s="139">
        <v>0</v>
      </c>
      <c r="J411" s="139">
        <v>0</v>
      </c>
      <c r="K411" s="139">
        <v>0</v>
      </c>
      <c r="L411" s="139">
        <v>0</v>
      </c>
      <c r="M411" s="199">
        <v>0</v>
      </c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</row>
    <row r="412" spans="1:47" ht="15.75" customHeight="1">
      <c r="A412" s="122"/>
      <c r="B412" s="121">
        <v>213</v>
      </c>
      <c r="C412" s="160" t="s">
        <v>769</v>
      </c>
      <c r="D412" s="163" t="s">
        <v>400</v>
      </c>
      <c r="E412" s="139">
        <v>947</v>
      </c>
      <c r="F412" s="139">
        <v>1144</v>
      </c>
      <c r="G412" s="139">
        <f t="shared" si="22"/>
        <v>2091</v>
      </c>
      <c r="H412" s="139">
        <v>0</v>
      </c>
      <c r="I412" s="139">
        <v>0</v>
      </c>
      <c r="J412" s="139">
        <v>0</v>
      </c>
      <c r="K412" s="139">
        <v>0</v>
      </c>
      <c r="L412" s="139">
        <v>0</v>
      </c>
      <c r="M412" s="199">
        <v>0</v>
      </c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</row>
    <row r="413" spans="1:47" ht="15.75" customHeight="1">
      <c r="A413" s="122"/>
      <c r="B413" s="121">
        <v>214</v>
      </c>
      <c r="C413" s="160" t="s">
        <v>770</v>
      </c>
      <c r="D413" s="163" t="s">
        <v>400</v>
      </c>
      <c r="E413" s="139">
        <v>12</v>
      </c>
      <c r="F413" s="139">
        <v>27</v>
      </c>
      <c r="G413" s="139">
        <f t="shared" si="22"/>
        <v>39</v>
      </c>
      <c r="H413" s="139">
        <v>0</v>
      </c>
      <c r="I413" s="139">
        <v>0</v>
      </c>
      <c r="J413" s="139">
        <v>0</v>
      </c>
      <c r="K413" s="139">
        <v>0</v>
      </c>
      <c r="L413" s="139">
        <v>0</v>
      </c>
      <c r="M413" s="199">
        <v>0</v>
      </c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</row>
    <row r="414" spans="1:47" ht="15.75" customHeight="1">
      <c r="A414" s="122"/>
      <c r="B414" s="121">
        <v>215</v>
      </c>
      <c r="C414" s="160" t="s">
        <v>771</v>
      </c>
      <c r="D414" s="163" t="s">
        <v>400</v>
      </c>
      <c r="E414" s="139">
        <v>75</v>
      </c>
      <c r="F414" s="139">
        <v>271</v>
      </c>
      <c r="G414" s="139">
        <f t="shared" si="22"/>
        <v>346</v>
      </c>
      <c r="H414" s="139">
        <v>0</v>
      </c>
      <c r="I414" s="139">
        <v>0</v>
      </c>
      <c r="J414" s="139">
        <v>0</v>
      </c>
      <c r="K414" s="139">
        <v>0</v>
      </c>
      <c r="L414" s="139">
        <v>0</v>
      </c>
      <c r="M414" s="199">
        <v>0</v>
      </c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</row>
    <row r="415" spans="1:47" ht="15.75" customHeight="1">
      <c r="A415" s="122"/>
      <c r="B415" s="121">
        <v>216</v>
      </c>
      <c r="C415" s="160" t="s">
        <v>772</v>
      </c>
      <c r="D415" s="163" t="s">
        <v>400</v>
      </c>
      <c r="E415" s="139">
        <v>1284</v>
      </c>
      <c r="F415" s="139">
        <v>2076</v>
      </c>
      <c r="G415" s="139">
        <f t="shared" si="22"/>
        <v>3360</v>
      </c>
      <c r="H415" s="139">
        <v>0</v>
      </c>
      <c r="I415" s="139">
        <v>0</v>
      </c>
      <c r="J415" s="139">
        <v>0</v>
      </c>
      <c r="K415" s="139">
        <v>0</v>
      </c>
      <c r="L415" s="139">
        <v>0</v>
      </c>
      <c r="M415" s="199">
        <v>0</v>
      </c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</row>
    <row r="416" spans="1:47" ht="15.75" customHeight="1">
      <c r="A416" s="122"/>
      <c r="B416" s="121">
        <v>217</v>
      </c>
      <c r="C416" s="160" t="s">
        <v>773</v>
      </c>
      <c r="D416" s="163" t="s">
        <v>400</v>
      </c>
      <c r="E416" s="139">
        <v>352</v>
      </c>
      <c r="F416" s="139">
        <v>278</v>
      </c>
      <c r="G416" s="139">
        <f t="shared" si="22"/>
        <v>630</v>
      </c>
      <c r="H416" s="139">
        <v>0</v>
      </c>
      <c r="I416" s="139">
        <v>0</v>
      </c>
      <c r="J416" s="139">
        <v>0</v>
      </c>
      <c r="K416" s="139">
        <v>0</v>
      </c>
      <c r="L416" s="139">
        <v>0</v>
      </c>
      <c r="M416" s="199">
        <v>0</v>
      </c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</row>
    <row r="417" spans="1:47" ht="15.75" customHeight="1">
      <c r="A417" s="122"/>
      <c r="B417" s="121">
        <v>218</v>
      </c>
      <c r="C417" s="160" t="s">
        <v>774</v>
      </c>
      <c r="D417" s="163" t="s">
        <v>400</v>
      </c>
      <c r="E417" s="139">
        <v>204</v>
      </c>
      <c r="F417" s="139">
        <v>348</v>
      </c>
      <c r="G417" s="139">
        <f t="shared" si="22"/>
        <v>552</v>
      </c>
      <c r="H417" s="139">
        <v>0</v>
      </c>
      <c r="I417" s="139">
        <v>0</v>
      </c>
      <c r="J417" s="139">
        <v>0</v>
      </c>
      <c r="K417" s="139">
        <v>0</v>
      </c>
      <c r="L417" s="139">
        <v>0</v>
      </c>
      <c r="M417" s="199">
        <v>0</v>
      </c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</row>
    <row r="418" spans="1:47" ht="15.75" customHeight="1">
      <c r="A418" s="122"/>
      <c r="B418" s="121">
        <v>219</v>
      </c>
      <c r="C418" s="160" t="s">
        <v>775</v>
      </c>
      <c r="D418" s="163" t="s">
        <v>513</v>
      </c>
      <c r="E418" s="139">
        <v>297</v>
      </c>
      <c r="F418" s="139">
        <v>4888</v>
      </c>
      <c r="G418" s="139">
        <f t="shared" si="22"/>
        <v>5185</v>
      </c>
      <c r="H418" s="139">
        <v>0</v>
      </c>
      <c r="I418" s="139">
        <v>0</v>
      </c>
      <c r="J418" s="139">
        <v>0</v>
      </c>
      <c r="K418" s="139">
        <v>0</v>
      </c>
      <c r="L418" s="139">
        <v>0</v>
      </c>
      <c r="M418" s="199">
        <v>0</v>
      </c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</row>
    <row r="419" spans="1:47" ht="15.75" customHeight="1">
      <c r="A419" s="122"/>
      <c r="B419" s="121">
        <v>220</v>
      </c>
      <c r="C419" s="122" t="s">
        <v>776</v>
      </c>
      <c r="D419" s="163" t="s">
        <v>398</v>
      </c>
      <c r="E419" s="139">
        <v>450</v>
      </c>
      <c r="F419" s="139">
        <v>602</v>
      </c>
      <c r="G419" s="139">
        <f t="shared" si="22"/>
        <v>1052</v>
      </c>
      <c r="H419" s="139">
        <v>0</v>
      </c>
      <c r="I419" s="139">
        <v>0</v>
      </c>
      <c r="J419" s="139">
        <v>0</v>
      </c>
      <c r="K419" s="139">
        <v>0</v>
      </c>
      <c r="L419" s="139">
        <v>0</v>
      </c>
      <c r="M419" s="199">
        <v>0</v>
      </c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</row>
    <row r="420" spans="1:47" ht="15.75" customHeight="1">
      <c r="A420" s="122"/>
      <c r="B420" s="121">
        <v>221</v>
      </c>
      <c r="C420" s="122" t="s">
        <v>777</v>
      </c>
      <c r="D420" s="163" t="s">
        <v>398</v>
      </c>
      <c r="E420" s="139">
        <v>85</v>
      </c>
      <c r="F420" s="139">
        <v>128</v>
      </c>
      <c r="G420" s="139">
        <f t="shared" si="22"/>
        <v>213</v>
      </c>
      <c r="H420" s="139">
        <v>0</v>
      </c>
      <c r="I420" s="139">
        <v>0</v>
      </c>
      <c r="J420" s="139">
        <v>0</v>
      </c>
      <c r="K420" s="139">
        <v>0</v>
      </c>
      <c r="L420" s="139">
        <v>0</v>
      </c>
      <c r="M420" s="199">
        <v>0</v>
      </c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</row>
    <row r="421" spans="1:47" ht="15.75" customHeight="1">
      <c r="A421" s="122"/>
      <c r="B421" s="121">
        <v>222</v>
      </c>
      <c r="C421" s="122" t="s">
        <v>778</v>
      </c>
      <c r="D421" s="163" t="s">
        <v>398</v>
      </c>
      <c r="E421" s="139">
        <v>452</v>
      </c>
      <c r="F421" s="139">
        <v>741</v>
      </c>
      <c r="G421" s="139">
        <f t="shared" si="22"/>
        <v>1193</v>
      </c>
      <c r="H421" s="139">
        <v>0</v>
      </c>
      <c r="I421" s="139">
        <v>0</v>
      </c>
      <c r="J421" s="139">
        <v>0</v>
      </c>
      <c r="K421" s="139">
        <v>0</v>
      </c>
      <c r="L421" s="139">
        <v>0</v>
      </c>
      <c r="M421" s="199">
        <v>0</v>
      </c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</row>
    <row r="422" spans="1:47" ht="15.75" customHeight="1">
      <c r="A422" s="122"/>
      <c r="B422" s="121">
        <v>223</v>
      </c>
      <c r="C422" s="122" t="s">
        <v>779</v>
      </c>
      <c r="D422" s="163" t="s">
        <v>398</v>
      </c>
      <c r="E422" s="139">
        <v>153</v>
      </c>
      <c r="F422" s="139">
        <v>253</v>
      </c>
      <c r="G422" s="139">
        <f t="shared" si="22"/>
        <v>406</v>
      </c>
      <c r="H422" s="139">
        <v>0</v>
      </c>
      <c r="I422" s="139">
        <v>0</v>
      </c>
      <c r="J422" s="139">
        <v>0</v>
      </c>
      <c r="K422" s="139">
        <v>0</v>
      </c>
      <c r="L422" s="139">
        <v>0</v>
      </c>
      <c r="M422" s="199">
        <v>0</v>
      </c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</row>
    <row r="423" spans="1:47" ht="15.75" customHeight="1">
      <c r="A423" s="122"/>
      <c r="B423" s="121">
        <v>224</v>
      </c>
      <c r="C423" s="122" t="s">
        <v>780</v>
      </c>
      <c r="D423" s="163" t="s">
        <v>398</v>
      </c>
      <c r="E423" s="139">
        <v>200</v>
      </c>
      <c r="F423" s="139">
        <v>297</v>
      </c>
      <c r="G423" s="139">
        <f t="shared" si="22"/>
        <v>497</v>
      </c>
      <c r="H423" s="139">
        <v>0</v>
      </c>
      <c r="I423" s="139">
        <v>0</v>
      </c>
      <c r="J423" s="139">
        <v>0</v>
      </c>
      <c r="K423" s="139">
        <v>0</v>
      </c>
      <c r="L423" s="139">
        <v>0</v>
      </c>
      <c r="M423" s="199">
        <v>0</v>
      </c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</row>
    <row r="424" spans="1:47" ht="15.75" customHeight="1">
      <c r="A424" s="122"/>
      <c r="B424" s="121">
        <v>225</v>
      </c>
      <c r="C424" s="122" t="s">
        <v>781</v>
      </c>
      <c r="D424" s="163" t="s">
        <v>398</v>
      </c>
      <c r="E424" s="139">
        <v>306</v>
      </c>
      <c r="F424" s="139">
        <v>510</v>
      </c>
      <c r="G424" s="139">
        <f t="shared" si="22"/>
        <v>816</v>
      </c>
      <c r="H424" s="139">
        <v>0</v>
      </c>
      <c r="I424" s="139">
        <v>0</v>
      </c>
      <c r="J424" s="139">
        <v>0</v>
      </c>
      <c r="K424" s="139">
        <v>0</v>
      </c>
      <c r="L424" s="139">
        <v>0</v>
      </c>
      <c r="M424" s="199">
        <v>0</v>
      </c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</row>
    <row r="425" spans="1:47" ht="15.75" customHeight="1">
      <c r="A425" s="122"/>
      <c r="B425" s="121">
        <v>226</v>
      </c>
      <c r="C425" s="122" t="s">
        <v>782</v>
      </c>
      <c r="D425" s="163" t="s">
        <v>398</v>
      </c>
      <c r="E425" s="139">
        <v>50</v>
      </c>
      <c r="F425" s="139">
        <v>78</v>
      </c>
      <c r="G425" s="139">
        <f t="shared" si="22"/>
        <v>128</v>
      </c>
      <c r="H425" s="139">
        <v>0</v>
      </c>
      <c r="I425" s="139">
        <v>0</v>
      </c>
      <c r="J425" s="139">
        <v>0</v>
      </c>
      <c r="K425" s="139">
        <v>0</v>
      </c>
      <c r="L425" s="139">
        <v>0</v>
      </c>
      <c r="M425" s="199">
        <v>0</v>
      </c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</row>
    <row r="426" spans="1:47" ht="15.75" customHeight="1">
      <c r="A426" s="122"/>
      <c r="B426" s="121">
        <v>227</v>
      </c>
      <c r="C426" s="122" t="s">
        <v>783</v>
      </c>
      <c r="D426" s="163" t="s">
        <v>398</v>
      </c>
      <c r="E426" s="139">
        <v>110</v>
      </c>
      <c r="F426" s="139">
        <v>140</v>
      </c>
      <c r="G426" s="139">
        <f t="shared" si="22"/>
        <v>250</v>
      </c>
      <c r="H426" s="139">
        <v>0</v>
      </c>
      <c r="I426" s="139">
        <v>0</v>
      </c>
      <c r="J426" s="139">
        <v>0</v>
      </c>
      <c r="K426" s="139">
        <v>0</v>
      </c>
      <c r="L426" s="139">
        <v>0</v>
      </c>
      <c r="M426" s="199">
        <v>0</v>
      </c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</row>
    <row r="427" spans="1:47" ht="15.75" customHeight="1">
      <c r="A427" s="122"/>
      <c r="B427" s="121">
        <v>228</v>
      </c>
      <c r="C427" s="122" t="s">
        <v>784</v>
      </c>
      <c r="D427" s="163" t="s">
        <v>398</v>
      </c>
      <c r="E427" s="139">
        <v>314</v>
      </c>
      <c r="F427" s="139">
        <v>415</v>
      </c>
      <c r="G427" s="139">
        <f t="shared" si="22"/>
        <v>729</v>
      </c>
      <c r="H427" s="139">
        <v>0</v>
      </c>
      <c r="I427" s="139">
        <v>0</v>
      </c>
      <c r="J427" s="139">
        <v>0</v>
      </c>
      <c r="K427" s="139">
        <v>0</v>
      </c>
      <c r="L427" s="139">
        <v>0</v>
      </c>
      <c r="M427" s="199">
        <v>0</v>
      </c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</row>
    <row r="428" spans="1:47" ht="15.75" customHeight="1">
      <c r="A428" s="122"/>
      <c r="B428" s="121">
        <v>229</v>
      </c>
      <c r="C428" s="122" t="s">
        <v>785</v>
      </c>
      <c r="D428" s="163" t="s">
        <v>398</v>
      </c>
      <c r="E428" s="139">
        <v>412</v>
      </c>
      <c r="F428" s="139">
        <v>675</v>
      </c>
      <c r="G428" s="139">
        <f t="shared" si="22"/>
        <v>1087</v>
      </c>
      <c r="H428" s="139">
        <v>0</v>
      </c>
      <c r="I428" s="139">
        <v>0</v>
      </c>
      <c r="J428" s="139">
        <v>0</v>
      </c>
      <c r="K428" s="139">
        <v>0</v>
      </c>
      <c r="L428" s="139">
        <v>0</v>
      </c>
      <c r="M428" s="199">
        <v>0</v>
      </c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</row>
    <row r="429" spans="1:47" ht="15.75" customHeight="1">
      <c r="A429" s="122"/>
      <c r="B429" s="121">
        <v>230</v>
      </c>
      <c r="C429" s="122" t="s">
        <v>786</v>
      </c>
      <c r="D429" s="163" t="s">
        <v>398</v>
      </c>
      <c r="E429" s="139">
        <v>51</v>
      </c>
      <c r="F429" s="139">
        <v>62</v>
      </c>
      <c r="G429" s="139">
        <f t="shared" si="22"/>
        <v>113</v>
      </c>
      <c r="H429" s="139">
        <v>0</v>
      </c>
      <c r="I429" s="139">
        <v>0</v>
      </c>
      <c r="J429" s="139">
        <v>0</v>
      </c>
      <c r="K429" s="139">
        <v>0</v>
      </c>
      <c r="L429" s="139">
        <v>0</v>
      </c>
      <c r="M429" s="199">
        <v>0</v>
      </c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</row>
    <row r="430" spans="1:47" ht="15.75" customHeight="1">
      <c r="A430" s="122"/>
      <c r="B430" s="121">
        <v>231</v>
      </c>
      <c r="C430" s="122" t="s">
        <v>787</v>
      </c>
      <c r="D430" s="163" t="s">
        <v>398</v>
      </c>
      <c r="E430" s="139">
        <v>75</v>
      </c>
      <c r="F430" s="139">
        <v>126</v>
      </c>
      <c r="G430" s="139">
        <f t="shared" si="22"/>
        <v>201</v>
      </c>
      <c r="H430" s="139">
        <v>0</v>
      </c>
      <c r="I430" s="139">
        <v>0</v>
      </c>
      <c r="J430" s="139">
        <v>0</v>
      </c>
      <c r="K430" s="139">
        <v>0</v>
      </c>
      <c r="L430" s="139">
        <v>0</v>
      </c>
      <c r="M430" s="199">
        <v>0</v>
      </c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</row>
    <row r="431" spans="1:47" ht="15.75" customHeight="1">
      <c r="A431" s="122"/>
      <c r="B431" s="121">
        <v>232</v>
      </c>
      <c r="C431" s="160" t="s">
        <v>788</v>
      </c>
      <c r="D431" s="163" t="s">
        <v>394</v>
      </c>
      <c r="E431" s="139">
        <v>2730</v>
      </c>
      <c r="F431" s="139">
        <v>1898</v>
      </c>
      <c r="G431" s="139">
        <f t="shared" si="22"/>
        <v>4628</v>
      </c>
      <c r="H431" s="139">
        <v>0</v>
      </c>
      <c r="I431" s="139">
        <v>0</v>
      </c>
      <c r="J431" s="139">
        <v>0</v>
      </c>
      <c r="K431" s="139">
        <v>0</v>
      </c>
      <c r="L431" s="139">
        <v>0</v>
      </c>
      <c r="M431" s="199">
        <v>0</v>
      </c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</row>
    <row r="432" spans="1:47" ht="15.75" customHeight="1">
      <c r="A432" s="122"/>
      <c r="B432" s="121">
        <v>233</v>
      </c>
      <c r="C432" s="160" t="s">
        <v>789</v>
      </c>
      <c r="D432" s="163" t="s">
        <v>394</v>
      </c>
      <c r="E432" s="139">
        <v>886</v>
      </c>
      <c r="F432" s="139">
        <v>869</v>
      </c>
      <c r="G432" s="139">
        <f t="shared" si="22"/>
        <v>1755</v>
      </c>
      <c r="H432" s="139">
        <v>0</v>
      </c>
      <c r="I432" s="139">
        <v>0</v>
      </c>
      <c r="J432" s="139">
        <v>0</v>
      </c>
      <c r="K432" s="139">
        <v>0</v>
      </c>
      <c r="L432" s="139">
        <v>0</v>
      </c>
      <c r="M432" s="199">
        <v>0</v>
      </c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</row>
    <row r="433" spans="1:47" ht="15.75" customHeight="1">
      <c r="A433" s="122"/>
      <c r="B433" s="121">
        <v>234</v>
      </c>
      <c r="C433" s="160" t="s">
        <v>790</v>
      </c>
      <c r="D433" s="163" t="s">
        <v>394</v>
      </c>
      <c r="E433" s="139">
        <v>557</v>
      </c>
      <c r="F433" s="139">
        <v>710</v>
      </c>
      <c r="G433" s="139">
        <f t="shared" si="22"/>
        <v>1267</v>
      </c>
      <c r="H433" s="139">
        <v>0</v>
      </c>
      <c r="I433" s="139">
        <v>0</v>
      </c>
      <c r="J433" s="139">
        <v>0</v>
      </c>
      <c r="K433" s="139">
        <v>0</v>
      </c>
      <c r="L433" s="139">
        <v>0</v>
      </c>
      <c r="M433" s="199">
        <v>0</v>
      </c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</row>
    <row r="434" spans="1:47" ht="15.75" customHeight="1">
      <c r="A434" s="122"/>
      <c r="B434" s="121">
        <v>235</v>
      </c>
      <c r="C434" s="160" t="s">
        <v>791</v>
      </c>
      <c r="D434" s="163" t="s">
        <v>394</v>
      </c>
      <c r="E434" s="139">
        <v>232</v>
      </c>
      <c r="F434" s="139">
        <v>234</v>
      </c>
      <c r="G434" s="139">
        <f t="shared" si="22"/>
        <v>466</v>
      </c>
      <c r="H434" s="139">
        <v>0</v>
      </c>
      <c r="I434" s="139">
        <v>0</v>
      </c>
      <c r="J434" s="139">
        <v>0</v>
      </c>
      <c r="K434" s="139">
        <v>0</v>
      </c>
      <c r="L434" s="139">
        <v>0</v>
      </c>
      <c r="M434" s="199">
        <v>0</v>
      </c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</row>
    <row r="435" spans="1:47" ht="15.75" customHeight="1">
      <c r="A435" s="122"/>
      <c r="B435" s="121">
        <v>236</v>
      </c>
      <c r="C435" s="160" t="s">
        <v>792</v>
      </c>
      <c r="D435" s="163" t="s">
        <v>394</v>
      </c>
      <c r="E435" s="139">
        <v>325</v>
      </c>
      <c r="F435" s="139">
        <v>255</v>
      </c>
      <c r="G435" s="139">
        <f t="shared" si="22"/>
        <v>580</v>
      </c>
      <c r="H435" s="139">
        <v>0</v>
      </c>
      <c r="I435" s="139">
        <v>0</v>
      </c>
      <c r="J435" s="139">
        <v>0</v>
      </c>
      <c r="K435" s="139">
        <v>0</v>
      </c>
      <c r="L435" s="139">
        <v>0</v>
      </c>
      <c r="M435" s="199">
        <v>0</v>
      </c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</row>
    <row r="436" spans="1:47" ht="15.75" customHeight="1">
      <c r="A436" s="122"/>
      <c r="B436" s="121">
        <v>237</v>
      </c>
      <c r="C436" s="160" t="s">
        <v>793</v>
      </c>
      <c r="D436" s="163" t="s">
        <v>394</v>
      </c>
      <c r="E436" s="139">
        <v>50</v>
      </c>
      <c r="F436" s="139">
        <v>86</v>
      </c>
      <c r="G436" s="139">
        <f t="shared" si="22"/>
        <v>136</v>
      </c>
      <c r="H436" s="139">
        <v>0</v>
      </c>
      <c r="I436" s="139">
        <v>0</v>
      </c>
      <c r="J436" s="139">
        <v>0</v>
      </c>
      <c r="K436" s="139">
        <v>0</v>
      </c>
      <c r="L436" s="139">
        <v>0</v>
      </c>
      <c r="M436" s="199">
        <v>0</v>
      </c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</row>
    <row r="437" spans="1:47" ht="15.75" customHeight="1">
      <c r="A437" s="122"/>
      <c r="B437" s="121">
        <v>238</v>
      </c>
      <c r="C437" s="160" t="s">
        <v>794</v>
      </c>
      <c r="D437" s="163" t="s">
        <v>394</v>
      </c>
      <c r="E437" s="139">
        <v>50</v>
      </c>
      <c r="F437" s="139">
        <v>54</v>
      </c>
      <c r="G437" s="139">
        <f t="shared" si="22"/>
        <v>104</v>
      </c>
      <c r="H437" s="139">
        <v>0</v>
      </c>
      <c r="I437" s="139">
        <v>0</v>
      </c>
      <c r="J437" s="139">
        <v>0</v>
      </c>
      <c r="K437" s="139">
        <v>0</v>
      </c>
      <c r="L437" s="139">
        <v>0</v>
      </c>
      <c r="M437" s="199">
        <v>0</v>
      </c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</row>
    <row r="438" spans="1:47" ht="15.75" customHeight="1">
      <c r="A438" s="122"/>
      <c r="B438" s="121">
        <v>239</v>
      </c>
      <c r="C438" s="160" t="s">
        <v>795</v>
      </c>
      <c r="D438" s="163" t="s">
        <v>394</v>
      </c>
      <c r="E438" s="139">
        <v>600</v>
      </c>
      <c r="F438" s="139">
        <v>602</v>
      </c>
      <c r="G438" s="139">
        <f t="shared" si="22"/>
        <v>1202</v>
      </c>
      <c r="H438" s="139">
        <v>0</v>
      </c>
      <c r="I438" s="139">
        <v>0</v>
      </c>
      <c r="J438" s="139">
        <v>0</v>
      </c>
      <c r="K438" s="139">
        <v>0</v>
      </c>
      <c r="L438" s="139">
        <v>0</v>
      </c>
      <c r="M438" s="199">
        <v>0</v>
      </c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</row>
    <row r="439" spans="1:47" ht="15.75" customHeight="1">
      <c r="A439" s="122"/>
      <c r="B439" s="121">
        <v>240</v>
      </c>
      <c r="C439" s="160" t="s">
        <v>796</v>
      </c>
      <c r="D439" s="163" t="s">
        <v>393</v>
      </c>
      <c r="E439" s="139">
        <v>178</v>
      </c>
      <c r="F439" s="139">
        <v>342</v>
      </c>
      <c r="G439" s="139">
        <f t="shared" si="22"/>
        <v>520</v>
      </c>
      <c r="H439" s="139">
        <v>0</v>
      </c>
      <c r="I439" s="139">
        <v>0</v>
      </c>
      <c r="J439" s="139">
        <v>0</v>
      </c>
      <c r="K439" s="139">
        <v>0</v>
      </c>
      <c r="L439" s="139">
        <v>0</v>
      </c>
      <c r="M439" s="199">
        <v>0</v>
      </c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</row>
    <row r="440" spans="1:47" ht="15.75" customHeight="1">
      <c r="A440" s="122"/>
      <c r="B440" s="121">
        <v>241</v>
      </c>
      <c r="C440" s="160" t="s">
        <v>797</v>
      </c>
      <c r="D440" s="163" t="s">
        <v>393</v>
      </c>
      <c r="E440" s="139">
        <v>201</v>
      </c>
      <c r="F440" s="139">
        <v>324</v>
      </c>
      <c r="G440" s="139">
        <f t="shared" si="22"/>
        <v>525</v>
      </c>
      <c r="H440" s="139">
        <v>0</v>
      </c>
      <c r="I440" s="139">
        <v>0</v>
      </c>
      <c r="J440" s="139">
        <v>0</v>
      </c>
      <c r="K440" s="139">
        <v>0</v>
      </c>
      <c r="L440" s="139">
        <v>0</v>
      </c>
      <c r="M440" s="199">
        <v>0</v>
      </c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</row>
    <row r="441" spans="1:47" ht="15.75" customHeight="1">
      <c r="A441" s="122"/>
      <c r="B441" s="121">
        <v>242</v>
      </c>
      <c r="C441" s="160" t="s">
        <v>798</v>
      </c>
      <c r="D441" s="163" t="s">
        <v>393</v>
      </c>
      <c r="E441" s="139">
        <v>103</v>
      </c>
      <c r="F441" s="139">
        <v>199</v>
      </c>
      <c r="G441" s="139">
        <f t="shared" si="22"/>
        <v>302</v>
      </c>
      <c r="H441" s="139">
        <v>0</v>
      </c>
      <c r="I441" s="139">
        <v>0</v>
      </c>
      <c r="J441" s="139">
        <v>0</v>
      </c>
      <c r="K441" s="139">
        <v>0</v>
      </c>
      <c r="L441" s="139">
        <v>0</v>
      </c>
      <c r="M441" s="199">
        <v>0</v>
      </c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</row>
    <row r="442" spans="1:47" ht="15.75" customHeight="1">
      <c r="A442" s="122"/>
      <c r="B442" s="121">
        <v>243</v>
      </c>
      <c r="C442" s="160" t="s">
        <v>799</v>
      </c>
      <c r="D442" s="163" t="s">
        <v>393</v>
      </c>
      <c r="E442" s="139">
        <v>98</v>
      </c>
      <c r="F442" s="139">
        <v>157</v>
      </c>
      <c r="G442" s="139">
        <f t="shared" si="22"/>
        <v>255</v>
      </c>
      <c r="H442" s="139">
        <v>0</v>
      </c>
      <c r="I442" s="139">
        <v>0</v>
      </c>
      <c r="J442" s="139">
        <v>0</v>
      </c>
      <c r="K442" s="139">
        <v>0</v>
      </c>
      <c r="L442" s="139">
        <v>0</v>
      </c>
      <c r="M442" s="199">
        <v>0</v>
      </c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</row>
    <row r="443" spans="1:47" ht="15.75" customHeight="1">
      <c r="A443" s="122"/>
      <c r="B443" s="121">
        <v>244</v>
      </c>
      <c r="C443" s="160" t="s">
        <v>800</v>
      </c>
      <c r="D443" s="163" t="s">
        <v>393</v>
      </c>
      <c r="E443" s="139">
        <v>125</v>
      </c>
      <c r="F443" s="139">
        <v>625</v>
      </c>
      <c r="G443" s="139">
        <f t="shared" si="22"/>
        <v>750</v>
      </c>
      <c r="H443" s="139">
        <v>0</v>
      </c>
      <c r="I443" s="139">
        <v>0</v>
      </c>
      <c r="J443" s="139">
        <v>0</v>
      </c>
      <c r="K443" s="139">
        <v>0</v>
      </c>
      <c r="L443" s="139">
        <v>0</v>
      </c>
      <c r="M443" s="199">
        <v>0</v>
      </c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</row>
    <row r="444" spans="1:47" ht="15.75" customHeight="1">
      <c r="A444" s="122"/>
      <c r="B444" s="121">
        <v>245</v>
      </c>
      <c r="C444" s="160" t="s">
        <v>801</v>
      </c>
      <c r="D444" s="163" t="s">
        <v>393</v>
      </c>
      <c r="E444" s="139">
        <v>107</v>
      </c>
      <c r="F444" s="139">
        <v>128</v>
      </c>
      <c r="G444" s="139">
        <f t="shared" si="22"/>
        <v>235</v>
      </c>
      <c r="H444" s="139">
        <v>0</v>
      </c>
      <c r="I444" s="139">
        <v>0</v>
      </c>
      <c r="J444" s="139">
        <v>0</v>
      </c>
      <c r="K444" s="139">
        <v>0</v>
      </c>
      <c r="L444" s="139">
        <v>0</v>
      </c>
      <c r="M444" s="199">
        <v>0</v>
      </c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</row>
    <row r="445" spans="1:47" ht="15.75" customHeight="1">
      <c r="A445" s="122"/>
      <c r="B445" s="121">
        <v>246</v>
      </c>
      <c r="C445" s="160" t="s">
        <v>802</v>
      </c>
      <c r="D445" s="163" t="s">
        <v>803</v>
      </c>
      <c r="E445" s="139">
        <v>2251</v>
      </c>
      <c r="F445" s="139">
        <v>5611</v>
      </c>
      <c r="G445" s="139">
        <f t="shared" si="22"/>
        <v>7862</v>
      </c>
      <c r="H445" s="139">
        <v>0</v>
      </c>
      <c r="I445" s="139">
        <v>0</v>
      </c>
      <c r="J445" s="139">
        <v>0</v>
      </c>
      <c r="K445" s="139">
        <v>0</v>
      </c>
      <c r="L445" s="139">
        <v>0</v>
      </c>
      <c r="M445" s="199">
        <v>0</v>
      </c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</row>
    <row r="446" spans="1:47" ht="15.75" customHeight="1">
      <c r="A446" s="122"/>
      <c r="B446" s="121">
        <v>247</v>
      </c>
      <c r="C446" s="160" t="s">
        <v>804</v>
      </c>
      <c r="D446" s="163" t="s">
        <v>803</v>
      </c>
      <c r="E446" s="139">
        <v>768</v>
      </c>
      <c r="F446" s="139">
        <v>1483</v>
      </c>
      <c r="G446" s="139">
        <f t="shared" si="22"/>
        <v>2251</v>
      </c>
      <c r="H446" s="139">
        <v>0</v>
      </c>
      <c r="I446" s="139">
        <v>0</v>
      </c>
      <c r="J446" s="139">
        <v>0</v>
      </c>
      <c r="K446" s="139">
        <v>0</v>
      </c>
      <c r="L446" s="139">
        <v>0</v>
      </c>
      <c r="M446" s="199">
        <v>0</v>
      </c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</row>
    <row r="447" spans="1:47" ht="15.75" customHeight="1">
      <c r="A447" s="122"/>
      <c r="B447" s="121">
        <v>248</v>
      </c>
      <c r="C447" s="160" t="s">
        <v>805</v>
      </c>
      <c r="D447" s="163" t="s">
        <v>803</v>
      </c>
      <c r="E447" s="139">
        <v>298</v>
      </c>
      <c r="F447" s="139">
        <v>452</v>
      </c>
      <c r="G447" s="139">
        <f t="shared" si="22"/>
        <v>750</v>
      </c>
      <c r="H447" s="139">
        <v>0</v>
      </c>
      <c r="I447" s="139">
        <v>0</v>
      </c>
      <c r="J447" s="139">
        <v>0</v>
      </c>
      <c r="K447" s="139">
        <v>0</v>
      </c>
      <c r="L447" s="139">
        <v>0</v>
      </c>
      <c r="M447" s="199">
        <v>0</v>
      </c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</row>
    <row r="448" spans="1:47" ht="15.75" customHeight="1">
      <c r="A448" s="122"/>
      <c r="B448" s="121">
        <v>249</v>
      </c>
      <c r="C448" s="160" t="s">
        <v>806</v>
      </c>
      <c r="D448" s="163" t="s">
        <v>803</v>
      </c>
      <c r="E448" s="139">
        <v>188</v>
      </c>
      <c r="F448" s="139">
        <v>366</v>
      </c>
      <c r="G448" s="139">
        <f t="shared" si="22"/>
        <v>554</v>
      </c>
      <c r="H448" s="139">
        <v>0</v>
      </c>
      <c r="I448" s="139">
        <v>0</v>
      </c>
      <c r="J448" s="139">
        <v>0</v>
      </c>
      <c r="K448" s="139">
        <v>0</v>
      </c>
      <c r="L448" s="139">
        <v>0</v>
      </c>
      <c r="M448" s="199">
        <v>0</v>
      </c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</row>
    <row r="449" spans="1:47" ht="15.75" customHeight="1">
      <c r="A449" s="122"/>
      <c r="B449" s="121">
        <v>250</v>
      </c>
      <c r="C449" s="122" t="s">
        <v>807</v>
      </c>
      <c r="D449" s="163" t="s">
        <v>803</v>
      </c>
      <c r="E449" s="139">
        <v>0</v>
      </c>
      <c r="F449" s="139">
        <v>0</v>
      </c>
      <c r="G449" s="139">
        <f t="shared" si="22"/>
        <v>0</v>
      </c>
      <c r="H449" s="139">
        <v>0</v>
      </c>
      <c r="I449" s="139">
        <v>0</v>
      </c>
      <c r="J449" s="139">
        <v>0</v>
      </c>
      <c r="K449" s="139">
        <v>0</v>
      </c>
      <c r="L449" s="139">
        <v>0</v>
      </c>
      <c r="M449" s="199">
        <v>0</v>
      </c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</row>
    <row r="450" spans="1:47" ht="15.75" customHeight="1">
      <c r="A450" s="122"/>
      <c r="B450" s="121">
        <v>251</v>
      </c>
      <c r="C450" s="122" t="s">
        <v>808</v>
      </c>
      <c r="D450" s="163" t="s">
        <v>803</v>
      </c>
      <c r="E450" s="139">
        <v>356</v>
      </c>
      <c r="F450" s="139">
        <v>662</v>
      </c>
      <c r="G450" s="139">
        <f t="shared" si="22"/>
        <v>1018</v>
      </c>
      <c r="H450" s="139">
        <v>0</v>
      </c>
      <c r="I450" s="139">
        <v>0</v>
      </c>
      <c r="J450" s="139">
        <v>0</v>
      </c>
      <c r="K450" s="139">
        <v>0</v>
      </c>
      <c r="L450" s="139">
        <v>0</v>
      </c>
      <c r="M450" s="199">
        <v>0</v>
      </c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</row>
    <row r="451" spans="1:47" ht="15.75" customHeight="1">
      <c r="A451" s="122"/>
      <c r="B451" s="121">
        <v>252</v>
      </c>
      <c r="C451" s="160" t="s">
        <v>809</v>
      </c>
      <c r="D451" s="163" t="s">
        <v>404</v>
      </c>
      <c r="E451" s="139">
        <v>50</v>
      </c>
      <c r="F451" s="139">
        <v>132</v>
      </c>
      <c r="G451" s="139">
        <f t="shared" si="22"/>
        <v>182</v>
      </c>
      <c r="H451" s="139">
        <v>0</v>
      </c>
      <c r="I451" s="139">
        <v>0</v>
      </c>
      <c r="J451" s="139">
        <v>0</v>
      </c>
      <c r="K451" s="139">
        <v>0</v>
      </c>
      <c r="L451" s="139">
        <v>0</v>
      </c>
      <c r="M451" s="199">
        <v>0</v>
      </c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</row>
    <row r="452" spans="1:47" ht="15.75" customHeight="1">
      <c r="A452" s="122"/>
      <c r="B452" s="121">
        <v>253</v>
      </c>
      <c r="C452" s="160" t="s">
        <v>810</v>
      </c>
      <c r="D452" s="163" t="s">
        <v>404</v>
      </c>
      <c r="E452" s="139">
        <v>43</v>
      </c>
      <c r="F452" s="139">
        <v>147</v>
      </c>
      <c r="G452" s="139">
        <f t="shared" si="22"/>
        <v>190</v>
      </c>
      <c r="H452" s="139">
        <v>0</v>
      </c>
      <c r="I452" s="139">
        <v>0</v>
      </c>
      <c r="J452" s="139">
        <v>0</v>
      </c>
      <c r="K452" s="139">
        <v>0</v>
      </c>
      <c r="L452" s="139">
        <v>0</v>
      </c>
      <c r="M452" s="199">
        <v>0</v>
      </c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</row>
    <row r="453" spans="1:47" ht="15.75" customHeight="1">
      <c r="A453" s="122"/>
      <c r="B453" s="121">
        <v>254</v>
      </c>
      <c r="C453" s="160" t="s">
        <v>811</v>
      </c>
      <c r="D453" s="163" t="s">
        <v>404</v>
      </c>
      <c r="E453" s="139">
        <v>85</v>
      </c>
      <c r="F453" s="139">
        <v>263</v>
      </c>
      <c r="G453" s="139">
        <f t="shared" si="22"/>
        <v>348</v>
      </c>
      <c r="H453" s="139">
        <v>0</v>
      </c>
      <c r="I453" s="139">
        <v>0</v>
      </c>
      <c r="J453" s="139">
        <v>0</v>
      </c>
      <c r="K453" s="139">
        <v>0</v>
      </c>
      <c r="L453" s="139">
        <v>0</v>
      </c>
      <c r="M453" s="199">
        <v>0</v>
      </c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</row>
    <row r="454" spans="1:47" ht="15.75" customHeight="1">
      <c r="A454" s="122"/>
      <c r="B454" s="121">
        <v>255</v>
      </c>
      <c r="C454" s="160" t="s">
        <v>812</v>
      </c>
      <c r="D454" s="163" t="s">
        <v>404</v>
      </c>
      <c r="E454" s="139">
        <v>37</v>
      </c>
      <c r="F454" s="139">
        <v>105</v>
      </c>
      <c r="G454" s="139">
        <f t="shared" si="22"/>
        <v>142</v>
      </c>
      <c r="H454" s="139">
        <v>0</v>
      </c>
      <c r="I454" s="139">
        <v>0</v>
      </c>
      <c r="J454" s="139">
        <v>0</v>
      </c>
      <c r="K454" s="139">
        <v>0</v>
      </c>
      <c r="L454" s="139">
        <v>0</v>
      </c>
      <c r="M454" s="199">
        <v>0</v>
      </c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</row>
    <row r="455" spans="1:47" ht="15.75" customHeight="1">
      <c r="A455" s="122"/>
      <c r="B455" s="121">
        <v>256</v>
      </c>
      <c r="C455" s="160" t="s">
        <v>813</v>
      </c>
      <c r="D455" s="163" t="s">
        <v>404</v>
      </c>
      <c r="E455" s="139">
        <v>121</v>
      </c>
      <c r="F455" s="139">
        <v>604</v>
      </c>
      <c r="G455" s="139">
        <f t="shared" si="22"/>
        <v>725</v>
      </c>
      <c r="H455" s="139">
        <v>0</v>
      </c>
      <c r="I455" s="139">
        <v>0</v>
      </c>
      <c r="J455" s="139">
        <v>0</v>
      </c>
      <c r="K455" s="139">
        <v>0</v>
      </c>
      <c r="L455" s="139">
        <v>0</v>
      </c>
      <c r="M455" s="199">
        <v>0</v>
      </c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</row>
    <row r="456" spans="1:47" ht="15.75" customHeight="1">
      <c r="A456" s="122"/>
      <c r="B456" s="121">
        <v>257</v>
      </c>
      <c r="C456" s="160" t="s">
        <v>814</v>
      </c>
      <c r="D456" s="163" t="s">
        <v>404</v>
      </c>
      <c r="E456" s="139">
        <v>29</v>
      </c>
      <c r="F456" s="139">
        <v>106</v>
      </c>
      <c r="G456" s="139">
        <f t="shared" si="22"/>
        <v>135</v>
      </c>
      <c r="H456" s="139">
        <v>0</v>
      </c>
      <c r="I456" s="139">
        <v>0</v>
      </c>
      <c r="J456" s="139">
        <v>0</v>
      </c>
      <c r="K456" s="139">
        <v>0</v>
      </c>
      <c r="L456" s="139">
        <v>0</v>
      </c>
      <c r="M456" s="199">
        <v>0</v>
      </c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</row>
    <row r="457" spans="1:47" ht="15.75" customHeight="1">
      <c r="A457" s="122"/>
      <c r="B457" s="121">
        <v>258</v>
      </c>
      <c r="C457" s="160" t="s">
        <v>815</v>
      </c>
      <c r="D457" s="163" t="s">
        <v>404</v>
      </c>
      <c r="E457" s="139">
        <v>10</v>
      </c>
      <c r="F457" s="139">
        <v>58</v>
      </c>
      <c r="G457" s="139">
        <f t="shared" si="22"/>
        <v>68</v>
      </c>
      <c r="H457" s="139">
        <v>0</v>
      </c>
      <c r="I457" s="139">
        <v>0</v>
      </c>
      <c r="J457" s="139">
        <v>0</v>
      </c>
      <c r="K457" s="139">
        <v>0</v>
      </c>
      <c r="L457" s="139">
        <v>0</v>
      </c>
      <c r="M457" s="199">
        <v>0</v>
      </c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</row>
    <row r="458" spans="1:47" ht="15.75" customHeight="1">
      <c r="A458" s="122"/>
      <c r="B458" s="121">
        <v>259</v>
      </c>
      <c r="C458" s="160" t="s">
        <v>816</v>
      </c>
      <c r="D458" s="163" t="s">
        <v>404</v>
      </c>
      <c r="E458" s="139">
        <v>32</v>
      </c>
      <c r="F458" s="139">
        <v>165</v>
      </c>
      <c r="G458" s="139">
        <f t="shared" si="22"/>
        <v>197</v>
      </c>
      <c r="H458" s="139">
        <v>0</v>
      </c>
      <c r="I458" s="139">
        <v>0</v>
      </c>
      <c r="J458" s="139">
        <v>0</v>
      </c>
      <c r="K458" s="139">
        <v>0</v>
      </c>
      <c r="L458" s="139">
        <v>0</v>
      </c>
      <c r="M458" s="199">
        <v>0</v>
      </c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</row>
    <row r="459" spans="1:47" ht="15.75" customHeight="1">
      <c r="A459" s="122"/>
      <c r="B459" s="121">
        <v>260</v>
      </c>
      <c r="C459" s="160" t="s">
        <v>817</v>
      </c>
      <c r="D459" s="163" t="s">
        <v>404</v>
      </c>
      <c r="E459" s="139">
        <v>42</v>
      </c>
      <c r="F459" s="139">
        <v>172</v>
      </c>
      <c r="G459" s="139">
        <f t="shared" si="22"/>
        <v>214</v>
      </c>
      <c r="H459" s="139">
        <v>0</v>
      </c>
      <c r="I459" s="139">
        <v>0</v>
      </c>
      <c r="J459" s="139">
        <v>0</v>
      </c>
      <c r="K459" s="139">
        <v>0</v>
      </c>
      <c r="L459" s="139">
        <v>0</v>
      </c>
      <c r="M459" s="199">
        <v>0</v>
      </c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</row>
    <row r="460" spans="1:47" ht="15.75" customHeight="1">
      <c r="A460" s="122"/>
      <c r="B460" s="121">
        <v>261</v>
      </c>
      <c r="C460" s="160" t="s">
        <v>818</v>
      </c>
      <c r="D460" s="163" t="s">
        <v>404</v>
      </c>
      <c r="E460" s="139">
        <v>16</v>
      </c>
      <c r="F460" s="139">
        <v>110</v>
      </c>
      <c r="G460" s="139">
        <f t="shared" si="22"/>
        <v>126</v>
      </c>
      <c r="H460" s="139">
        <v>0</v>
      </c>
      <c r="I460" s="139">
        <v>0</v>
      </c>
      <c r="J460" s="139">
        <v>0</v>
      </c>
      <c r="K460" s="139">
        <v>0</v>
      </c>
      <c r="L460" s="139">
        <v>0</v>
      </c>
      <c r="M460" s="199">
        <v>0</v>
      </c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</row>
    <row r="461" spans="1:47" ht="15.75" customHeight="1">
      <c r="A461" s="122"/>
      <c r="B461" s="121">
        <v>262</v>
      </c>
      <c r="C461" s="160" t="s">
        <v>819</v>
      </c>
      <c r="D461" s="163" t="s">
        <v>404</v>
      </c>
      <c r="E461" s="139">
        <v>12</v>
      </c>
      <c r="F461" s="139">
        <v>54</v>
      </c>
      <c r="G461" s="139">
        <f t="shared" si="22"/>
        <v>66</v>
      </c>
      <c r="H461" s="139">
        <v>0</v>
      </c>
      <c r="I461" s="139">
        <v>0</v>
      </c>
      <c r="J461" s="139">
        <v>0</v>
      </c>
      <c r="K461" s="139">
        <v>0</v>
      </c>
      <c r="L461" s="139">
        <v>0</v>
      </c>
      <c r="M461" s="199">
        <v>0</v>
      </c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</row>
    <row r="462" spans="1:47" ht="15.75" customHeight="1">
      <c r="A462" s="122"/>
      <c r="B462" s="121">
        <v>263</v>
      </c>
      <c r="C462" s="160" t="s">
        <v>820</v>
      </c>
      <c r="D462" s="163" t="s">
        <v>404</v>
      </c>
      <c r="E462" s="139">
        <v>29</v>
      </c>
      <c r="F462" s="139">
        <v>123</v>
      </c>
      <c r="G462" s="139">
        <f t="shared" si="22"/>
        <v>152</v>
      </c>
      <c r="H462" s="139">
        <v>0</v>
      </c>
      <c r="I462" s="139">
        <v>0</v>
      </c>
      <c r="J462" s="139">
        <v>0</v>
      </c>
      <c r="K462" s="139">
        <v>0</v>
      </c>
      <c r="L462" s="139">
        <v>0</v>
      </c>
      <c r="M462" s="199">
        <v>0</v>
      </c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</row>
    <row r="463" spans="1:47" ht="15.75" customHeight="1">
      <c r="A463" s="122"/>
      <c r="B463" s="121">
        <v>264</v>
      </c>
      <c r="C463" s="160" t="s">
        <v>821</v>
      </c>
      <c r="D463" s="163" t="s">
        <v>279</v>
      </c>
      <c r="E463" s="163">
        <v>139</v>
      </c>
      <c r="F463" s="163">
        <v>100</v>
      </c>
      <c r="G463" s="139">
        <f t="shared" si="22"/>
        <v>239</v>
      </c>
      <c r="H463" s="139">
        <v>0</v>
      </c>
      <c r="I463" s="139">
        <v>0</v>
      </c>
      <c r="J463" s="139">
        <v>0</v>
      </c>
      <c r="K463" s="139">
        <v>0</v>
      </c>
      <c r="L463" s="139">
        <v>0</v>
      </c>
      <c r="M463" s="199">
        <v>0</v>
      </c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</row>
    <row r="464" spans="1:47" ht="15.75" customHeight="1">
      <c r="A464" s="122"/>
      <c r="B464" s="121">
        <v>265</v>
      </c>
      <c r="C464" s="160" t="s">
        <v>822</v>
      </c>
      <c r="D464" s="163" t="s">
        <v>279</v>
      </c>
      <c r="E464" s="163">
        <v>0</v>
      </c>
      <c r="F464" s="163">
        <v>0</v>
      </c>
      <c r="G464" s="139">
        <f t="shared" si="22"/>
        <v>0</v>
      </c>
      <c r="H464" s="139">
        <v>0</v>
      </c>
      <c r="I464" s="139">
        <v>0</v>
      </c>
      <c r="J464" s="139">
        <v>0</v>
      </c>
      <c r="K464" s="139">
        <v>0</v>
      </c>
      <c r="L464" s="139">
        <v>0</v>
      </c>
      <c r="M464" s="199">
        <v>0</v>
      </c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</row>
    <row r="465" spans="1:47" ht="15.75" customHeight="1">
      <c r="A465" s="122"/>
      <c r="B465" s="121">
        <v>266</v>
      </c>
      <c r="C465" s="160" t="s">
        <v>823</v>
      </c>
      <c r="D465" s="163" t="s">
        <v>279</v>
      </c>
      <c r="E465" s="163">
        <v>1</v>
      </c>
      <c r="F465" s="163">
        <v>12</v>
      </c>
      <c r="G465" s="139">
        <f t="shared" si="22"/>
        <v>13</v>
      </c>
      <c r="H465" s="139">
        <v>0</v>
      </c>
      <c r="I465" s="139">
        <v>0</v>
      </c>
      <c r="J465" s="139">
        <v>0</v>
      </c>
      <c r="K465" s="139">
        <v>0</v>
      </c>
      <c r="L465" s="139">
        <v>0</v>
      </c>
      <c r="M465" s="199">
        <v>0</v>
      </c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</row>
    <row r="466" spans="1:47" ht="15.75" customHeight="1">
      <c r="A466" s="122"/>
      <c r="B466" s="121">
        <v>267</v>
      </c>
      <c r="C466" s="160" t="s">
        <v>824</v>
      </c>
      <c r="D466" s="163" t="s">
        <v>279</v>
      </c>
      <c r="E466" s="163">
        <v>0</v>
      </c>
      <c r="F466" s="163">
        <v>0</v>
      </c>
      <c r="G466" s="139">
        <f t="shared" si="22"/>
        <v>0</v>
      </c>
      <c r="H466" s="139">
        <v>0</v>
      </c>
      <c r="I466" s="139">
        <v>0</v>
      </c>
      <c r="J466" s="139">
        <v>0</v>
      </c>
      <c r="K466" s="139">
        <v>0</v>
      </c>
      <c r="L466" s="139">
        <v>0</v>
      </c>
      <c r="M466" s="199">
        <v>0</v>
      </c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</row>
    <row r="467" spans="1:47" ht="15.75" customHeight="1">
      <c r="A467" s="122"/>
      <c r="B467" s="121">
        <v>268</v>
      </c>
      <c r="C467" s="160" t="s">
        <v>825</v>
      </c>
      <c r="D467" s="163" t="s">
        <v>279</v>
      </c>
      <c r="E467" s="163">
        <v>0</v>
      </c>
      <c r="F467" s="163">
        <v>0</v>
      </c>
      <c r="G467" s="139">
        <f t="shared" si="22"/>
        <v>0</v>
      </c>
      <c r="H467" s="139">
        <v>0</v>
      </c>
      <c r="I467" s="139">
        <v>0</v>
      </c>
      <c r="J467" s="139">
        <v>0</v>
      </c>
      <c r="K467" s="139">
        <v>0</v>
      </c>
      <c r="L467" s="139">
        <v>0</v>
      </c>
      <c r="M467" s="199">
        <v>0</v>
      </c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</row>
    <row r="468" spans="1:47" ht="15.75" customHeight="1">
      <c r="A468" s="122"/>
      <c r="B468" s="121">
        <v>269</v>
      </c>
      <c r="C468" s="160" t="s">
        <v>826</v>
      </c>
      <c r="D468" s="163" t="s">
        <v>279</v>
      </c>
      <c r="E468" s="163">
        <v>47</v>
      </c>
      <c r="F468" s="163">
        <v>40</v>
      </c>
      <c r="G468" s="139">
        <f t="shared" si="22"/>
        <v>87</v>
      </c>
      <c r="H468" s="139">
        <v>0</v>
      </c>
      <c r="I468" s="139">
        <v>0</v>
      </c>
      <c r="J468" s="139">
        <v>0</v>
      </c>
      <c r="K468" s="139">
        <v>0</v>
      </c>
      <c r="L468" s="139">
        <v>0</v>
      </c>
      <c r="M468" s="199">
        <v>0</v>
      </c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</row>
    <row r="469" spans="1:47" ht="15.75" customHeight="1">
      <c r="A469" s="122"/>
      <c r="B469" s="121">
        <v>270</v>
      </c>
      <c r="C469" s="160" t="s">
        <v>827</v>
      </c>
      <c r="D469" s="163" t="s">
        <v>279</v>
      </c>
      <c r="E469" s="163">
        <v>10</v>
      </c>
      <c r="F469" s="163">
        <v>16</v>
      </c>
      <c r="G469" s="139">
        <f t="shared" si="22"/>
        <v>26</v>
      </c>
      <c r="H469" s="139">
        <v>0</v>
      </c>
      <c r="I469" s="139">
        <v>0</v>
      </c>
      <c r="J469" s="139">
        <v>0</v>
      </c>
      <c r="K469" s="139">
        <v>0</v>
      </c>
      <c r="L469" s="139">
        <v>0</v>
      </c>
      <c r="M469" s="199">
        <v>0</v>
      </c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</row>
    <row r="470" spans="1:47" ht="15.75" customHeight="1">
      <c r="A470" s="122"/>
      <c r="B470" s="121">
        <v>271</v>
      </c>
      <c r="C470" s="160" t="s">
        <v>828</v>
      </c>
      <c r="D470" s="163" t="s">
        <v>279</v>
      </c>
      <c r="E470" s="163">
        <v>24</v>
      </c>
      <c r="F470" s="163">
        <v>30</v>
      </c>
      <c r="G470" s="139">
        <f t="shared" si="22"/>
        <v>54</v>
      </c>
      <c r="H470" s="139">
        <v>0</v>
      </c>
      <c r="I470" s="139">
        <v>0</v>
      </c>
      <c r="J470" s="139">
        <v>0</v>
      </c>
      <c r="K470" s="139">
        <v>0</v>
      </c>
      <c r="L470" s="139">
        <v>0</v>
      </c>
      <c r="M470" s="199">
        <v>0</v>
      </c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</row>
    <row r="471" spans="1:47" ht="15.75" customHeight="1">
      <c r="A471" s="122"/>
      <c r="B471" s="121">
        <v>272</v>
      </c>
      <c r="C471" s="160" t="s">
        <v>829</v>
      </c>
      <c r="D471" s="163" t="s">
        <v>279</v>
      </c>
      <c r="E471" s="163">
        <v>1339</v>
      </c>
      <c r="F471" s="163">
        <v>578</v>
      </c>
      <c r="G471" s="139">
        <f t="shared" si="22"/>
        <v>1917</v>
      </c>
      <c r="H471" s="139">
        <v>0</v>
      </c>
      <c r="I471" s="139">
        <v>0</v>
      </c>
      <c r="J471" s="139">
        <v>0</v>
      </c>
      <c r="K471" s="139">
        <v>0</v>
      </c>
      <c r="L471" s="139">
        <v>0</v>
      </c>
      <c r="M471" s="199">
        <v>0</v>
      </c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</row>
    <row r="472" spans="1:47" ht="15.75" customHeight="1">
      <c r="A472" s="122"/>
      <c r="B472" s="121">
        <v>273</v>
      </c>
      <c r="C472" s="160" t="s">
        <v>830</v>
      </c>
      <c r="D472" s="163" t="s">
        <v>279</v>
      </c>
      <c r="E472" s="163">
        <v>0</v>
      </c>
      <c r="F472" s="163">
        <v>0</v>
      </c>
      <c r="G472" s="139">
        <f t="shared" si="22"/>
        <v>0</v>
      </c>
      <c r="H472" s="139">
        <v>0</v>
      </c>
      <c r="I472" s="139">
        <v>0</v>
      </c>
      <c r="J472" s="139">
        <v>0</v>
      </c>
      <c r="K472" s="139">
        <v>0</v>
      </c>
      <c r="L472" s="139">
        <v>0</v>
      </c>
      <c r="M472" s="199">
        <v>0</v>
      </c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</row>
    <row r="473" spans="1:47" ht="15.75" customHeight="1">
      <c r="A473" s="122"/>
      <c r="B473" s="121">
        <v>274</v>
      </c>
      <c r="C473" s="160" t="s">
        <v>831</v>
      </c>
      <c r="D473" s="163" t="s">
        <v>279</v>
      </c>
      <c r="E473" s="163">
        <v>10</v>
      </c>
      <c r="F473" s="163">
        <v>8</v>
      </c>
      <c r="G473" s="139">
        <f t="shared" si="22"/>
        <v>18</v>
      </c>
      <c r="H473" s="139">
        <v>0</v>
      </c>
      <c r="I473" s="139">
        <v>0</v>
      </c>
      <c r="J473" s="139">
        <v>0</v>
      </c>
      <c r="K473" s="139">
        <v>0</v>
      </c>
      <c r="L473" s="139">
        <v>0</v>
      </c>
      <c r="M473" s="199">
        <v>0</v>
      </c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</row>
    <row r="474" spans="1:47" ht="15.75" customHeight="1">
      <c r="A474" s="122"/>
      <c r="B474" s="121">
        <v>275</v>
      </c>
      <c r="C474" s="160" t="s">
        <v>832</v>
      </c>
      <c r="D474" s="163" t="s">
        <v>279</v>
      </c>
      <c r="E474" s="163">
        <v>10</v>
      </c>
      <c r="F474" s="163">
        <v>8</v>
      </c>
      <c r="G474" s="139">
        <f t="shared" si="22"/>
        <v>18</v>
      </c>
      <c r="H474" s="139">
        <v>0</v>
      </c>
      <c r="I474" s="139">
        <v>0</v>
      </c>
      <c r="J474" s="139">
        <v>0</v>
      </c>
      <c r="K474" s="139">
        <v>0</v>
      </c>
      <c r="L474" s="139">
        <v>0</v>
      </c>
      <c r="M474" s="199">
        <v>0</v>
      </c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</row>
    <row r="475" spans="1:47" ht="15.75" customHeight="1">
      <c r="A475" s="122"/>
      <c r="B475" s="121">
        <v>276</v>
      </c>
      <c r="C475" s="160" t="s">
        <v>833</v>
      </c>
      <c r="D475" s="163" t="s">
        <v>279</v>
      </c>
      <c r="E475" s="163">
        <v>40</v>
      </c>
      <c r="F475" s="163">
        <v>29</v>
      </c>
      <c r="G475" s="139">
        <f t="shared" si="22"/>
        <v>69</v>
      </c>
      <c r="H475" s="139">
        <v>0</v>
      </c>
      <c r="I475" s="139">
        <v>0</v>
      </c>
      <c r="J475" s="139">
        <v>0</v>
      </c>
      <c r="K475" s="139">
        <v>0</v>
      </c>
      <c r="L475" s="139">
        <v>0</v>
      </c>
      <c r="M475" s="199">
        <v>0</v>
      </c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</row>
    <row r="476" spans="1:47" ht="15.75" customHeight="1">
      <c r="A476" s="122"/>
      <c r="B476" s="121">
        <v>277</v>
      </c>
      <c r="C476" s="160" t="s">
        <v>834</v>
      </c>
      <c r="D476" s="163" t="s">
        <v>279</v>
      </c>
      <c r="E476" s="163">
        <v>10</v>
      </c>
      <c r="F476" s="163">
        <v>3</v>
      </c>
      <c r="G476" s="139">
        <f t="shared" si="22"/>
        <v>13</v>
      </c>
      <c r="H476" s="139">
        <v>0</v>
      </c>
      <c r="I476" s="139">
        <v>0</v>
      </c>
      <c r="J476" s="139">
        <v>0</v>
      </c>
      <c r="K476" s="139">
        <v>0</v>
      </c>
      <c r="L476" s="139">
        <v>0</v>
      </c>
      <c r="M476" s="199">
        <v>0</v>
      </c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</row>
    <row r="477" spans="1:47" ht="15.75" customHeight="1">
      <c r="A477" s="122"/>
      <c r="B477" s="122"/>
      <c r="C477" s="122"/>
      <c r="D477" s="163"/>
      <c r="E477" s="163"/>
      <c r="F477" s="163"/>
      <c r="G477" s="163"/>
      <c r="H477" s="163"/>
      <c r="I477" s="163"/>
      <c r="J477" s="163"/>
      <c r="K477" s="163"/>
      <c r="L477" s="163"/>
      <c r="M477" s="203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</row>
    <row r="478" spans="1:47" ht="15.75" customHeight="1">
      <c r="A478" s="135">
        <v>6</v>
      </c>
      <c r="B478" s="122"/>
      <c r="C478" s="197" t="s">
        <v>835</v>
      </c>
      <c r="D478" s="163"/>
      <c r="E478" s="144">
        <f t="shared" ref="E478:M478" si="25">SUM(E479:E664)</f>
        <v>51909</v>
      </c>
      <c r="F478" s="144">
        <f t="shared" si="25"/>
        <v>50016</v>
      </c>
      <c r="G478" s="144">
        <f t="shared" si="25"/>
        <v>101925</v>
      </c>
      <c r="H478" s="144">
        <f t="shared" si="25"/>
        <v>0</v>
      </c>
      <c r="I478" s="144">
        <f t="shared" si="25"/>
        <v>0</v>
      </c>
      <c r="J478" s="144">
        <f t="shared" si="25"/>
        <v>0</v>
      </c>
      <c r="K478" s="144">
        <f t="shared" si="25"/>
        <v>0</v>
      </c>
      <c r="L478" s="144">
        <f t="shared" si="25"/>
        <v>0</v>
      </c>
      <c r="M478" s="144">
        <f t="shared" si="25"/>
        <v>0</v>
      </c>
      <c r="N478" s="107"/>
      <c r="O478" s="107"/>
      <c r="P478" s="107">
        <v>101931</v>
      </c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</row>
    <row r="479" spans="1:47" ht="15.75" customHeight="1">
      <c r="A479" s="122"/>
      <c r="B479" s="121">
        <v>1</v>
      </c>
      <c r="C479" s="160" t="s">
        <v>836</v>
      </c>
      <c r="D479" s="163" t="s">
        <v>269</v>
      </c>
      <c r="E479" s="139">
        <v>235</v>
      </c>
      <c r="F479" s="139">
        <v>282</v>
      </c>
      <c r="G479" s="139">
        <f t="shared" ref="G479:G664" si="26">E479+F479</f>
        <v>517</v>
      </c>
      <c r="H479" s="163"/>
      <c r="I479" s="163"/>
      <c r="J479" s="163"/>
      <c r="K479" s="163" t="s">
        <v>72</v>
      </c>
      <c r="L479" s="163"/>
      <c r="M479" s="203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</row>
    <row r="480" spans="1:47" ht="15.75" customHeight="1">
      <c r="A480" s="122"/>
      <c r="B480" s="121">
        <v>2</v>
      </c>
      <c r="C480" s="160" t="s">
        <v>837</v>
      </c>
      <c r="D480" s="163" t="s">
        <v>269</v>
      </c>
      <c r="E480" s="139">
        <v>245</v>
      </c>
      <c r="F480" s="139">
        <v>397</v>
      </c>
      <c r="G480" s="139">
        <f t="shared" si="26"/>
        <v>642</v>
      </c>
      <c r="H480" s="163"/>
      <c r="I480" s="163"/>
      <c r="J480" s="163"/>
      <c r="K480" s="163"/>
      <c r="L480" s="163"/>
      <c r="M480" s="203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</row>
    <row r="481" spans="1:47" ht="15.75" customHeight="1">
      <c r="A481" s="122"/>
      <c r="B481" s="121">
        <v>3</v>
      </c>
      <c r="C481" s="160" t="s">
        <v>838</v>
      </c>
      <c r="D481" s="163" t="s">
        <v>268</v>
      </c>
      <c r="E481" s="139">
        <v>624</v>
      </c>
      <c r="F481" s="139">
        <v>748</v>
      </c>
      <c r="G481" s="139">
        <f t="shared" si="26"/>
        <v>1372</v>
      </c>
      <c r="H481" s="163"/>
      <c r="I481" s="163"/>
      <c r="J481" s="163"/>
      <c r="K481" s="163"/>
      <c r="L481" s="163"/>
      <c r="M481" s="203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</row>
    <row r="482" spans="1:47" ht="15.75" customHeight="1">
      <c r="A482" s="122"/>
      <c r="B482" s="121">
        <v>4</v>
      </c>
      <c r="C482" s="160" t="s">
        <v>839</v>
      </c>
      <c r="D482" s="163" t="s">
        <v>268</v>
      </c>
      <c r="E482" s="139">
        <v>100</v>
      </c>
      <c r="F482" s="139">
        <v>61</v>
      </c>
      <c r="G482" s="139">
        <f t="shared" si="26"/>
        <v>161</v>
      </c>
      <c r="H482" s="163"/>
      <c r="I482" s="163"/>
      <c r="J482" s="163"/>
      <c r="K482" s="163"/>
      <c r="L482" s="163"/>
      <c r="M482" s="203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</row>
    <row r="483" spans="1:47" ht="15.75" customHeight="1">
      <c r="A483" s="122"/>
      <c r="B483" s="121">
        <v>5</v>
      </c>
      <c r="C483" s="160" t="s">
        <v>840</v>
      </c>
      <c r="D483" s="163" t="s">
        <v>268</v>
      </c>
      <c r="E483" s="139">
        <v>1330</v>
      </c>
      <c r="F483" s="139">
        <v>21</v>
      </c>
      <c r="G483" s="139">
        <f t="shared" si="26"/>
        <v>1351</v>
      </c>
      <c r="H483" s="163"/>
      <c r="I483" s="163"/>
      <c r="J483" s="163"/>
      <c r="K483" s="163"/>
      <c r="L483" s="163"/>
      <c r="M483" s="203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</row>
    <row r="484" spans="1:47" ht="15.75" customHeight="1">
      <c r="A484" s="122"/>
      <c r="B484" s="121">
        <v>6</v>
      </c>
      <c r="C484" s="160" t="s">
        <v>841</v>
      </c>
      <c r="D484" s="163" t="s">
        <v>268</v>
      </c>
      <c r="E484" s="139">
        <v>350</v>
      </c>
      <c r="F484" s="139">
        <v>68</v>
      </c>
      <c r="G484" s="139">
        <f t="shared" si="26"/>
        <v>418</v>
      </c>
      <c r="H484" s="163"/>
      <c r="I484" s="163"/>
      <c r="J484" s="163"/>
      <c r="K484" s="163"/>
      <c r="L484" s="163"/>
      <c r="M484" s="203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</row>
    <row r="485" spans="1:47" ht="15.75" customHeight="1">
      <c r="A485" s="122"/>
      <c r="B485" s="121">
        <v>7</v>
      </c>
      <c r="C485" s="160" t="s">
        <v>842</v>
      </c>
      <c r="D485" s="163" t="s">
        <v>268</v>
      </c>
      <c r="E485" s="139">
        <v>139</v>
      </c>
      <c r="F485" s="139">
        <v>350</v>
      </c>
      <c r="G485" s="139">
        <f t="shared" si="26"/>
        <v>489</v>
      </c>
      <c r="H485" s="163"/>
      <c r="I485" s="163"/>
      <c r="J485" s="163"/>
      <c r="K485" s="163"/>
      <c r="L485" s="163"/>
      <c r="M485" s="203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</row>
    <row r="486" spans="1:47" ht="15.75" customHeight="1">
      <c r="A486" s="122"/>
      <c r="B486" s="121">
        <v>8</v>
      </c>
      <c r="C486" s="160" t="s">
        <v>843</v>
      </c>
      <c r="D486" s="163" t="s">
        <v>268</v>
      </c>
      <c r="E486" s="139">
        <v>23</v>
      </c>
      <c r="F486" s="139">
        <v>49</v>
      </c>
      <c r="G486" s="139">
        <f t="shared" si="26"/>
        <v>72</v>
      </c>
      <c r="H486" s="163"/>
      <c r="I486" s="163"/>
      <c r="J486" s="163"/>
      <c r="K486" s="163"/>
      <c r="L486" s="163"/>
      <c r="M486" s="203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</row>
    <row r="487" spans="1:47" ht="15.75" customHeight="1">
      <c r="A487" s="122"/>
      <c r="B487" s="121">
        <v>9</v>
      </c>
      <c r="C487" s="160" t="s">
        <v>844</v>
      </c>
      <c r="D487" s="163" t="s">
        <v>268</v>
      </c>
      <c r="E487" s="139">
        <v>172</v>
      </c>
      <c r="F487" s="139">
        <v>500</v>
      </c>
      <c r="G487" s="139">
        <f t="shared" si="26"/>
        <v>672</v>
      </c>
      <c r="H487" s="163"/>
      <c r="I487" s="163"/>
      <c r="J487" s="163"/>
      <c r="K487" s="163"/>
      <c r="L487" s="163"/>
      <c r="M487" s="203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</row>
    <row r="488" spans="1:47" ht="15.75" customHeight="1">
      <c r="A488" s="122"/>
      <c r="B488" s="121">
        <v>10</v>
      </c>
      <c r="C488" s="160" t="s">
        <v>845</v>
      </c>
      <c r="D488" s="163" t="s">
        <v>268</v>
      </c>
      <c r="E488" s="139">
        <v>150</v>
      </c>
      <c r="F488" s="139">
        <v>26</v>
      </c>
      <c r="G488" s="139">
        <f t="shared" si="26"/>
        <v>176</v>
      </c>
      <c r="H488" s="163"/>
      <c r="I488" s="163"/>
      <c r="J488" s="163"/>
      <c r="K488" s="163"/>
      <c r="L488" s="163"/>
      <c r="M488" s="203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</row>
    <row r="489" spans="1:47" ht="15.75" customHeight="1">
      <c r="A489" s="122"/>
      <c r="B489" s="121">
        <v>11</v>
      </c>
      <c r="C489" s="160" t="s">
        <v>846</v>
      </c>
      <c r="D489" s="163" t="s">
        <v>270</v>
      </c>
      <c r="E489" s="139">
        <v>290</v>
      </c>
      <c r="F489" s="139">
        <v>435</v>
      </c>
      <c r="G489" s="139">
        <f t="shared" si="26"/>
        <v>725</v>
      </c>
      <c r="H489" s="163"/>
      <c r="I489" s="163"/>
      <c r="J489" s="163"/>
      <c r="K489" s="163"/>
      <c r="L489" s="163"/>
      <c r="M489" s="203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</row>
    <row r="490" spans="1:47" ht="15.75" customHeight="1">
      <c r="A490" s="122"/>
      <c r="B490" s="121">
        <v>12</v>
      </c>
      <c r="C490" s="160" t="s">
        <v>847</v>
      </c>
      <c r="D490" s="163" t="s">
        <v>270</v>
      </c>
      <c r="E490" s="139">
        <v>245</v>
      </c>
      <c r="F490" s="139">
        <v>389</v>
      </c>
      <c r="G490" s="139">
        <f t="shared" si="26"/>
        <v>634</v>
      </c>
      <c r="H490" s="163"/>
      <c r="I490" s="163"/>
      <c r="J490" s="163"/>
      <c r="K490" s="163"/>
      <c r="L490" s="163"/>
      <c r="M490" s="203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</row>
    <row r="491" spans="1:47" ht="15.75" customHeight="1">
      <c r="A491" s="122"/>
      <c r="B491" s="121">
        <v>13</v>
      </c>
      <c r="C491" s="160" t="s">
        <v>848</v>
      </c>
      <c r="D491" s="163" t="s">
        <v>270</v>
      </c>
      <c r="E491" s="139">
        <v>80</v>
      </c>
      <c r="F491" s="139">
        <v>102</v>
      </c>
      <c r="G491" s="139">
        <f t="shared" si="26"/>
        <v>182</v>
      </c>
      <c r="H491" s="163"/>
      <c r="I491" s="163"/>
      <c r="J491" s="163"/>
      <c r="K491" s="163"/>
      <c r="L491" s="163"/>
      <c r="M491" s="203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</row>
    <row r="492" spans="1:47" ht="15.75" customHeight="1">
      <c r="A492" s="122"/>
      <c r="B492" s="121">
        <v>14</v>
      </c>
      <c r="C492" s="160" t="s">
        <v>849</v>
      </c>
      <c r="D492" s="163" t="s">
        <v>270</v>
      </c>
      <c r="E492" s="139">
        <v>147</v>
      </c>
      <c r="F492" s="139">
        <v>521</v>
      </c>
      <c r="G492" s="139">
        <f t="shared" si="26"/>
        <v>668</v>
      </c>
      <c r="H492" s="163"/>
      <c r="I492" s="163"/>
      <c r="J492" s="163"/>
      <c r="K492" s="163"/>
      <c r="L492" s="163"/>
      <c r="M492" s="203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</row>
    <row r="493" spans="1:47" ht="15.75" customHeight="1">
      <c r="A493" s="122"/>
      <c r="B493" s="121">
        <v>15</v>
      </c>
      <c r="C493" s="160" t="s">
        <v>850</v>
      </c>
      <c r="D493" s="163" t="s">
        <v>270</v>
      </c>
      <c r="E493" s="139">
        <v>13</v>
      </c>
      <c r="F493" s="139">
        <v>19</v>
      </c>
      <c r="G493" s="139">
        <f t="shared" si="26"/>
        <v>32</v>
      </c>
      <c r="H493" s="163"/>
      <c r="I493" s="163"/>
      <c r="J493" s="163"/>
      <c r="K493" s="163"/>
      <c r="L493" s="163"/>
      <c r="M493" s="203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</row>
    <row r="494" spans="1:47" ht="15.75" customHeight="1">
      <c r="A494" s="122"/>
      <c r="B494" s="121">
        <v>16</v>
      </c>
      <c r="C494" s="160" t="s">
        <v>851</v>
      </c>
      <c r="D494" s="163" t="s">
        <v>270</v>
      </c>
      <c r="E494" s="139">
        <v>496</v>
      </c>
      <c r="F494" s="139">
        <v>454</v>
      </c>
      <c r="G494" s="139">
        <f t="shared" si="26"/>
        <v>950</v>
      </c>
      <c r="H494" s="163"/>
      <c r="I494" s="163"/>
      <c r="J494" s="163"/>
      <c r="K494" s="163"/>
      <c r="L494" s="163"/>
      <c r="M494" s="203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</row>
    <row r="495" spans="1:47" ht="15.75" customHeight="1">
      <c r="A495" s="122"/>
      <c r="B495" s="121">
        <v>17</v>
      </c>
      <c r="C495" s="160" t="s">
        <v>852</v>
      </c>
      <c r="D495" s="163" t="s">
        <v>270</v>
      </c>
      <c r="E495" s="163">
        <v>0</v>
      </c>
      <c r="F495" s="122">
        <v>0</v>
      </c>
      <c r="G495" s="139">
        <f t="shared" si="26"/>
        <v>0</v>
      </c>
      <c r="H495" s="163"/>
      <c r="I495" s="163"/>
      <c r="J495" s="163"/>
      <c r="K495" s="163"/>
      <c r="L495" s="163"/>
      <c r="M495" s="203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</row>
    <row r="496" spans="1:47" ht="15.75" customHeight="1">
      <c r="A496" s="122"/>
      <c r="B496" s="121">
        <v>18</v>
      </c>
      <c r="C496" s="160" t="s">
        <v>853</v>
      </c>
      <c r="D496" s="163" t="s">
        <v>273</v>
      </c>
      <c r="E496" s="139">
        <v>209</v>
      </c>
      <c r="F496" s="139">
        <v>222</v>
      </c>
      <c r="G496" s="139">
        <f t="shared" si="26"/>
        <v>431</v>
      </c>
      <c r="H496" s="163"/>
      <c r="I496" s="163"/>
      <c r="J496" s="163"/>
      <c r="K496" s="163"/>
      <c r="L496" s="163"/>
      <c r="M496" s="203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</row>
    <row r="497" spans="1:47" ht="15.75" customHeight="1">
      <c r="A497" s="122"/>
      <c r="B497" s="121">
        <v>19</v>
      </c>
      <c r="C497" s="160" t="s">
        <v>854</v>
      </c>
      <c r="D497" s="163" t="s">
        <v>273</v>
      </c>
      <c r="E497" s="139">
        <v>437</v>
      </c>
      <c r="F497" s="139">
        <v>438</v>
      </c>
      <c r="G497" s="139">
        <f t="shared" si="26"/>
        <v>875</v>
      </c>
      <c r="H497" s="163"/>
      <c r="I497" s="163"/>
      <c r="J497" s="163"/>
      <c r="K497" s="163"/>
      <c r="L497" s="163"/>
      <c r="M497" s="203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</row>
    <row r="498" spans="1:47" ht="15.75" customHeight="1">
      <c r="A498" s="122"/>
      <c r="B498" s="121">
        <v>20</v>
      </c>
      <c r="C498" s="160" t="s">
        <v>855</v>
      </c>
      <c r="D498" s="163" t="s">
        <v>273</v>
      </c>
      <c r="E498" s="139">
        <v>189</v>
      </c>
      <c r="F498" s="139">
        <v>171</v>
      </c>
      <c r="G498" s="139">
        <f t="shared" si="26"/>
        <v>360</v>
      </c>
      <c r="H498" s="163"/>
      <c r="I498" s="163"/>
      <c r="J498" s="163"/>
      <c r="K498" s="163"/>
      <c r="L498" s="163"/>
      <c r="M498" s="203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</row>
    <row r="499" spans="1:47" ht="15.75" customHeight="1">
      <c r="A499" s="208"/>
      <c r="B499" s="121">
        <v>21</v>
      </c>
      <c r="C499" s="160" t="s">
        <v>856</v>
      </c>
      <c r="D499" s="163" t="s">
        <v>265</v>
      </c>
      <c r="E499" s="139">
        <v>159</v>
      </c>
      <c r="F499" s="139">
        <v>168</v>
      </c>
      <c r="G499" s="139">
        <f t="shared" si="26"/>
        <v>327</v>
      </c>
      <c r="H499" s="163"/>
      <c r="I499" s="163"/>
      <c r="J499" s="163"/>
      <c r="K499" s="163"/>
      <c r="L499" s="163"/>
      <c r="M499" s="203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</row>
    <row r="500" spans="1:47" ht="15.75" customHeight="1">
      <c r="A500" s="207"/>
      <c r="B500" s="121">
        <v>22</v>
      </c>
      <c r="C500" s="160" t="s">
        <v>857</v>
      </c>
      <c r="D500" s="163" t="s">
        <v>265</v>
      </c>
      <c r="E500" s="139">
        <v>34</v>
      </c>
      <c r="F500" s="139">
        <v>41</v>
      </c>
      <c r="G500" s="139">
        <f t="shared" si="26"/>
        <v>75</v>
      </c>
      <c r="H500" s="139">
        <v>0</v>
      </c>
      <c r="I500" s="139">
        <v>0</v>
      </c>
      <c r="J500" s="139">
        <v>0</v>
      </c>
      <c r="K500" s="139">
        <v>0</v>
      </c>
      <c r="L500" s="139">
        <v>0</v>
      </c>
      <c r="M500" s="199">
        <v>0</v>
      </c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</row>
    <row r="501" spans="1:47" ht="15.75" customHeight="1">
      <c r="A501" s="207"/>
      <c r="B501" s="121">
        <v>23</v>
      </c>
      <c r="C501" s="160" t="s">
        <v>858</v>
      </c>
      <c r="D501" s="163" t="s">
        <v>265</v>
      </c>
      <c r="E501" s="139">
        <v>45</v>
      </c>
      <c r="F501" s="139">
        <v>29</v>
      </c>
      <c r="G501" s="139">
        <f t="shared" si="26"/>
        <v>74</v>
      </c>
      <c r="H501" s="139">
        <v>0</v>
      </c>
      <c r="I501" s="139">
        <v>0</v>
      </c>
      <c r="J501" s="139">
        <v>0</v>
      </c>
      <c r="K501" s="139">
        <v>0</v>
      </c>
      <c r="L501" s="139">
        <v>0</v>
      </c>
      <c r="M501" s="199">
        <v>0</v>
      </c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</row>
    <row r="502" spans="1:47" ht="15.75" customHeight="1">
      <c r="A502" s="122"/>
      <c r="B502" s="121">
        <v>24</v>
      </c>
      <c r="C502" s="160" t="s">
        <v>859</v>
      </c>
      <c r="D502" s="163" t="s">
        <v>265</v>
      </c>
      <c r="E502" s="139">
        <v>81</v>
      </c>
      <c r="F502" s="139">
        <v>69</v>
      </c>
      <c r="G502" s="139">
        <f t="shared" si="26"/>
        <v>150</v>
      </c>
      <c r="H502" s="139">
        <v>0</v>
      </c>
      <c r="I502" s="139">
        <v>0</v>
      </c>
      <c r="J502" s="139">
        <v>0</v>
      </c>
      <c r="K502" s="139">
        <v>0</v>
      </c>
      <c r="L502" s="139">
        <v>0</v>
      </c>
      <c r="M502" s="199">
        <v>0</v>
      </c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</row>
    <row r="503" spans="1:47" ht="15.75" customHeight="1">
      <c r="A503" s="122"/>
      <c r="B503" s="121">
        <v>25</v>
      </c>
      <c r="C503" s="160" t="s">
        <v>860</v>
      </c>
      <c r="D503" s="163" t="s">
        <v>265</v>
      </c>
      <c r="E503" s="139">
        <v>208</v>
      </c>
      <c r="F503" s="139">
        <v>189</v>
      </c>
      <c r="G503" s="139">
        <f t="shared" si="26"/>
        <v>397</v>
      </c>
      <c r="H503" s="139">
        <v>0</v>
      </c>
      <c r="I503" s="139">
        <v>0</v>
      </c>
      <c r="J503" s="139">
        <v>0</v>
      </c>
      <c r="K503" s="139">
        <v>0</v>
      </c>
      <c r="L503" s="139">
        <v>0</v>
      </c>
      <c r="M503" s="199">
        <v>0</v>
      </c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</row>
    <row r="504" spans="1:47" ht="15.75" customHeight="1">
      <c r="A504" s="122"/>
      <c r="B504" s="121">
        <v>26</v>
      </c>
      <c r="C504" s="160" t="s">
        <v>861</v>
      </c>
      <c r="D504" s="163" t="s">
        <v>265</v>
      </c>
      <c r="E504" s="139">
        <v>763</v>
      </c>
      <c r="F504" s="139">
        <v>755</v>
      </c>
      <c r="G504" s="139">
        <f t="shared" si="26"/>
        <v>1518</v>
      </c>
      <c r="H504" s="139">
        <v>0</v>
      </c>
      <c r="I504" s="139">
        <v>0</v>
      </c>
      <c r="J504" s="139">
        <v>0</v>
      </c>
      <c r="K504" s="139">
        <v>0</v>
      </c>
      <c r="L504" s="139">
        <v>0</v>
      </c>
      <c r="M504" s="199">
        <v>0</v>
      </c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</row>
    <row r="505" spans="1:47" ht="15.75" customHeight="1">
      <c r="A505" s="122"/>
      <c r="B505" s="121">
        <v>27</v>
      </c>
      <c r="C505" s="160" t="s">
        <v>862</v>
      </c>
      <c r="D505" s="163" t="s">
        <v>265</v>
      </c>
      <c r="E505" s="139">
        <v>152</v>
      </c>
      <c r="F505" s="139">
        <v>166</v>
      </c>
      <c r="G505" s="139">
        <f t="shared" si="26"/>
        <v>318</v>
      </c>
      <c r="H505" s="139">
        <v>0</v>
      </c>
      <c r="I505" s="139">
        <v>0</v>
      </c>
      <c r="J505" s="139">
        <v>0</v>
      </c>
      <c r="K505" s="139">
        <v>0</v>
      </c>
      <c r="L505" s="139">
        <v>0</v>
      </c>
      <c r="M505" s="199">
        <v>0</v>
      </c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</row>
    <row r="506" spans="1:47" ht="15.75" customHeight="1">
      <c r="A506" s="122"/>
      <c r="B506" s="121">
        <v>28</v>
      </c>
      <c r="C506" s="160" t="s">
        <v>863</v>
      </c>
      <c r="D506" s="163" t="s">
        <v>271</v>
      </c>
      <c r="E506" s="212">
        <v>0</v>
      </c>
      <c r="F506" s="212">
        <v>0</v>
      </c>
      <c r="G506" s="139">
        <f t="shared" si="26"/>
        <v>0</v>
      </c>
      <c r="H506" s="212">
        <v>0</v>
      </c>
      <c r="I506" s="212">
        <v>0</v>
      </c>
      <c r="J506" s="212">
        <v>0</v>
      </c>
      <c r="K506" s="212">
        <v>0</v>
      </c>
      <c r="L506" s="212">
        <v>0</v>
      </c>
      <c r="M506" s="202">
        <v>0</v>
      </c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</row>
    <row r="507" spans="1:47" ht="15.75" customHeight="1">
      <c r="A507" s="122"/>
      <c r="B507" s="121">
        <v>29</v>
      </c>
      <c r="C507" s="160" t="s">
        <v>864</v>
      </c>
      <c r="D507" s="163" t="s">
        <v>271</v>
      </c>
      <c r="E507" s="139">
        <v>199</v>
      </c>
      <c r="F507" s="139">
        <v>216</v>
      </c>
      <c r="G507" s="139">
        <f t="shared" si="26"/>
        <v>415</v>
      </c>
      <c r="H507" s="163"/>
      <c r="I507" s="163"/>
      <c r="J507" s="163"/>
      <c r="K507" s="163"/>
      <c r="L507" s="163"/>
      <c r="M507" s="203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</row>
    <row r="508" spans="1:47" ht="15.75" customHeight="1">
      <c r="A508" s="122"/>
      <c r="B508" s="121">
        <v>30</v>
      </c>
      <c r="C508" s="209" t="s">
        <v>865</v>
      </c>
      <c r="D508" s="163" t="s">
        <v>271</v>
      </c>
      <c r="E508" s="139">
        <v>33</v>
      </c>
      <c r="F508" s="139">
        <v>16</v>
      </c>
      <c r="G508" s="139">
        <f t="shared" si="26"/>
        <v>49</v>
      </c>
      <c r="H508" s="163"/>
      <c r="I508" s="163"/>
      <c r="J508" s="163"/>
      <c r="K508" s="163"/>
      <c r="L508" s="163"/>
      <c r="M508" s="203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</row>
    <row r="509" spans="1:47" ht="15.75" customHeight="1">
      <c r="A509" s="122"/>
      <c r="B509" s="121">
        <v>31</v>
      </c>
      <c r="C509" s="160" t="s">
        <v>866</v>
      </c>
      <c r="D509" s="163" t="s">
        <v>271</v>
      </c>
      <c r="E509" s="139">
        <v>259</v>
      </c>
      <c r="F509" s="139">
        <v>224</v>
      </c>
      <c r="G509" s="139">
        <f t="shared" si="26"/>
        <v>483</v>
      </c>
      <c r="H509" s="139">
        <v>0</v>
      </c>
      <c r="I509" s="139">
        <v>0</v>
      </c>
      <c r="J509" s="139">
        <v>0</v>
      </c>
      <c r="K509" s="139">
        <v>0</v>
      </c>
      <c r="L509" s="139">
        <v>0</v>
      </c>
      <c r="M509" s="199">
        <v>0</v>
      </c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</row>
    <row r="510" spans="1:47" ht="15.75" customHeight="1">
      <c r="A510" s="122"/>
      <c r="B510" s="121">
        <v>32</v>
      </c>
      <c r="C510" s="160" t="s">
        <v>867</v>
      </c>
      <c r="D510" s="163" t="s">
        <v>271</v>
      </c>
      <c r="E510" s="139">
        <v>211</v>
      </c>
      <c r="F510" s="139">
        <v>155</v>
      </c>
      <c r="G510" s="139">
        <f t="shared" si="26"/>
        <v>366</v>
      </c>
      <c r="H510" s="139">
        <v>0</v>
      </c>
      <c r="I510" s="139">
        <v>0</v>
      </c>
      <c r="J510" s="139">
        <v>0</v>
      </c>
      <c r="K510" s="139">
        <v>0</v>
      </c>
      <c r="L510" s="139">
        <v>0</v>
      </c>
      <c r="M510" s="199">
        <v>0</v>
      </c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</row>
    <row r="511" spans="1:47" ht="15.75" customHeight="1">
      <c r="A511" s="122"/>
      <c r="B511" s="121">
        <v>33</v>
      </c>
      <c r="C511" s="160" t="s">
        <v>868</v>
      </c>
      <c r="D511" s="163" t="s">
        <v>271</v>
      </c>
      <c r="E511" s="139">
        <v>512</v>
      </c>
      <c r="F511" s="139">
        <v>400</v>
      </c>
      <c r="G511" s="139">
        <f t="shared" si="26"/>
        <v>912</v>
      </c>
      <c r="H511" s="163"/>
      <c r="I511" s="163"/>
      <c r="J511" s="163"/>
      <c r="K511" s="163"/>
      <c r="L511" s="163"/>
      <c r="M511" s="203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</row>
    <row r="512" spans="1:47" ht="15.75" customHeight="1">
      <c r="A512" s="122"/>
      <c r="B512" s="121">
        <v>34</v>
      </c>
      <c r="C512" s="160" t="s">
        <v>869</v>
      </c>
      <c r="D512" s="163" t="s">
        <v>271</v>
      </c>
      <c r="E512" s="139">
        <v>6</v>
      </c>
      <c r="F512" s="139">
        <v>6</v>
      </c>
      <c r="G512" s="139">
        <f t="shared" si="26"/>
        <v>12</v>
      </c>
      <c r="H512" s="139">
        <v>0</v>
      </c>
      <c r="I512" s="139">
        <v>0</v>
      </c>
      <c r="J512" s="139">
        <v>0</v>
      </c>
      <c r="K512" s="139">
        <v>0</v>
      </c>
      <c r="L512" s="139">
        <v>0</v>
      </c>
      <c r="M512" s="199">
        <v>0</v>
      </c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</row>
    <row r="513" spans="1:47" ht="15.75" customHeight="1">
      <c r="A513" s="122"/>
      <c r="B513" s="121">
        <v>35</v>
      </c>
      <c r="C513" s="160" t="s">
        <v>870</v>
      </c>
      <c r="D513" s="163" t="s">
        <v>271</v>
      </c>
      <c r="E513" s="139">
        <v>324</v>
      </c>
      <c r="F513" s="139">
        <v>277</v>
      </c>
      <c r="G513" s="139">
        <f t="shared" si="26"/>
        <v>601</v>
      </c>
      <c r="H513" s="139">
        <v>0</v>
      </c>
      <c r="I513" s="139">
        <v>0</v>
      </c>
      <c r="J513" s="139">
        <v>0</v>
      </c>
      <c r="K513" s="139">
        <v>0</v>
      </c>
      <c r="L513" s="139">
        <v>0</v>
      </c>
      <c r="M513" s="199">
        <v>0</v>
      </c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</row>
    <row r="514" spans="1:47" ht="15.75" customHeight="1">
      <c r="A514" s="122"/>
      <c r="B514" s="121">
        <v>36</v>
      </c>
      <c r="C514" s="160" t="s">
        <v>871</v>
      </c>
      <c r="D514" s="163" t="s">
        <v>271</v>
      </c>
      <c r="E514" s="139">
        <v>16</v>
      </c>
      <c r="F514" s="139">
        <v>11</v>
      </c>
      <c r="G514" s="139">
        <f t="shared" si="26"/>
        <v>27</v>
      </c>
      <c r="H514" s="163"/>
      <c r="I514" s="163"/>
      <c r="J514" s="163"/>
      <c r="K514" s="163"/>
      <c r="L514" s="163"/>
      <c r="M514" s="203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</row>
    <row r="515" spans="1:47" ht="15.75" customHeight="1">
      <c r="A515" s="122"/>
      <c r="B515" s="121">
        <v>37</v>
      </c>
      <c r="C515" s="160" t="s">
        <v>872</v>
      </c>
      <c r="D515" s="163" t="s">
        <v>271</v>
      </c>
      <c r="E515" s="139">
        <v>49</v>
      </c>
      <c r="F515" s="139">
        <v>103</v>
      </c>
      <c r="G515" s="139">
        <f t="shared" si="26"/>
        <v>152</v>
      </c>
      <c r="H515" s="163"/>
      <c r="I515" s="163"/>
      <c r="J515" s="163"/>
      <c r="K515" s="163"/>
      <c r="L515" s="163"/>
      <c r="M515" s="203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</row>
    <row r="516" spans="1:47" ht="15.75" customHeight="1">
      <c r="A516" s="122"/>
      <c r="B516" s="121">
        <v>38</v>
      </c>
      <c r="C516" s="160" t="s">
        <v>873</v>
      </c>
      <c r="D516" s="163" t="s">
        <v>271</v>
      </c>
      <c r="E516" s="139">
        <v>144</v>
      </c>
      <c r="F516" s="139">
        <v>159</v>
      </c>
      <c r="G516" s="139">
        <f t="shared" si="26"/>
        <v>303</v>
      </c>
      <c r="H516" s="139">
        <v>0</v>
      </c>
      <c r="I516" s="139">
        <v>0</v>
      </c>
      <c r="J516" s="139">
        <v>0</v>
      </c>
      <c r="K516" s="139">
        <v>0</v>
      </c>
      <c r="L516" s="139">
        <v>0</v>
      </c>
      <c r="M516" s="199">
        <v>0</v>
      </c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</row>
    <row r="517" spans="1:47" ht="15.75" customHeight="1">
      <c r="A517" s="122"/>
      <c r="B517" s="121">
        <v>39</v>
      </c>
      <c r="C517" s="160" t="s">
        <v>874</v>
      </c>
      <c r="D517" s="163" t="s">
        <v>530</v>
      </c>
      <c r="E517" s="139">
        <v>159</v>
      </c>
      <c r="F517" s="139">
        <v>55</v>
      </c>
      <c r="G517" s="139">
        <f t="shared" si="26"/>
        <v>214</v>
      </c>
      <c r="H517" s="163"/>
      <c r="I517" s="163"/>
      <c r="J517" s="163"/>
      <c r="K517" s="163"/>
      <c r="L517" s="163"/>
      <c r="M517" s="203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</row>
    <row r="518" spans="1:47" ht="15.75" customHeight="1">
      <c r="A518" s="122"/>
      <c r="B518" s="121">
        <v>40</v>
      </c>
      <c r="C518" s="160" t="s">
        <v>875</v>
      </c>
      <c r="D518" s="163" t="s">
        <v>530</v>
      </c>
      <c r="E518" s="139">
        <v>150</v>
      </c>
      <c r="F518" s="139">
        <v>22</v>
      </c>
      <c r="G518" s="139">
        <f t="shared" si="26"/>
        <v>172</v>
      </c>
      <c r="H518" s="163"/>
      <c r="I518" s="163"/>
      <c r="J518" s="163"/>
      <c r="K518" s="163"/>
      <c r="L518" s="163"/>
      <c r="M518" s="203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</row>
    <row r="519" spans="1:47" ht="15.75" customHeight="1">
      <c r="A519" s="122"/>
      <c r="B519" s="121">
        <v>41</v>
      </c>
      <c r="C519" s="160" t="s">
        <v>876</v>
      </c>
      <c r="D519" s="163" t="s">
        <v>530</v>
      </c>
      <c r="E519" s="139">
        <v>199</v>
      </c>
      <c r="F519" s="139">
        <v>68</v>
      </c>
      <c r="G519" s="139">
        <f t="shared" si="26"/>
        <v>267</v>
      </c>
      <c r="H519" s="163"/>
      <c r="I519" s="163"/>
      <c r="J519" s="163"/>
      <c r="K519" s="163"/>
      <c r="L519" s="163"/>
      <c r="M519" s="203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</row>
    <row r="520" spans="1:47" ht="15.75" customHeight="1">
      <c r="A520" s="122"/>
      <c r="B520" s="121">
        <v>42</v>
      </c>
      <c r="C520" s="160" t="s">
        <v>877</v>
      </c>
      <c r="D520" s="163" t="s">
        <v>530</v>
      </c>
      <c r="E520" s="139">
        <v>122</v>
      </c>
      <c r="F520" s="139">
        <v>77</v>
      </c>
      <c r="G520" s="139">
        <f t="shared" si="26"/>
        <v>199</v>
      </c>
      <c r="H520" s="163"/>
      <c r="I520" s="163"/>
      <c r="J520" s="163"/>
      <c r="K520" s="163"/>
      <c r="L520" s="163"/>
      <c r="M520" s="203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</row>
    <row r="521" spans="1:47" ht="15.75" customHeight="1">
      <c r="A521" s="122"/>
      <c r="B521" s="121">
        <v>43</v>
      </c>
      <c r="C521" s="160" t="s">
        <v>878</v>
      </c>
      <c r="D521" s="163" t="s">
        <v>530</v>
      </c>
      <c r="E521" s="139">
        <v>26</v>
      </c>
      <c r="F521" s="139">
        <v>88</v>
      </c>
      <c r="G521" s="139">
        <f t="shared" si="26"/>
        <v>114</v>
      </c>
      <c r="H521" s="163"/>
      <c r="I521" s="163"/>
      <c r="J521" s="163"/>
      <c r="K521" s="163"/>
      <c r="L521" s="163"/>
      <c r="M521" s="203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</row>
    <row r="522" spans="1:47" ht="15.75" customHeight="1">
      <c r="A522" s="122"/>
      <c r="B522" s="121">
        <v>44</v>
      </c>
      <c r="C522" s="160" t="s">
        <v>879</v>
      </c>
      <c r="D522" s="163" t="s">
        <v>530</v>
      </c>
      <c r="E522" s="139">
        <v>145</v>
      </c>
      <c r="F522" s="139">
        <v>256</v>
      </c>
      <c r="G522" s="139">
        <f t="shared" si="26"/>
        <v>401</v>
      </c>
      <c r="H522" s="163"/>
      <c r="I522" s="163"/>
      <c r="J522" s="163"/>
      <c r="K522" s="163"/>
      <c r="L522" s="163"/>
      <c r="M522" s="203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</row>
    <row r="523" spans="1:47" ht="15.75" customHeight="1">
      <c r="A523" s="122"/>
      <c r="B523" s="121">
        <v>45</v>
      </c>
      <c r="C523" s="160" t="s">
        <v>880</v>
      </c>
      <c r="D523" s="163" t="s">
        <v>530</v>
      </c>
      <c r="E523" s="139">
        <v>210</v>
      </c>
      <c r="F523" s="139">
        <v>97</v>
      </c>
      <c r="G523" s="139">
        <f t="shared" si="26"/>
        <v>307</v>
      </c>
      <c r="H523" s="163"/>
      <c r="I523" s="163"/>
      <c r="J523" s="163"/>
      <c r="K523" s="163"/>
      <c r="L523" s="163"/>
      <c r="M523" s="203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</row>
    <row r="524" spans="1:47" ht="15.75" customHeight="1">
      <c r="A524" s="122"/>
      <c r="B524" s="121">
        <v>46</v>
      </c>
      <c r="C524" s="160" t="s">
        <v>881</v>
      </c>
      <c r="D524" s="163" t="s">
        <v>530</v>
      </c>
      <c r="E524" s="139">
        <v>204</v>
      </c>
      <c r="F524" s="139">
        <v>65</v>
      </c>
      <c r="G524" s="139">
        <f t="shared" si="26"/>
        <v>269</v>
      </c>
      <c r="H524" s="163"/>
      <c r="I524" s="163"/>
      <c r="J524" s="163"/>
      <c r="K524" s="163"/>
      <c r="L524" s="163"/>
      <c r="M524" s="203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</row>
    <row r="525" spans="1:47" ht="15.75" customHeight="1">
      <c r="A525" s="122"/>
      <c r="B525" s="121">
        <v>47</v>
      </c>
      <c r="C525" s="160" t="s">
        <v>882</v>
      </c>
      <c r="D525" s="163" t="s">
        <v>530</v>
      </c>
      <c r="E525" s="139">
        <v>178</v>
      </c>
      <c r="F525" s="139">
        <v>77</v>
      </c>
      <c r="G525" s="139">
        <f t="shared" si="26"/>
        <v>255</v>
      </c>
      <c r="H525" s="163"/>
      <c r="I525" s="163"/>
      <c r="J525" s="163"/>
      <c r="K525" s="163"/>
      <c r="L525" s="163"/>
      <c r="M525" s="203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</row>
    <row r="526" spans="1:47" ht="15.75" customHeight="1">
      <c r="A526" s="122"/>
      <c r="B526" s="121">
        <v>48</v>
      </c>
      <c r="C526" s="160" t="s">
        <v>883</v>
      </c>
      <c r="D526" s="163" t="s">
        <v>530</v>
      </c>
      <c r="E526" s="139">
        <v>98</v>
      </c>
      <c r="F526" s="139">
        <v>76</v>
      </c>
      <c r="G526" s="139">
        <f t="shared" si="26"/>
        <v>174</v>
      </c>
      <c r="H526" s="163"/>
      <c r="I526" s="163"/>
      <c r="J526" s="163"/>
      <c r="K526" s="163"/>
      <c r="L526" s="163"/>
      <c r="M526" s="203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</row>
    <row r="527" spans="1:47" ht="15.75" customHeight="1">
      <c r="A527" s="122"/>
      <c r="B527" s="121">
        <v>49</v>
      </c>
      <c r="C527" s="160" t="s">
        <v>884</v>
      </c>
      <c r="D527" s="163" t="s">
        <v>530</v>
      </c>
      <c r="E527" s="139">
        <v>180</v>
      </c>
      <c r="F527" s="139">
        <v>73</v>
      </c>
      <c r="G527" s="139">
        <f t="shared" si="26"/>
        <v>253</v>
      </c>
      <c r="H527" s="163"/>
      <c r="I527" s="163"/>
      <c r="J527" s="163"/>
      <c r="K527" s="163"/>
      <c r="L527" s="163"/>
      <c r="M527" s="203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</row>
    <row r="528" spans="1:47" ht="15.75" customHeight="1">
      <c r="A528" s="122"/>
      <c r="B528" s="121">
        <v>50</v>
      </c>
      <c r="C528" s="160" t="s">
        <v>885</v>
      </c>
      <c r="D528" s="163" t="s">
        <v>530</v>
      </c>
      <c r="E528" s="139">
        <v>297</v>
      </c>
      <c r="F528" s="139">
        <v>320</v>
      </c>
      <c r="G528" s="139">
        <f t="shared" si="26"/>
        <v>617</v>
      </c>
      <c r="H528" s="163"/>
      <c r="I528" s="163"/>
      <c r="J528" s="163"/>
      <c r="K528" s="163"/>
      <c r="L528" s="163"/>
      <c r="M528" s="203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</row>
    <row r="529" spans="1:47" ht="15.75" customHeight="1">
      <c r="A529" s="122"/>
      <c r="B529" s="121">
        <v>51</v>
      </c>
      <c r="C529" s="160" t="s">
        <v>886</v>
      </c>
      <c r="D529" s="163" t="s">
        <v>530</v>
      </c>
      <c r="E529" s="139">
        <v>58</v>
      </c>
      <c r="F529" s="139">
        <v>43</v>
      </c>
      <c r="G529" s="139">
        <f t="shared" si="26"/>
        <v>101</v>
      </c>
      <c r="H529" s="163"/>
      <c r="I529" s="163"/>
      <c r="J529" s="163"/>
      <c r="K529" s="163"/>
      <c r="L529" s="163"/>
      <c r="M529" s="203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</row>
    <row r="530" spans="1:47" ht="15.75" customHeight="1">
      <c r="A530" s="122"/>
      <c r="B530" s="121">
        <v>52</v>
      </c>
      <c r="C530" s="160" t="s">
        <v>668</v>
      </c>
      <c r="D530" s="163" t="s">
        <v>397</v>
      </c>
      <c r="E530" s="163">
        <v>2000</v>
      </c>
      <c r="F530" s="163">
        <v>2065</v>
      </c>
      <c r="G530" s="139">
        <f t="shared" si="26"/>
        <v>4065</v>
      </c>
      <c r="H530" s="163"/>
      <c r="I530" s="163"/>
      <c r="J530" s="163"/>
      <c r="K530" s="163"/>
      <c r="L530" s="163"/>
      <c r="M530" s="203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</row>
    <row r="531" spans="1:47" ht="15.75" customHeight="1">
      <c r="A531" s="122"/>
      <c r="B531" s="121">
        <v>53</v>
      </c>
      <c r="C531" s="160" t="s">
        <v>669</v>
      </c>
      <c r="D531" s="163" t="s">
        <v>397</v>
      </c>
      <c r="E531" s="163">
        <v>20</v>
      </c>
      <c r="F531" s="163">
        <v>85</v>
      </c>
      <c r="G531" s="139">
        <f t="shared" si="26"/>
        <v>105</v>
      </c>
      <c r="H531" s="163"/>
      <c r="I531" s="163"/>
      <c r="J531" s="163"/>
      <c r="K531" s="163"/>
      <c r="L531" s="163"/>
      <c r="M531" s="203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</row>
    <row r="532" spans="1:47" ht="15.75" customHeight="1">
      <c r="A532" s="122"/>
      <c r="B532" s="121">
        <v>54</v>
      </c>
      <c r="C532" s="160" t="s">
        <v>670</v>
      </c>
      <c r="D532" s="163" t="s">
        <v>397</v>
      </c>
      <c r="E532" s="163">
        <v>1452</v>
      </c>
      <c r="F532" s="163">
        <v>1000</v>
      </c>
      <c r="G532" s="139">
        <f t="shared" si="26"/>
        <v>2452</v>
      </c>
      <c r="H532" s="163"/>
      <c r="I532" s="163"/>
      <c r="J532" s="163"/>
      <c r="K532" s="163"/>
      <c r="L532" s="163"/>
      <c r="M532" s="203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</row>
    <row r="533" spans="1:47" ht="15.75" customHeight="1">
      <c r="A533" s="122"/>
      <c r="B533" s="121">
        <v>55</v>
      </c>
      <c r="C533" s="160" t="s">
        <v>887</v>
      </c>
      <c r="D533" s="163" t="s">
        <v>397</v>
      </c>
      <c r="E533" s="163">
        <v>1000</v>
      </c>
      <c r="F533" s="163">
        <v>2534</v>
      </c>
      <c r="G533" s="139">
        <f t="shared" si="26"/>
        <v>3534</v>
      </c>
      <c r="H533" s="163"/>
      <c r="I533" s="163"/>
      <c r="J533" s="163"/>
      <c r="K533" s="163"/>
      <c r="L533" s="163"/>
      <c r="M533" s="203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</row>
    <row r="534" spans="1:47" ht="15.75" customHeight="1">
      <c r="A534" s="122"/>
      <c r="B534" s="121">
        <v>56</v>
      </c>
      <c r="C534" s="160" t="s">
        <v>671</v>
      </c>
      <c r="D534" s="163" t="s">
        <v>397</v>
      </c>
      <c r="E534" s="163">
        <v>100</v>
      </c>
      <c r="F534" s="163">
        <v>152</v>
      </c>
      <c r="G534" s="139">
        <f t="shared" si="26"/>
        <v>252</v>
      </c>
      <c r="H534" s="163"/>
      <c r="I534" s="163"/>
      <c r="J534" s="163"/>
      <c r="K534" s="163"/>
      <c r="L534" s="163"/>
      <c r="M534" s="203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</row>
    <row r="535" spans="1:47" ht="15.75" customHeight="1">
      <c r="A535" s="122"/>
      <c r="B535" s="121">
        <v>57</v>
      </c>
      <c r="C535" s="160" t="s">
        <v>672</v>
      </c>
      <c r="D535" s="163" t="s">
        <v>397</v>
      </c>
      <c r="E535" s="163">
        <v>511</v>
      </c>
      <c r="F535" s="163">
        <v>500</v>
      </c>
      <c r="G535" s="139">
        <f t="shared" si="26"/>
        <v>1011</v>
      </c>
      <c r="H535" s="163"/>
      <c r="I535" s="163"/>
      <c r="J535" s="163"/>
      <c r="K535" s="163"/>
      <c r="L535" s="163"/>
      <c r="M535" s="203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</row>
    <row r="536" spans="1:47" ht="15.75" customHeight="1">
      <c r="A536" s="122"/>
      <c r="B536" s="121">
        <v>58</v>
      </c>
      <c r="C536" s="160" t="s">
        <v>673</v>
      </c>
      <c r="D536" s="163" t="s">
        <v>397</v>
      </c>
      <c r="E536" s="163">
        <v>245</v>
      </c>
      <c r="F536" s="163">
        <v>200</v>
      </c>
      <c r="G536" s="139">
        <f t="shared" si="26"/>
        <v>445</v>
      </c>
      <c r="H536" s="163"/>
      <c r="I536" s="163"/>
      <c r="J536" s="163"/>
      <c r="K536" s="163"/>
      <c r="L536" s="163"/>
      <c r="M536" s="203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</row>
    <row r="537" spans="1:47" ht="15.75" customHeight="1">
      <c r="A537" s="122"/>
      <c r="B537" s="121">
        <v>59</v>
      </c>
      <c r="C537" s="160" t="s">
        <v>674</v>
      </c>
      <c r="D537" s="163" t="s">
        <v>397</v>
      </c>
      <c r="E537" s="163">
        <v>300</v>
      </c>
      <c r="F537" s="163">
        <v>244</v>
      </c>
      <c r="G537" s="139">
        <f t="shared" si="26"/>
        <v>544</v>
      </c>
      <c r="H537" s="163"/>
      <c r="I537" s="163"/>
      <c r="J537" s="163"/>
      <c r="K537" s="163"/>
      <c r="L537" s="163"/>
      <c r="M537" s="203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</row>
    <row r="538" spans="1:47" ht="15.75" customHeight="1">
      <c r="A538" s="122"/>
      <c r="B538" s="121">
        <v>60</v>
      </c>
      <c r="C538" s="160" t="s">
        <v>888</v>
      </c>
      <c r="D538" s="163" t="s">
        <v>889</v>
      </c>
      <c r="E538" s="139">
        <v>216</v>
      </c>
      <c r="F538" s="139">
        <v>170</v>
      </c>
      <c r="G538" s="139">
        <f t="shared" si="26"/>
        <v>386</v>
      </c>
      <c r="H538" s="139">
        <v>0</v>
      </c>
      <c r="I538" s="139">
        <v>0</v>
      </c>
      <c r="J538" s="139">
        <f>SUM(H538:I538)</f>
        <v>0</v>
      </c>
      <c r="K538" s="163"/>
      <c r="L538" s="163"/>
      <c r="M538" s="203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</row>
    <row r="539" spans="1:47" ht="15.75" customHeight="1">
      <c r="A539" s="122"/>
      <c r="B539" s="121">
        <v>61</v>
      </c>
      <c r="C539" s="160" t="s">
        <v>890</v>
      </c>
      <c r="D539" s="163" t="s">
        <v>403</v>
      </c>
      <c r="E539" s="139">
        <v>90</v>
      </c>
      <c r="F539" s="139">
        <v>110</v>
      </c>
      <c r="G539" s="139">
        <f t="shared" si="26"/>
        <v>200</v>
      </c>
      <c r="H539" s="163"/>
      <c r="I539" s="163"/>
      <c r="J539" s="163"/>
      <c r="K539" s="163"/>
      <c r="L539" s="163"/>
      <c r="M539" s="203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</row>
    <row r="540" spans="1:47" ht="15.75" customHeight="1">
      <c r="A540" s="122"/>
      <c r="B540" s="121">
        <v>62</v>
      </c>
      <c r="C540" s="213" t="s">
        <v>891</v>
      </c>
      <c r="D540" s="205" t="s">
        <v>263</v>
      </c>
      <c r="E540" s="163">
        <v>0</v>
      </c>
      <c r="F540" s="163">
        <v>0</v>
      </c>
      <c r="G540" s="139">
        <f t="shared" si="26"/>
        <v>0</v>
      </c>
      <c r="H540" s="163"/>
      <c r="I540" s="163"/>
      <c r="J540" s="163"/>
      <c r="K540" s="163"/>
      <c r="L540" s="163"/>
      <c r="M540" s="203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</row>
    <row r="541" spans="1:47" ht="15.75" customHeight="1">
      <c r="A541" s="122"/>
      <c r="B541" s="121">
        <v>63</v>
      </c>
      <c r="C541" s="160" t="s">
        <v>892</v>
      </c>
      <c r="D541" s="205" t="s">
        <v>263</v>
      </c>
      <c r="E541" s="163">
        <v>1698</v>
      </c>
      <c r="F541" s="163">
        <v>1483</v>
      </c>
      <c r="G541" s="139">
        <f t="shared" si="26"/>
        <v>3181</v>
      </c>
      <c r="H541" s="163"/>
      <c r="I541" s="163"/>
      <c r="J541" s="163"/>
      <c r="K541" s="163"/>
      <c r="L541" s="163"/>
      <c r="M541" s="203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</row>
    <row r="542" spans="1:47" ht="15.75" customHeight="1">
      <c r="A542" s="122"/>
      <c r="B542" s="121">
        <v>64</v>
      </c>
      <c r="C542" s="160" t="s">
        <v>893</v>
      </c>
      <c r="D542" s="205" t="s">
        <v>263</v>
      </c>
      <c r="E542" s="163">
        <v>657</v>
      </c>
      <c r="F542" s="163">
        <v>583</v>
      </c>
      <c r="G542" s="139">
        <f t="shared" si="26"/>
        <v>1240</v>
      </c>
      <c r="H542" s="163"/>
      <c r="I542" s="163"/>
      <c r="J542" s="163"/>
      <c r="K542" s="163"/>
      <c r="L542" s="163"/>
      <c r="M542" s="203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</row>
    <row r="543" spans="1:47" ht="15.75" customHeight="1">
      <c r="A543" s="122"/>
      <c r="B543" s="121">
        <v>65</v>
      </c>
      <c r="C543" s="160" t="s">
        <v>894</v>
      </c>
      <c r="D543" s="205" t="s">
        <v>263</v>
      </c>
      <c r="E543" s="163">
        <v>877</v>
      </c>
      <c r="F543" s="163">
        <v>627</v>
      </c>
      <c r="G543" s="139">
        <f t="shared" si="26"/>
        <v>1504</v>
      </c>
      <c r="H543" s="163"/>
      <c r="I543" s="163"/>
      <c r="J543" s="163"/>
      <c r="K543" s="163"/>
      <c r="L543" s="163"/>
      <c r="M543" s="203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</row>
    <row r="544" spans="1:47" ht="15.75" customHeight="1">
      <c r="A544" s="122"/>
      <c r="B544" s="121">
        <v>66</v>
      </c>
      <c r="C544" s="160" t="s">
        <v>895</v>
      </c>
      <c r="D544" s="205" t="s">
        <v>263</v>
      </c>
      <c r="E544" s="163">
        <v>701</v>
      </c>
      <c r="F544" s="163">
        <v>891</v>
      </c>
      <c r="G544" s="139">
        <f t="shared" si="26"/>
        <v>1592</v>
      </c>
      <c r="H544" s="163"/>
      <c r="I544" s="163"/>
      <c r="J544" s="163"/>
      <c r="K544" s="163"/>
      <c r="L544" s="163"/>
      <c r="M544" s="203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</row>
    <row r="545" spans="1:47" ht="15.75" customHeight="1">
      <c r="A545" s="122"/>
      <c r="B545" s="121">
        <v>67</v>
      </c>
      <c r="C545" s="160" t="s">
        <v>896</v>
      </c>
      <c r="D545" s="163" t="s">
        <v>267</v>
      </c>
      <c r="E545" s="139">
        <v>202</v>
      </c>
      <c r="F545" s="139">
        <v>455</v>
      </c>
      <c r="G545" s="139">
        <f t="shared" si="26"/>
        <v>657</v>
      </c>
      <c r="H545" s="163"/>
      <c r="I545" s="163"/>
      <c r="J545" s="163"/>
      <c r="K545" s="163"/>
      <c r="L545" s="163"/>
      <c r="M545" s="203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</row>
    <row r="546" spans="1:47" ht="15.75" customHeight="1">
      <c r="A546" s="122"/>
      <c r="B546" s="121">
        <v>68</v>
      </c>
      <c r="C546" s="160" t="s">
        <v>897</v>
      </c>
      <c r="D546" s="163" t="s">
        <v>267</v>
      </c>
      <c r="E546" s="139">
        <v>987</v>
      </c>
      <c r="F546" s="139">
        <v>1945</v>
      </c>
      <c r="G546" s="139">
        <f t="shared" si="26"/>
        <v>2932</v>
      </c>
      <c r="H546" s="163"/>
      <c r="I546" s="163"/>
      <c r="J546" s="163"/>
      <c r="K546" s="163"/>
      <c r="L546" s="163"/>
      <c r="M546" s="203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</row>
    <row r="547" spans="1:47" ht="15.75" customHeight="1">
      <c r="A547" s="122"/>
      <c r="B547" s="121">
        <v>69</v>
      </c>
      <c r="C547" s="160" t="s">
        <v>898</v>
      </c>
      <c r="D547" s="163" t="s">
        <v>274</v>
      </c>
      <c r="E547" s="139">
        <v>625</v>
      </c>
      <c r="F547" s="139">
        <v>528</v>
      </c>
      <c r="G547" s="139">
        <f t="shared" si="26"/>
        <v>1153</v>
      </c>
      <c r="H547" s="163"/>
      <c r="I547" s="163"/>
      <c r="J547" s="163"/>
      <c r="K547" s="163"/>
      <c r="L547" s="163"/>
      <c r="M547" s="203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</row>
    <row r="548" spans="1:47" ht="15.75" customHeight="1">
      <c r="A548" s="122"/>
      <c r="B548" s="121">
        <v>70</v>
      </c>
      <c r="C548" s="160" t="s">
        <v>899</v>
      </c>
      <c r="D548" s="163" t="s">
        <v>274</v>
      </c>
      <c r="E548" s="139">
        <v>110</v>
      </c>
      <c r="F548" s="139">
        <v>85</v>
      </c>
      <c r="G548" s="139">
        <f t="shared" si="26"/>
        <v>195</v>
      </c>
      <c r="H548" s="163"/>
      <c r="I548" s="163"/>
      <c r="J548" s="163"/>
      <c r="K548" s="163"/>
      <c r="L548" s="163"/>
      <c r="M548" s="203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</row>
    <row r="549" spans="1:47" ht="15.75" customHeight="1">
      <c r="A549" s="122"/>
      <c r="B549" s="121">
        <v>71</v>
      </c>
      <c r="C549" s="160" t="s">
        <v>900</v>
      </c>
      <c r="D549" s="163" t="s">
        <v>274</v>
      </c>
      <c r="E549" s="139">
        <v>425</v>
      </c>
      <c r="F549" s="139">
        <v>235</v>
      </c>
      <c r="G549" s="139">
        <f t="shared" si="26"/>
        <v>660</v>
      </c>
      <c r="H549" s="163"/>
      <c r="I549" s="163"/>
      <c r="J549" s="163"/>
      <c r="K549" s="163"/>
      <c r="L549" s="163"/>
      <c r="M549" s="203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</row>
    <row r="550" spans="1:47" ht="15.75" customHeight="1">
      <c r="A550" s="122"/>
      <c r="B550" s="121">
        <v>72</v>
      </c>
      <c r="C550" s="160" t="s">
        <v>901</v>
      </c>
      <c r="D550" s="163" t="s">
        <v>274</v>
      </c>
      <c r="E550" s="139">
        <v>625</v>
      </c>
      <c r="F550" s="139">
        <v>425</v>
      </c>
      <c r="G550" s="139">
        <f t="shared" si="26"/>
        <v>1050</v>
      </c>
      <c r="H550" s="163"/>
      <c r="I550" s="163"/>
      <c r="J550" s="163"/>
      <c r="K550" s="163"/>
      <c r="L550" s="163"/>
      <c r="M550" s="203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</row>
    <row r="551" spans="1:47" ht="15.75" customHeight="1">
      <c r="A551" s="122"/>
      <c r="B551" s="121">
        <v>73</v>
      </c>
      <c r="C551" s="160" t="s">
        <v>902</v>
      </c>
      <c r="D551" s="163" t="s">
        <v>274</v>
      </c>
      <c r="E551" s="139">
        <v>212</v>
      </c>
      <c r="F551" s="139">
        <v>125</v>
      </c>
      <c r="G551" s="139">
        <f t="shared" si="26"/>
        <v>337</v>
      </c>
      <c r="H551" s="163"/>
      <c r="I551" s="163"/>
      <c r="J551" s="163"/>
      <c r="K551" s="163"/>
      <c r="L551" s="163"/>
      <c r="M551" s="203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</row>
    <row r="552" spans="1:47" ht="15.75" customHeight="1">
      <c r="A552" s="122"/>
      <c r="B552" s="121">
        <v>74</v>
      </c>
      <c r="C552" s="160" t="s">
        <v>903</v>
      </c>
      <c r="D552" s="163" t="s">
        <v>274</v>
      </c>
      <c r="E552" s="139">
        <v>89</v>
      </c>
      <c r="F552" s="139">
        <v>120</v>
      </c>
      <c r="G552" s="139">
        <f t="shared" si="26"/>
        <v>209</v>
      </c>
      <c r="H552" s="163"/>
      <c r="I552" s="163"/>
      <c r="J552" s="163"/>
      <c r="K552" s="163"/>
      <c r="L552" s="163"/>
      <c r="M552" s="203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</row>
    <row r="553" spans="1:47" ht="15.75" customHeight="1">
      <c r="A553" s="122"/>
      <c r="B553" s="121">
        <v>75</v>
      </c>
      <c r="C553" s="160" t="s">
        <v>904</v>
      </c>
      <c r="D553" s="163" t="s">
        <v>274</v>
      </c>
      <c r="E553" s="139">
        <v>65</v>
      </c>
      <c r="F553" s="139">
        <v>75</v>
      </c>
      <c r="G553" s="139">
        <f t="shared" si="26"/>
        <v>140</v>
      </c>
      <c r="H553" s="163"/>
      <c r="I553" s="163"/>
      <c r="J553" s="163"/>
      <c r="K553" s="163"/>
      <c r="L553" s="163"/>
      <c r="M553" s="203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</row>
    <row r="554" spans="1:47" ht="15.75" customHeight="1">
      <c r="A554" s="122"/>
      <c r="B554" s="121">
        <v>76</v>
      </c>
      <c r="C554" s="160" t="s">
        <v>905</v>
      </c>
      <c r="D554" s="163" t="s">
        <v>399</v>
      </c>
      <c r="E554" s="139">
        <v>45</v>
      </c>
      <c r="F554" s="139">
        <v>26</v>
      </c>
      <c r="G554" s="139">
        <f t="shared" si="26"/>
        <v>71</v>
      </c>
      <c r="H554" s="163"/>
      <c r="I554" s="163"/>
      <c r="J554" s="163"/>
      <c r="K554" s="163"/>
      <c r="L554" s="163"/>
      <c r="M554" s="203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</row>
    <row r="555" spans="1:47" ht="15.75" customHeight="1">
      <c r="A555" s="122"/>
      <c r="B555" s="121">
        <v>77</v>
      </c>
      <c r="C555" s="160" t="s">
        <v>906</v>
      </c>
      <c r="D555" s="163" t="s">
        <v>399</v>
      </c>
      <c r="E555" s="139">
        <v>0</v>
      </c>
      <c r="F555" s="139">
        <v>23</v>
      </c>
      <c r="G555" s="139">
        <f t="shared" si="26"/>
        <v>23</v>
      </c>
      <c r="H555" s="163"/>
      <c r="I555" s="163"/>
      <c r="J555" s="163"/>
      <c r="K555" s="163"/>
      <c r="L555" s="163"/>
      <c r="M555" s="203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</row>
    <row r="556" spans="1:47" ht="15.75" customHeight="1">
      <c r="A556" s="122"/>
      <c r="B556" s="121">
        <v>78</v>
      </c>
      <c r="C556" s="160" t="s">
        <v>907</v>
      </c>
      <c r="D556" s="163" t="s">
        <v>399</v>
      </c>
      <c r="E556" s="139">
        <v>101</v>
      </c>
      <c r="F556" s="139">
        <v>79</v>
      </c>
      <c r="G556" s="139">
        <f t="shared" si="26"/>
        <v>180</v>
      </c>
      <c r="H556" s="163"/>
      <c r="I556" s="163"/>
      <c r="J556" s="163"/>
      <c r="K556" s="163"/>
      <c r="L556" s="163"/>
      <c r="M556" s="203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</row>
    <row r="557" spans="1:47" ht="15.75" customHeight="1">
      <c r="A557" s="122"/>
      <c r="B557" s="121">
        <v>79</v>
      </c>
      <c r="C557" s="160" t="s">
        <v>908</v>
      </c>
      <c r="D557" s="163" t="s">
        <v>272</v>
      </c>
      <c r="E557" s="163">
        <v>0</v>
      </c>
      <c r="F557" s="163">
        <v>0</v>
      </c>
      <c r="G557" s="139">
        <f t="shared" si="26"/>
        <v>0</v>
      </c>
      <c r="H557" s="163"/>
      <c r="I557" s="163"/>
      <c r="J557" s="163"/>
      <c r="K557" s="163"/>
      <c r="L557" s="163"/>
      <c r="M557" s="203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</row>
    <row r="558" spans="1:47" ht="15.75" customHeight="1">
      <c r="A558" s="122"/>
      <c r="B558" s="121">
        <v>80</v>
      </c>
      <c r="C558" s="160" t="s">
        <v>909</v>
      </c>
      <c r="D558" s="163" t="s">
        <v>272</v>
      </c>
      <c r="E558" s="139">
        <v>145</v>
      </c>
      <c r="F558" s="139">
        <v>71</v>
      </c>
      <c r="G558" s="139">
        <f t="shared" si="26"/>
        <v>216</v>
      </c>
      <c r="H558" s="163"/>
      <c r="I558" s="163"/>
      <c r="J558" s="163"/>
      <c r="K558" s="163"/>
      <c r="L558" s="163"/>
      <c r="M558" s="203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</row>
    <row r="559" spans="1:47" ht="15.75" customHeight="1">
      <c r="A559" s="122"/>
      <c r="B559" s="121">
        <v>81</v>
      </c>
      <c r="C559" s="160" t="s">
        <v>910</v>
      </c>
      <c r="D559" s="163" t="s">
        <v>272</v>
      </c>
      <c r="E559" s="163">
        <v>0</v>
      </c>
      <c r="F559" s="163">
        <v>0</v>
      </c>
      <c r="G559" s="139">
        <f t="shared" si="26"/>
        <v>0</v>
      </c>
      <c r="H559" s="163"/>
      <c r="I559" s="163"/>
      <c r="J559" s="163"/>
      <c r="K559" s="163"/>
      <c r="L559" s="163"/>
      <c r="M559" s="203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</row>
    <row r="560" spans="1:47" ht="15.75" customHeight="1">
      <c r="A560" s="122"/>
      <c r="B560" s="121">
        <v>82</v>
      </c>
      <c r="C560" s="160" t="s">
        <v>911</v>
      </c>
      <c r="D560" s="163" t="s">
        <v>272</v>
      </c>
      <c r="E560" s="139">
        <v>374</v>
      </c>
      <c r="F560" s="139">
        <v>186</v>
      </c>
      <c r="G560" s="139">
        <f t="shared" si="26"/>
        <v>560</v>
      </c>
      <c r="H560" s="163"/>
      <c r="I560" s="163"/>
      <c r="J560" s="163"/>
      <c r="K560" s="163"/>
      <c r="L560" s="163"/>
      <c r="M560" s="203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</row>
    <row r="561" spans="1:47" ht="15.75" customHeight="1">
      <c r="A561" s="122"/>
      <c r="B561" s="121">
        <v>83</v>
      </c>
      <c r="C561" s="160" t="s">
        <v>912</v>
      </c>
      <c r="D561" s="163" t="s">
        <v>272</v>
      </c>
      <c r="E561" s="139">
        <v>0</v>
      </c>
      <c r="F561" s="139">
        <v>0</v>
      </c>
      <c r="G561" s="139">
        <f t="shared" si="26"/>
        <v>0</v>
      </c>
      <c r="H561" s="163"/>
      <c r="I561" s="163"/>
      <c r="J561" s="163"/>
      <c r="K561" s="163"/>
      <c r="L561" s="163"/>
      <c r="M561" s="203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</row>
    <row r="562" spans="1:47" ht="15.75" customHeight="1">
      <c r="A562" s="122"/>
      <c r="B562" s="121">
        <v>84</v>
      </c>
      <c r="C562" s="160" t="s">
        <v>913</v>
      </c>
      <c r="D562" s="163" t="s">
        <v>272</v>
      </c>
      <c r="E562" s="163">
        <v>0</v>
      </c>
      <c r="F562" s="163">
        <v>0</v>
      </c>
      <c r="G562" s="139">
        <f t="shared" si="26"/>
        <v>0</v>
      </c>
      <c r="H562" s="163"/>
      <c r="I562" s="163"/>
      <c r="J562" s="163"/>
      <c r="K562" s="163"/>
      <c r="L562" s="163"/>
      <c r="M562" s="203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</row>
    <row r="563" spans="1:47" ht="15.75" customHeight="1">
      <c r="A563" s="122"/>
      <c r="B563" s="121">
        <v>85</v>
      </c>
      <c r="C563" s="160" t="s">
        <v>914</v>
      </c>
      <c r="D563" s="163" t="s">
        <v>272</v>
      </c>
      <c r="E563" s="139">
        <v>30</v>
      </c>
      <c r="F563" s="139">
        <v>18</v>
      </c>
      <c r="G563" s="139">
        <f t="shared" si="26"/>
        <v>48</v>
      </c>
      <c r="H563" s="163"/>
      <c r="I563" s="163"/>
      <c r="J563" s="163"/>
      <c r="K563" s="163"/>
      <c r="L563" s="163"/>
      <c r="M563" s="203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</row>
    <row r="564" spans="1:47" ht="15.75" customHeight="1">
      <c r="A564" s="122"/>
      <c r="B564" s="121">
        <v>86</v>
      </c>
      <c r="C564" s="160" t="s">
        <v>915</v>
      </c>
      <c r="D564" s="163" t="s">
        <v>272</v>
      </c>
      <c r="E564" s="163">
        <v>0</v>
      </c>
      <c r="F564" s="163">
        <v>0</v>
      </c>
      <c r="G564" s="139">
        <f t="shared" si="26"/>
        <v>0</v>
      </c>
      <c r="H564" s="163"/>
      <c r="I564" s="163"/>
      <c r="J564" s="163"/>
      <c r="K564" s="163"/>
      <c r="L564" s="163"/>
      <c r="M564" s="203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</row>
    <row r="565" spans="1:47" ht="15.75" customHeight="1">
      <c r="A565" s="122"/>
      <c r="B565" s="121">
        <v>87</v>
      </c>
      <c r="C565" s="160" t="s">
        <v>916</v>
      </c>
      <c r="D565" s="163" t="s">
        <v>272</v>
      </c>
      <c r="E565" s="139">
        <v>131</v>
      </c>
      <c r="F565" s="139">
        <v>43</v>
      </c>
      <c r="G565" s="139">
        <f t="shared" si="26"/>
        <v>174</v>
      </c>
      <c r="H565" s="163"/>
      <c r="I565" s="163"/>
      <c r="J565" s="163"/>
      <c r="K565" s="163"/>
      <c r="L565" s="163"/>
      <c r="M565" s="203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</row>
    <row r="566" spans="1:47" ht="15.75" customHeight="1">
      <c r="A566" s="122"/>
      <c r="B566" s="121">
        <v>88</v>
      </c>
      <c r="C566" s="160" t="s">
        <v>917</v>
      </c>
      <c r="D566" s="163" t="s">
        <v>272</v>
      </c>
      <c r="E566" s="139">
        <v>240</v>
      </c>
      <c r="F566" s="139">
        <v>175</v>
      </c>
      <c r="G566" s="139">
        <f t="shared" si="26"/>
        <v>415</v>
      </c>
      <c r="H566" s="163"/>
      <c r="I566" s="163"/>
      <c r="J566" s="163"/>
      <c r="K566" s="163"/>
      <c r="L566" s="163"/>
      <c r="M566" s="203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</row>
    <row r="567" spans="1:47" ht="15.75" customHeight="1">
      <c r="A567" s="122"/>
      <c r="B567" s="121">
        <v>89</v>
      </c>
      <c r="C567" s="160" t="s">
        <v>918</v>
      </c>
      <c r="D567" s="163" t="s">
        <v>272</v>
      </c>
      <c r="E567" s="139">
        <v>144</v>
      </c>
      <c r="F567" s="139">
        <v>109</v>
      </c>
      <c r="G567" s="139">
        <f t="shared" si="26"/>
        <v>253</v>
      </c>
      <c r="H567" s="163"/>
      <c r="I567" s="163"/>
      <c r="J567" s="163"/>
      <c r="K567" s="163"/>
      <c r="L567" s="163"/>
      <c r="M567" s="203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</row>
    <row r="568" spans="1:47" ht="15.75" customHeight="1">
      <c r="A568" s="122"/>
      <c r="B568" s="121">
        <v>90</v>
      </c>
      <c r="C568" s="160" t="s">
        <v>919</v>
      </c>
      <c r="D568" s="163" t="s">
        <v>272</v>
      </c>
      <c r="E568" s="139">
        <v>34</v>
      </c>
      <c r="F568" s="139">
        <v>59</v>
      </c>
      <c r="G568" s="139">
        <f t="shared" si="26"/>
        <v>93</v>
      </c>
      <c r="H568" s="163"/>
      <c r="I568" s="163"/>
      <c r="J568" s="163"/>
      <c r="K568" s="163"/>
      <c r="L568" s="163"/>
      <c r="M568" s="203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</row>
    <row r="569" spans="1:47" ht="15.75" customHeight="1">
      <c r="A569" s="122"/>
      <c r="B569" s="121">
        <v>91</v>
      </c>
      <c r="C569" s="160" t="s">
        <v>920</v>
      </c>
      <c r="D569" s="163" t="s">
        <v>282</v>
      </c>
      <c r="E569" s="139">
        <v>0</v>
      </c>
      <c r="F569" s="139">
        <v>60</v>
      </c>
      <c r="G569" s="139">
        <f t="shared" si="26"/>
        <v>60</v>
      </c>
      <c r="H569" s="163"/>
      <c r="I569" s="163"/>
      <c r="J569" s="163"/>
      <c r="K569" s="163"/>
      <c r="L569" s="163"/>
      <c r="M569" s="203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</row>
    <row r="570" spans="1:47" ht="15.75" customHeight="1">
      <c r="A570" s="122"/>
      <c r="B570" s="121">
        <v>92</v>
      </c>
      <c r="C570" s="214" t="s">
        <v>921</v>
      </c>
      <c r="D570" s="163" t="s">
        <v>282</v>
      </c>
      <c r="E570" s="139">
        <v>219</v>
      </c>
      <c r="F570" s="139">
        <v>203</v>
      </c>
      <c r="G570" s="139">
        <f t="shared" si="26"/>
        <v>422</v>
      </c>
      <c r="H570" s="163"/>
      <c r="I570" s="163"/>
      <c r="J570" s="163"/>
      <c r="K570" s="163"/>
      <c r="L570" s="163"/>
      <c r="M570" s="203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</row>
    <row r="571" spans="1:47" ht="15.75" customHeight="1">
      <c r="A571" s="122"/>
      <c r="B571" s="121">
        <v>93</v>
      </c>
      <c r="C571" s="160" t="s">
        <v>922</v>
      </c>
      <c r="D571" s="163" t="s">
        <v>282</v>
      </c>
      <c r="E571" s="139">
        <v>1923</v>
      </c>
      <c r="F571" s="139">
        <v>2277</v>
      </c>
      <c r="G571" s="139">
        <f t="shared" si="26"/>
        <v>4200</v>
      </c>
      <c r="H571" s="163"/>
      <c r="I571" s="163"/>
      <c r="J571" s="163"/>
      <c r="K571" s="163"/>
      <c r="L571" s="163"/>
      <c r="M571" s="203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</row>
    <row r="572" spans="1:47" ht="15.75" customHeight="1">
      <c r="A572" s="122"/>
      <c r="B572" s="121">
        <v>94</v>
      </c>
      <c r="C572" s="160" t="s">
        <v>923</v>
      </c>
      <c r="D572" s="163" t="s">
        <v>282</v>
      </c>
      <c r="E572" s="139">
        <v>512</v>
      </c>
      <c r="F572" s="124">
        <v>208</v>
      </c>
      <c r="G572" s="139">
        <f t="shared" si="26"/>
        <v>720</v>
      </c>
      <c r="H572" s="163"/>
      <c r="I572" s="163"/>
      <c r="J572" s="163"/>
      <c r="K572" s="163"/>
      <c r="L572" s="163"/>
      <c r="M572" s="203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</row>
    <row r="573" spans="1:47" ht="15.75" customHeight="1">
      <c r="A573" s="122"/>
      <c r="B573" s="121">
        <v>95</v>
      </c>
      <c r="C573" s="160" t="s">
        <v>924</v>
      </c>
      <c r="D573" s="163" t="s">
        <v>282</v>
      </c>
      <c r="E573" s="139">
        <v>3692</v>
      </c>
      <c r="F573" s="139">
        <v>3508</v>
      </c>
      <c r="G573" s="139">
        <f t="shared" si="26"/>
        <v>7200</v>
      </c>
      <c r="H573" s="163"/>
      <c r="I573" s="163"/>
      <c r="J573" s="163"/>
      <c r="K573" s="163"/>
      <c r="L573" s="163"/>
      <c r="M573" s="203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</row>
    <row r="574" spans="1:47" ht="15.75" customHeight="1">
      <c r="A574" s="122"/>
      <c r="B574" s="121">
        <v>96</v>
      </c>
      <c r="C574" s="214" t="s">
        <v>925</v>
      </c>
      <c r="D574" s="163" t="s">
        <v>282</v>
      </c>
      <c r="E574" s="139">
        <v>721</v>
      </c>
      <c r="F574" s="139">
        <v>1079</v>
      </c>
      <c r="G574" s="139">
        <f t="shared" si="26"/>
        <v>1800</v>
      </c>
      <c r="H574" s="163"/>
      <c r="I574" s="163"/>
      <c r="J574" s="163"/>
      <c r="K574" s="163"/>
      <c r="L574" s="163"/>
      <c r="M574" s="203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</row>
    <row r="575" spans="1:47" ht="15.75" customHeight="1">
      <c r="A575" s="122"/>
      <c r="B575" s="121">
        <v>97</v>
      </c>
      <c r="C575" s="160" t="s">
        <v>926</v>
      </c>
      <c r="D575" s="163" t="s">
        <v>281</v>
      </c>
      <c r="E575" s="163">
        <v>153</v>
      </c>
      <c r="F575" s="163">
        <v>100</v>
      </c>
      <c r="G575" s="139">
        <f t="shared" si="26"/>
        <v>253</v>
      </c>
      <c r="H575" s="163"/>
      <c r="I575" s="163"/>
      <c r="J575" s="163"/>
      <c r="K575" s="163"/>
      <c r="L575" s="163"/>
      <c r="M575" s="203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</row>
    <row r="576" spans="1:47" ht="15.75" customHeight="1">
      <c r="A576" s="122"/>
      <c r="B576" s="121">
        <v>98</v>
      </c>
      <c r="C576" s="160" t="s">
        <v>927</v>
      </c>
      <c r="D576" s="163" t="s">
        <v>281</v>
      </c>
      <c r="E576" s="163">
        <v>400</v>
      </c>
      <c r="F576" s="163">
        <v>233</v>
      </c>
      <c r="G576" s="139">
        <f t="shared" si="26"/>
        <v>633</v>
      </c>
      <c r="H576" s="163"/>
      <c r="I576" s="163"/>
      <c r="J576" s="163"/>
      <c r="K576" s="163"/>
      <c r="L576" s="163"/>
      <c r="M576" s="203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</row>
    <row r="577" spans="1:47" ht="15.75" customHeight="1">
      <c r="A577" s="122"/>
      <c r="B577" s="121">
        <v>99</v>
      </c>
      <c r="C577" s="160" t="s">
        <v>928</v>
      </c>
      <c r="D577" s="163" t="s">
        <v>281</v>
      </c>
      <c r="E577" s="163">
        <v>0</v>
      </c>
      <c r="F577" s="163">
        <v>0</v>
      </c>
      <c r="G577" s="139">
        <f t="shared" si="26"/>
        <v>0</v>
      </c>
      <c r="H577" s="163"/>
      <c r="I577" s="163"/>
      <c r="J577" s="163"/>
      <c r="K577" s="163"/>
      <c r="L577" s="163"/>
      <c r="M577" s="203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</row>
    <row r="578" spans="1:47" ht="15.75" customHeight="1">
      <c r="A578" s="122"/>
      <c r="B578" s="121">
        <v>100</v>
      </c>
      <c r="C578" s="160" t="s">
        <v>929</v>
      </c>
      <c r="D578" s="163" t="s">
        <v>281</v>
      </c>
      <c r="E578" s="163">
        <v>100</v>
      </c>
      <c r="F578" s="163">
        <v>213</v>
      </c>
      <c r="G578" s="139">
        <f t="shared" si="26"/>
        <v>313</v>
      </c>
      <c r="H578" s="163"/>
      <c r="I578" s="163"/>
      <c r="J578" s="163"/>
      <c r="K578" s="163"/>
      <c r="L578" s="163"/>
      <c r="M578" s="203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</row>
    <row r="579" spans="1:47" ht="15.75" customHeight="1">
      <c r="A579" s="122"/>
      <c r="B579" s="121">
        <v>101</v>
      </c>
      <c r="C579" s="160" t="s">
        <v>930</v>
      </c>
      <c r="D579" s="163" t="s">
        <v>281</v>
      </c>
      <c r="E579" s="163">
        <v>254</v>
      </c>
      <c r="F579" s="163"/>
      <c r="G579" s="139">
        <f t="shared" si="26"/>
        <v>254</v>
      </c>
      <c r="H579" s="163"/>
      <c r="I579" s="163"/>
      <c r="J579" s="163"/>
      <c r="K579" s="163"/>
      <c r="L579" s="163"/>
      <c r="M579" s="203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</row>
    <row r="580" spans="1:47" ht="15.75" customHeight="1">
      <c r="A580" s="122"/>
      <c r="B580" s="121">
        <v>102</v>
      </c>
      <c r="C580" s="160" t="s">
        <v>931</v>
      </c>
      <c r="D580" s="163" t="s">
        <v>281</v>
      </c>
      <c r="E580" s="163">
        <v>200</v>
      </c>
      <c r="F580" s="163"/>
      <c r="G580" s="139">
        <f t="shared" si="26"/>
        <v>200</v>
      </c>
      <c r="H580" s="163"/>
      <c r="I580" s="163"/>
      <c r="J580" s="163"/>
      <c r="K580" s="163"/>
      <c r="L580" s="163"/>
      <c r="M580" s="203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</row>
    <row r="581" spans="1:47" ht="15.75" customHeight="1">
      <c r="A581" s="122"/>
      <c r="B581" s="121">
        <v>103</v>
      </c>
      <c r="C581" s="160" t="s">
        <v>932</v>
      </c>
      <c r="D581" s="163" t="s">
        <v>281</v>
      </c>
      <c r="E581" s="163">
        <v>0</v>
      </c>
      <c r="F581" s="163">
        <v>0</v>
      </c>
      <c r="G581" s="139">
        <f t="shared" si="26"/>
        <v>0</v>
      </c>
      <c r="H581" s="163"/>
      <c r="I581" s="163"/>
      <c r="J581" s="163"/>
      <c r="K581" s="163"/>
      <c r="L581" s="163"/>
      <c r="M581" s="203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</row>
    <row r="582" spans="1:47" ht="15.75" customHeight="1">
      <c r="A582" s="122"/>
      <c r="B582" s="121">
        <v>104</v>
      </c>
      <c r="C582" s="160" t="s">
        <v>933</v>
      </c>
      <c r="D582" s="163" t="s">
        <v>281</v>
      </c>
      <c r="E582" s="163">
        <v>0</v>
      </c>
      <c r="F582" s="163">
        <v>0</v>
      </c>
      <c r="G582" s="139">
        <f t="shared" si="26"/>
        <v>0</v>
      </c>
      <c r="H582" s="163"/>
      <c r="I582" s="163"/>
      <c r="J582" s="163"/>
      <c r="K582" s="163"/>
      <c r="L582" s="163"/>
      <c r="M582" s="203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</row>
    <row r="583" spans="1:47" ht="15.75" customHeight="1">
      <c r="A583" s="122"/>
      <c r="B583" s="121">
        <v>105</v>
      </c>
      <c r="C583" s="160" t="s">
        <v>934</v>
      </c>
      <c r="D583" s="163" t="s">
        <v>281</v>
      </c>
      <c r="E583" s="163">
        <v>0</v>
      </c>
      <c r="F583" s="163">
        <v>0</v>
      </c>
      <c r="G583" s="139">
        <f t="shared" si="26"/>
        <v>0</v>
      </c>
      <c r="H583" s="163"/>
      <c r="I583" s="163"/>
      <c r="J583" s="163"/>
      <c r="K583" s="163"/>
      <c r="L583" s="163"/>
      <c r="M583" s="203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</row>
    <row r="584" spans="1:47" ht="15.75" customHeight="1">
      <c r="A584" s="122"/>
      <c r="B584" s="121">
        <v>106</v>
      </c>
      <c r="C584" s="160" t="s">
        <v>935</v>
      </c>
      <c r="D584" s="163" t="s">
        <v>281</v>
      </c>
      <c r="E584" s="163">
        <v>0</v>
      </c>
      <c r="F584" s="163">
        <v>0</v>
      </c>
      <c r="G584" s="139">
        <f t="shared" si="26"/>
        <v>0</v>
      </c>
      <c r="H584" s="163"/>
      <c r="I584" s="163"/>
      <c r="J584" s="163"/>
      <c r="K584" s="163"/>
      <c r="L584" s="163"/>
      <c r="M584" s="203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</row>
    <row r="585" spans="1:47" ht="15.75" customHeight="1">
      <c r="A585" s="122"/>
      <c r="B585" s="121">
        <v>107</v>
      </c>
      <c r="C585" s="160" t="s">
        <v>936</v>
      </c>
      <c r="D585" s="163" t="s">
        <v>277</v>
      </c>
      <c r="E585" s="139">
        <v>25</v>
      </c>
      <c r="F585" s="139">
        <v>20</v>
      </c>
      <c r="G585" s="139">
        <f t="shared" si="26"/>
        <v>45</v>
      </c>
      <c r="H585" s="139">
        <v>0</v>
      </c>
      <c r="I585" s="139">
        <v>0</v>
      </c>
      <c r="J585" s="139">
        <v>0</v>
      </c>
      <c r="K585" s="163"/>
      <c r="L585" s="163"/>
      <c r="M585" s="203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</row>
    <row r="586" spans="1:47" ht="15.75" customHeight="1">
      <c r="A586" s="122"/>
      <c r="B586" s="121">
        <v>108</v>
      </c>
      <c r="C586" s="160" t="s">
        <v>937</v>
      </c>
      <c r="D586" s="163" t="s">
        <v>277</v>
      </c>
      <c r="E586" s="139">
        <v>260</v>
      </c>
      <c r="F586" s="139">
        <v>118</v>
      </c>
      <c r="G586" s="139">
        <f t="shared" si="26"/>
        <v>378</v>
      </c>
      <c r="H586" s="139">
        <v>0</v>
      </c>
      <c r="I586" s="139">
        <v>0</v>
      </c>
      <c r="J586" s="139">
        <v>0</v>
      </c>
      <c r="K586" s="163"/>
      <c r="L586" s="163"/>
      <c r="M586" s="203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</row>
    <row r="587" spans="1:47" ht="15.75" customHeight="1">
      <c r="A587" s="122"/>
      <c r="B587" s="121">
        <v>109</v>
      </c>
      <c r="C587" s="160" t="s">
        <v>938</v>
      </c>
      <c r="D587" s="163" t="s">
        <v>277</v>
      </c>
      <c r="E587" s="139">
        <v>500</v>
      </c>
      <c r="F587" s="139">
        <v>78</v>
      </c>
      <c r="G587" s="139">
        <f t="shared" si="26"/>
        <v>578</v>
      </c>
      <c r="H587" s="139">
        <v>0</v>
      </c>
      <c r="I587" s="139">
        <v>0</v>
      </c>
      <c r="J587" s="139">
        <v>0</v>
      </c>
      <c r="K587" s="163"/>
      <c r="L587" s="163"/>
      <c r="M587" s="203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</row>
    <row r="588" spans="1:47" ht="15.75" customHeight="1">
      <c r="A588" s="122"/>
      <c r="B588" s="121">
        <v>110</v>
      </c>
      <c r="C588" s="160" t="s">
        <v>939</v>
      </c>
      <c r="D588" s="163" t="s">
        <v>277</v>
      </c>
      <c r="E588" s="139">
        <v>400</v>
      </c>
      <c r="F588" s="139">
        <v>123</v>
      </c>
      <c r="G588" s="139">
        <f t="shared" si="26"/>
        <v>523</v>
      </c>
      <c r="H588" s="139">
        <v>0</v>
      </c>
      <c r="I588" s="139">
        <v>0</v>
      </c>
      <c r="J588" s="139">
        <v>0</v>
      </c>
      <c r="K588" s="163"/>
      <c r="L588" s="163"/>
      <c r="M588" s="203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</row>
    <row r="589" spans="1:47" ht="15.75" customHeight="1">
      <c r="A589" s="122"/>
      <c r="B589" s="121">
        <v>111</v>
      </c>
      <c r="C589" s="160" t="s">
        <v>940</v>
      </c>
      <c r="D589" s="163" t="s">
        <v>277</v>
      </c>
      <c r="E589" s="139">
        <v>323</v>
      </c>
      <c r="F589" s="139">
        <v>200</v>
      </c>
      <c r="G589" s="139">
        <f t="shared" si="26"/>
        <v>523</v>
      </c>
      <c r="H589" s="139">
        <v>0</v>
      </c>
      <c r="I589" s="139">
        <v>0</v>
      </c>
      <c r="J589" s="139">
        <v>0</v>
      </c>
      <c r="K589" s="163"/>
      <c r="L589" s="163"/>
      <c r="M589" s="203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</row>
    <row r="590" spans="1:47" ht="15.75" customHeight="1">
      <c r="A590" s="122"/>
      <c r="B590" s="121">
        <v>112</v>
      </c>
      <c r="C590" s="160" t="s">
        <v>941</v>
      </c>
      <c r="D590" s="163" t="s">
        <v>277</v>
      </c>
      <c r="E590" s="139">
        <v>30</v>
      </c>
      <c r="F590" s="139">
        <v>6</v>
      </c>
      <c r="G590" s="139">
        <f t="shared" si="26"/>
        <v>36</v>
      </c>
      <c r="H590" s="139">
        <v>0</v>
      </c>
      <c r="I590" s="139">
        <v>0</v>
      </c>
      <c r="J590" s="139">
        <v>0</v>
      </c>
      <c r="K590" s="163"/>
      <c r="L590" s="163"/>
      <c r="M590" s="203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</row>
    <row r="591" spans="1:47" ht="15.75" customHeight="1">
      <c r="A591" s="122"/>
      <c r="B591" s="121">
        <v>113</v>
      </c>
      <c r="C591" s="160" t="s">
        <v>942</v>
      </c>
      <c r="D591" s="163" t="s">
        <v>277</v>
      </c>
      <c r="E591" s="139">
        <v>980</v>
      </c>
      <c r="F591" s="139">
        <v>800</v>
      </c>
      <c r="G591" s="139">
        <f t="shared" si="26"/>
        <v>1780</v>
      </c>
      <c r="H591" s="139">
        <v>0</v>
      </c>
      <c r="I591" s="139">
        <v>0</v>
      </c>
      <c r="J591" s="139">
        <v>0</v>
      </c>
      <c r="K591" s="163"/>
      <c r="L591" s="163"/>
      <c r="M591" s="203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</row>
    <row r="592" spans="1:47" ht="15.75" customHeight="1">
      <c r="A592" s="122"/>
      <c r="B592" s="121">
        <v>114</v>
      </c>
      <c r="C592" s="160" t="s">
        <v>943</v>
      </c>
      <c r="D592" s="163" t="s">
        <v>276</v>
      </c>
      <c r="E592" s="139">
        <v>1000</v>
      </c>
      <c r="F592" s="139">
        <v>1138</v>
      </c>
      <c r="G592" s="139">
        <f t="shared" si="26"/>
        <v>2138</v>
      </c>
      <c r="H592" s="163"/>
      <c r="I592" s="163"/>
      <c r="J592" s="163"/>
      <c r="K592" s="163"/>
      <c r="L592" s="163"/>
      <c r="M592" s="203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</row>
    <row r="593" spans="1:47" ht="15.75" customHeight="1">
      <c r="A593" s="122"/>
      <c r="B593" s="121">
        <v>115</v>
      </c>
      <c r="C593" s="160" t="s">
        <v>944</v>
      </c>
      <c r="D593" s="163" t="s">
        <v>276</v>
      </c>
      <c r="E593" s="163">
        <v>0</v>
      </c>
      <c r="F593" s="163">
        <v>0</v>
      </c>
      <c r="G593" s="139">
        <f t="shared" si="26"/>
        <v>0</v>
      </c>
      <c r="H593" s="163"/>
      <c r="I593" s="163"/>
      <c r="J593" s="163"/>
      <c r="K593" s="163"/>
      <c r="L593" s="163"/>
      <c r="M593" s="203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</row>
    <row r="594" spans="1:47" ht="15.75" customHeight="1">
      <c r="A594" s="122"/>
      <c r="B594" s="121">
        <v>116</v>
      </c>
      <c r="C594" s="160" t="s">
        <v>945</v>
      </c>
      <c r="D594" s="163" t="s">
        <v>276</v>
      </c>
      <c r="E594" s="139">
        <v>264</v>
      </c>
      <c r="F594" s="139">
        <v>374</v>
      </c>
      <c r="G594" s="139">
        <f t="shared" si="26"/>
        <v>638</v>
      </c>
      <c r="H594" s="163"/>
      <c r="I594" s="163"/>
      <c r="J594" s="163"/>
      <c r="K594" s="163"/>
      <c r="L594" s="163"/>
      <c r="M594" s="203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</row>
    <row r="595" spans="1:47" ht="15.75" customHeight="1">
      <c r="A595" s="122"/>
      <c r="B595" s="121">
        <v>117</v>
      </c>
      <c r="C595" s="160" t="s">
        <v>946</v>
      </c>
      <c r="D595" s="163" t="s">
        <v>276</v>
      </c>
      <c r="E595" s="163">
        <v>0</v>
      </c>
      <c r="F595" s="163">
        <v>0</v>
      </c>
      <c r="G595" s="139">
        <f t="shared" si="26"/>
        <v>0</v>
      </c>
      <c r="H595" s="163"/>
      <c r="I595" s="163"/>
      <c r="J595" s="163"/>
      <c r="K595" s="163"/>
      <c r="L595" s="163"/>
      <c r="M595" s="203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</row>
    <row r="596" spans="1:47" ht="15.75" customHeight="1">
      <c r="A596" s="122"/>
      <c r="B596" s="121">
        <v>118</v>
      </c>
      <c r="C596" s="160" t="s">
        <v>947</v>
      </c>
      <c r="D596" s="163" t="s">
        <v>276</v>
      </c>
      <c r="E596" s="139">
        <v>455</v>
      </c>
      <c r="F596" s="139">
        <v>203</v>
      </c>
      <c r="G596" s="139">
        <f t="shared" si="26"/>
        <v>658</v>
      </c>
      <c r="H596" s="163"/>
      <c r="I596" s="163"/>
      <c r="J596" s="163"/>
      <c r="K596" s="163"/>
      <c r="L596" s="163"/>
      <c r="M596" s="203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</row>
    <row r="597" spans="1:47" ht="15.75" customHeight="1">
      <c r="A597" s="122"/>
      <c r="B597" s="121">
        <v>119</v>
      </c>
      <c r="C597" s="160" t="s">
        <v>948</v>
      </c>
      <c r="D597" s="163" t="s">
        <v>266</v>
      </c>
      <c r="E597" s="139">
        <v>23</v>
      </c>
      <c r="F597" s="139">
        <v>11</v>
      </c>
      <c r="G597" s="139">
        <f t="shared" si="26"/>
        <v>34</v>
      </c>
      <c r="H597" s="163"/>
      <c r="I597" s="163"/>
      <c r="J597" s="163"/>
      <c r="K597" s="163"/>
      <c r="L597" s="163"/>
      <c r="M597" s="203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</row>
    <row r="598" spans="1:47" ht="15.75" customHeight="1">
      <c r="A598" s="122"/>
      <c r="B598" s="121">
        <v>120</v>
      </c>
      <c r="C598" s="160" t="s">
        <v>949</v>
      </c>
      <c r="D598" s="163" t="s">
        <v>266</v>
      </c>
      <c r="E598" s="139">
        <v>752</v>
      </c>
      <c r="F598" s="139">
        <v>761</v>
      </c>
      <c r="G598" s="139">
        <f t="shared" si="26"/>
        <v>1513</v>
      </c>
      <c r="H598" s="163"/>
      <c r="I598" s="163"/>
      <c r="J598" s="163"/>
      <c r="K598" s="163"/>
      <c r="L598" s="163"/>
      <c r="M598" s="203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</row>
    <row r="599" spans="1:47" ht="15.75" customHeight="1">
      <c r="A599" s="122"/>
      <c r="B599" s="121">
        <v>121</v>
      </c>
      <c r="C599" s="160" t="s">
        <v>950</v>
      </c>
      <c r="D599" s="163" t="s">
        <v>266</v>
      </c>
      <c r="E599" s="139">
        <v>28</v>
      </c>
      <c r="F599" s="139">
        <v>14</v>
      </c>
      <c r="G599" s="139">
        <f t="shared" si="26"/>
        <v>42</v>
      </c>
      <c r="H599" s="163"/>
      <c r="I599" s="163"/>
      <c r="J599" s="163"/>
      <c r="K599" s="163"/>
      <c r="L599" s="163"/>
      <c r="M599" s="203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</row>
    <row r="600" spans="1:47" ht="15.75" customHeight="1">
      <c r="A600" s="122"/>
      <c r="B600" s="121">
        <v>122</v>
      </c>
      <c r="C600" s="160" t="s">
        <v>951</v>
      </c>
      <c r="D600" s="163" t="s">
        <v>266</v>
      </c>
      <c r="E600" s="139">
        <v>265</v>
      </c>
      <c r="F600" s="139">
        <v>407</v>
      </c>
      <c r="G600" s="139">
        <f t="shared" si="26"/>
        <v>672</v>
      </c>
      <c r="H600" s="163"/>
      <c r="I600" s="163"/>
      <c r="J600" s="163"/>
      <c r="K600" s="163"/>
      <c r="L600" s="163"/>
      <c r="M600" s="203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</row>
    <row r="601" spans="1:47" ht="15.75" customHeight="1">
      <c r="A601" s="122"/>
      <c r="B601" s="121">
        <v>123</v>
      </c>
      <c r="C601" s="160" t="s">
        <v>952</v>
      </c>
      <c r="D601" s="163" t="s">
        <v>266</v>
      </c>
      <c r="E601" s="139">
        <v>53</v>
      </c>
      <c r="F601" s="139">
        <v>111</v>
      </c>
      <c r="G601" s="139">
        <f t="shared" si="26"/>
        <v>164</v>
      </c>
      <c r="H601" s="163"/>
      <c r="I601" s="163"/>
      <c r="J601" s="163"/>
      <c r="K601" s="163"/>
      <c r="L601" s="163"/>
      <c r="M601" s="203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</row>
    <row r="602" spans="1:47" ht="15.75" customHeight="1">
      <c r="A602" s="122"/>
      <c r="B602" s="121">
        <v>124</v>
      </c>
      <c r="C602" s="160" t="s">
        <v>953</v>
      </c>
      <c r="D602" s="163" t="s">
        <v>266</v>
      </c>
      <c r="E602" s="139">
        <v>185</v>
      </c>
      <c r="F602" s="139">
        <v>259</v>
      </c>
      <c r="G602" s="139">
        <f t="shared" si="26"/>
        <v>444</v>
      </c>
      <c r="H602" s="163"/>
      <c r="I602" s="163"/>
      <c r="J602" s="163"/>
      <c r="K602" s="163"/>
      <c r="L602" s="163"/>
      <c r="M602" s="203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</row>
    <row r="603" spans="1:47" ht="15.75" customHeight="1">
      <c r="A603" s="122"/>
      <c r="B603" s="121">
        <v>125</v>
      </c>
      <c r="C603" s="160" t="s">
        <v>954</v>
      </c>
      <c r="D603" s="163" t="s">
        <v>266</v>
      </c>
      <c r="E603" s="139">
        <v>56</v>
      </c>
      <c r="F603" s="139">
        <v>73</v>
      </c>
      <c r="G603" s="139">
        <f t="shared" si="26"/>
        <v>129</v>
      </c>
      <c r="H603" s="163"/>
      <c r="I603" s="163"/>
      <c r="J603" s="163"/>
      <c r="K603" s="163"/>
      <c r="L603" s="163"/>
      <c r="M603" s="203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</row>
    <row r="604" spans="1:47" ht="15.75" customHeight="1">
      <c r="A604" s="122"/>
      <c r="B604" s="121">
        <v>126</v>
      </c>
      <c r="C604" s="160" t="s">
        <v>955</v>
      </c>
      <c r="D604" s="163" t="s">
        <v>266</v>
      </c>
      <c r="E604" s="163">
        <v>0</v>
      </c>
      <c r="F604" s="163">
        <v>0</v>
      </c>
      <c r="G604" s="139">
        <f t="shared" si="26"/>
        <v>0</v>
      </c>
      <c r="H604" s="163"/>
      <c r="I604" s="163"/>
      <c r="J604" s="163"/>
      <c r="K604" s="163"/>
      <c r="L604" s="163"/>
      <c r="M604" s="203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</row>
    <row r="605" spans="1:47" ht="15.75" customHeight="1">
      <c r="A605" s="122"/>
      <c r="B605" s="121">
        <v>127</v>
      </c>
      <c r="C605" s="160" t="s">
        <v>956</v>
      </c>
      <c r="D605" s="163" t="s">
        <v>266</v>
      </c>
      <c r="E605" s="163">
        <v>0</v>
      </c>
      <c r="F605" s="163">
        <v>0</v>
      </c>
      <c r="G605" s="139">
        <f t="shared" si="26"/>
        <v>0</v>
      </c>
      <c r="H605" s="163"/>
      <c r="I605" s="163"/>
      <c r="J605" s="163"/>
      <c r="K605" s="163"/>
      <c r="L605" s="163"/>
      <c r="M605" s="203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</row>
    <row r="606" spans="1:47" ht="15.75" customHeight="1">
      <c r="A606" s="122"/>
      <c r="B606" s="121">
        <v>128</v>
      </c>
      <c r="C606" s="160" t="s">
        <v>957</v>
      </c>
      <c r="D606" s="163" t="s">
        <v>394</v>
      </c>
      <c r="E606" s="139">
        <v>350</v>
      </c>
      <c r="F606" s="139">
        <v>314</v>
      </c>
      <c r="G606" s="139">
        <f t="shared" si="26"/>
        <v>664</v>
      </c>
      <c r="H606" s="163"/>
      <c r="I606" s="163"/>
      <c r="J606" s="163"/>
      <c r="K606" s="163"/>
      <c r="L606" s="163"/>
      <c r="M606" s="203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</row>
    <row r="607" spans="1:47" ht="15.75" customHeight="1">
      <c r="A607" s="122"/>
      <c r="B607" s="121">
        <v>129</v>
      </c>
      <c r="C607" s="160" t="s">
        <v>958</v>
      </c>
      <c r="D607" s="163" t="s">
        <v>394</v>
      </c>
      <c r="E607" s="139">
        <v>595</v>
      </c>
      <c r="F607" s="139">
        <v>500</v>
      </c>
      <c r="G607" s="139">
        <f t="shared" si="26"/>
        <v>1095</v>
      </c>
      <c r="H607" s="163"/>
      <c r="I607" s="163"/>
      <c r="J607" s="163"/>
      <c r="K607" s="163"/>
      <c r="L607" s="163"/>
      <c r="M607" s="203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</row>
    <row r="608" spans="1:47" ht="15.75" customHeight="1">
      <c r="A608" s="122"/>
      <c r="B608" s="121">
        <v>130</v>
      </c>
      <c r="C608" s="160" t="s">
        <v>959</v>
      </c>
      <c r="D608" s="163" t="s">
        <v>394</v>
      </c>
      <c r="E608" s="139">
        <v>300</v>
      </c>
      <c r="F608" s="139">
        <v>323</v>
      </c>
      <c r="G608" s="139">
        <f t="shared" si="26"/>
        <v>623</v>
      </c>
      <c r="H608" s="163"/>
      <c r="I608" s="163"/>
      <c r="J608" s="163"/>
      <c r="K608" s="163"/>
      <c r="L608" s="163"/>
      <c r="M608" s="203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</row>
    <row r="609" spans="1:47" ht="15.75" customHeight="1">
      <c r="A609" s="122"/>
      <c r="B609" s="121">
        <v>131</v>
      </c>
      <c r="C609" s="160" t="s">
        <v>960</v>
      </c>
      <c r="D609" s="163" t="s">
        <v>394</v>
      </c>
      <c r="E609" s="139">
        <v>40</v>
      </c>
      <c r="F609" s="139">
        <v>53</v>
      </c>
      <c r="G609" s="139">
        <f t="shared" si="26"/>
        <v>93</v>
      </c>
      <c r="H609" s="163"/>
      <c r="I609" s="163"/>
      <c r="J609" s="163"/>
      <c r="K609" s="163"/>
      <c r="L609" s="163"/>
      <c r="M609" s="203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</row>
    <row r="610" spans="1:47" ht="15.75" customHeight="1">
      <c r="A610" s="122"/>
      <c r="B610" s="121">
        <v>132</v>
      </c>
      <c r="C610" s="160" t="s">
        <v>961</v>
      </c>
      <c r="D610" s="163" t="s">
        <v>394</v>
      </c>
      <c r="E610" s="139">
        <v>430</v>
      </c>
      <c r="F610" s="139">
        <v>430</v>
      </c>
      <c r="G610" s="139">
        <f t="shared" si="26"/>
        <v>860</v>
      </c>
      <c r="H610" s="163"/>
      <c r="I610" s="163"/>
      <c r="J610" s="163"/>
      <c r="K610" s="163"/>
      <c r="L610" s="163"/>
      <c r="M610" s="203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</row>
    <row r="611" spans="1:47" ht="15.75" customHeight="1">
      <c r="A611" s="122"/>
      <c r="B611" s="121">
        <v>133</v>
      </c>
      <c r="C611" s="160" t="s">
        <v>962</v>
      </c>
      <c r="D611" s="163" t="s">
        <v>394</v>
      </c>
      <c r="E611" s="139">
        <v>0</v>
      </c>
      <c r="F611" s="139">
        <v>0</v>
      </c>
      <c r="G611" s="139">
        <f t="shared" si="26"/>
        <v>0</v>
      </c>
      <c r="H611" s="163"/>
      <c r="I611" s="163"/>
      <c r="J611" s="163"/>
      <c r="K611" s="163"/>
      <c r="L611" s="163"/>
      <c r="M611" s="203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</row>
    <row r="612" spans="1:47" ht="15.75" customHeight="1">
      <c r="A612" s="122"/>
      <c r="B612" s="121">
        <v>134</v>
      </c>
      <c r="C612" s="160" t="s">
        <v>963</v>
      </c>
      <c r="D612" s="163" t="s">
        <v>394</v>
      </c>
      <c r="E612" s="139">
        <v>300</v>
      </c>
      <c r="F612" s="139">
        <v>333</v>
      </c>
      <c r="G612" s="139">
        <f t="shared" si="26"/>
        <v>633</v>
      </c>
      <c r="H612" s="163"/>
      <c r="I612" s="163"/>
      <c r="J612" s="163"/>
      <c r="K612" s="163"/>
      <c r="L612" s="163"/>
      <c r="M612" s="203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</row>
    <row r="613" spans="1:47" ht="15.75" customHeight="1">
      <c r="A613" s="122"/>
      <c r="B613" s="121">
        <v>135</v>
      </c>
      <c r="C613" s="160" t="s">
        <v>964</v>
      </c>
      <c r="D613" s="163" t="s">
        <v>394</v>
      </c>
      <c r="E613" s="139">
        <v>982</v>
      </c>
      <c r="F613" s="139">
        <v>800</v>
      </c>
      <c r="G613" s="139">
        <f t="shared" si="26"/>
        <v>1782</v>
      </c>
      <c r="H613" s="163"/>
      <c r="I613" s="163"/>
      <c r="J613" s="163"/>
      <c r="K613" s="163"/>
      <c r="L613" s="163"/>
      <c r="M613" s="203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</row>
    <row r="614" spans="1:47" ht="15.75" customHeight="1">
      <c r="A614" s="122"/>
      <c r="B614" s="121">
        <v>136</v>
      </c>
      <c r="C614" s="160" t="s">
        <v>965</v>
      </c>
      <c r="D614" s="163" t="s">
        <v>394</v>
      </c>
      <c r="E614" s="139">
        <v>501</v>
      </c>
      <c r="F614" s="139">
        <v>435</v>
      </c>
      <c r="G614" s="139">
        <f t="shared" si="26"/>
        <v>936</v>
      </c>
      <c r="H614" s="163"/>
      <c r="I614" s="163"/>
      <c r="J614" s="163"/>
      <c r="K614" s="163"/>
      <c r="L614" s="163"/>
      <c r="M614" s="203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</row>
    <row r="615" spans="1:47" ht="15.75" customHeight="1">
      <c r="A615" s="122"/>
      <c r="B615" s="121">
        <v>137</v>
      </c>
      <c r="C615" s="160" t="s">
        <v>966</v>
      </c>
      <c r="D615" s="163" t="s">
        <v>278</v>
      </c>
      <c r="E615" s="139">
        <v>157</v>
      </c>
      <c r="F615" s="139">
        <v>231</v>
      </c>
      <c r="G615" s="139">
        <f t="shared" si="26"/>
        <v>388</v>
      </c>
      <c r="H615" s="163"/>
      <c r="I615" s="163"/>
      <c r="J615" s="163"/>
      <c r="K615" s="163"/>
      <c r="L615" s="163"/>
      <c r="M615" s="203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</row>
    <row r="616" spans="1:47" ht="15.75" customHeight="1">
      <c r="A616" s="122"/>
      <c r="B616" s="121">
        <v>138</v>
      </c>
      <c r="C616" s="160" t="s">
        <v>967</v>
      </c>
      <c r="D616" s="163" t="s">
        <v>278</v>
      </c>
      <c r="E616" s="139">
        <v>131</v>
      </c>
      <c r="F616" s="139">
        <v>197</v>
      </c>
      <c r="G616" s="139">
        <f t="shared" si="26"/>
        <v>328</v>
      </c>
      <c r="H616" s="163"/>
      <c r="I616" s="163"/>
      <c r="J616" s="163"/>
      <c r="K616" s="163"/>
      <c r="L616" s="163"/>
      <c r="M616" s="203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</row>
    <row r="617" spans="1:47" ht="15.75" customHeight="1">
      <c r="A617" s="122"/>
      <c r="B617" s="121">
        <v>139</v>
      </c>
      <c r="C617" s="160" t="s">
        <v>968</v>
      </c>
      <c r="D617" s="163" t="s">
        <v>278</v>
      </c>
      <c r="E617" s="139">
        <v>113</v>
      </c>
      <c r="F617" s="139">
        <v>92</v>
      </c>
      <c r="G617" s="139">
        <f t="shared" si="26"/>
        <v>205</v>
      </c>
      <c r="H617" s="163"/>
      <c r="I617" s="163"/>
      <c r="J617" s="163"/>
      <c r="K617" s="163"/>
      <c r="L617" s="163"/>
      <c r="M617" s="203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</row>
    <row r="618" spans="1:47" ht="15.75" customHeight="1">
      <c r="A618" s="122"/>
      <c r="B618" s="121">
        <v>140</v>
      </c>
      <c r="C618" s="160" t="s">
        <v>969</v>
      </c>
      <c r="D618" s="163" t="s">
        <v>278</v>
      </c>
      <c r="E618" s="139">
        <v>61</v>
      </c>
      <c r="F618" s="139">
        <v>78</v>
      </c>
      <c r="G618" s="139">
        <f t="shared" si="26"/>
        <v>139</v>
      </c>
      <c r="H618" s="163"/>
      <c r="I618" s="163"/>
      <c r="J618" s="163"/>
      <c r="K618" s="163"/>
      <c r="L618" s="163"/>
      <c r="M618" s="203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</row>
    <row r="619" spans="1:47" ht="15.75" customHeight="1">
      <c r="A619" s="122"/>
      <c r="B619" s="121">
        <v>141</v>
      </c>
      <c r="C619" s="160" t="s">
        <v>970</v>
      </c>
      <c r="D619" s="163" t="s">
        <v>278</v>
      </c>
      <c r="E619" s="139">
        <v>167</v>
      </c>
      <c r="F619" s="139">
        <v>79</v>
      </c>
      <c r="G619" s="139">
        <f t="shared" si="26"/>
        <v>246</v>
      </c>
      <c r="H619" s="163"/>
      <c r="I619" s="163"/>
      <c r="J619" s="163"/>
      <c r="K619" s="163"/>
      <c r="L619" s="163"/>
      <c r="M619" s="203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</row>
    <row r="620" spans="1:47" ht="15.75" customHeight="1">
      <c r="A620" s="122"/>
      <c r="B620" s="121">
        <v>142</v>
      </c>
      <c r="C620" s="160" t="s">
        <v>971</v>
      </c>
      <c r="D620" s="163" t="s">
        <v>278</v>
      </c>
      <c r="E620" s="139">
        <v>57</v>
      </c>
      <c r="F620" s="139">
        <v>69</v>
      </c>
      <c r="G620" s="139">
        <f t="shared" si="26"/>
        <v>126</v>
      </c>
      <c r="H620" s="163"/>
      <c r="I620" s="163"/>
      <c r="J620" s="163"/>
      <c r="K620" s="163"/>
      <c r="L620" s="163"/>
      <c r="M620" s="203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</row>
    <row r="621" spans="1:47" ht="15.75" customHeight="1">
      <c r="A621" s="122"/>
      <c r="B621" s="121">
        <v>143</v>
      </c>
      <c r="C621" s="160" t="s">
        <v>972</v>
      </c>
      <c r="D621" s="163" t="s">
        <v>278</v>
      </c>
      <c r="E621" s="139">
        <v>412</v>
      </c>
      <c r="F621" s="139">
        <v>378</v>
      </c>
      <c r="G621" s="139">
        <f t="shared" si="26"/>
        <v>790</v>
      </c>
      <c r="H621" s="163"/>
      <c r="I621" s="163"/>
      <c r="J621" s="163"/>
      <c r="K621" s="163"/>
      <c r="L621" s="163"/>
      <c r="M621" s="203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</row>
    <row r="622" spans="1:47" ht="15.75" customHeight="1">
      <c r="A622" s="122"/>
      <c r="B622" s="121">
        <v>144</v>
      </c>
      <c r="C622" s="160" t="s">
        <v>973</v>
      </c>
      <c r="D622" s="163" t="s">
        <v>278</v>
      </c>
      <c r="E622" s="139">
        <v>52</v>
      </c>
      <c r="F622" s="139">
        <v>69</v>
      </c>
      <c r="G622" s="139">
        <f t="shared" si="26"/>
        <v>121</v>
      </c>
      <c r="H622" s="163"/>
      <c r="I622" s="163"/>
      <c r="J622" s="163"/>
      <c r="K622" s="163"/>
      <c r="L622" s="163"/>
      <c r="M622" s="203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</row>
    <row r="623" spans="1:47" ht="15.75" customHeight="1">
      <c r="A623" s="122"/>
      <c r="B623" s="121">
        <v>145</v>
      </c>
      <c r="C623" s="160" t="s">
        <v>974</v>
      </c>
      <c r="D623" s="163" t="s">
        <v>278</v>
      </c>
      <c r="E623" s="139">
        <v>62</v>
      </c>
      <c r="F623" s="139">
        <v>51</v>
      </c>
      <c r="G623" s="139">
        <f t="shared" si="26"/>
        <v>113</v>
      </c>
      <c r="H623" s="163"/>
      <c r="I623" s="163"/>
      <c r="J623" s="163"/>
      <c r="K623" s="163"/>
      <c r="L623" s="163"/>
      <c r="M623" s="203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</row>
    <row r="624" spans="1:47" ht="15.75" customHeight="1">
      <c r="A624" s="122"/>
      <c r="B624" s="121">
        <v>146</v>
      </c>
      <c r="C624" s="160" t="s">
        <v>975</v>
      </c>
      <c r="D624" s="163" t="s">
        <v>278</v>
      </c>
      <c r="E624" s="139">
        <v>179</v>
      </c>
      <c r="F624" s="139">
        <v>231</v>
      </c>
      <c r="G624" s="139">
        <f t="shared" si="26"/>
        <v>410</v>
      </c>
      <c r="H624" s="163"/>
      <c r="I624" s="163"/>
      <c r="J624" s="163"/>
      <c r="K624" s="163"/>
      <c r="L624" s="163"/>
      <c r="M624" s="203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</row>
    <row r="625" spans="1:47" ht="15.75" customHeight="1">
      <c r="A625" s="122"/>
      <c r="B625" s="121">
        <v>147</v>
      </c>
      <c r="C625" s="160" t="s">
        <v>976</v>
      </c>
      <c r="D625" s="163" t="s">
        <v>278</v>
      </c>
      <c r="E625" s="139">
        <v>31</v>
      </c>
      <c r="F625" s="139">
        <v>41</v>
      </c>
      <c r="G625" s="139">
        <f t="shared" si="26"/>
        <v>72</v>
      </c>
      <c r="H625" s="163"/>
      <c r="I625" s="163"/>
      <c r="J625" s="163"/>
      <c r="K625" s="163"/>
      <c r="L625" s="163"/>
      <c r="M625" s="203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</row>
    <row r="626" spans="1:47" ht="15.75" customHeight="1">
      <c r="A626" s="122"/>
      <c r="B626" s="121">
        <v>148</v>
      </c>
      <c r="C626" s="160" t="s">
        <v>977</v>
      </c>
      <c r="D626" s="163" t="s">
        <v>278</v>
      </c>
      <c r="E626" s="139">
        <v>97</v>
      </c>
      <c r="F626" s="139">
        <v>115</v>
      </c>
      <c r="G626" s="139">
        <f t="shared" si="26"/>
        <v>212</v>
      </c>
      <c r="H626" s="163"/>
      <c r="I626" s="163"/>
      <c r="J626" s="163"/>
      <c r="K626" s="163"/>
      <c r="L626" s="163"/>
      <c r="M626" s="203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</row>
    <row r="627" spans="1:47" ht="15.75" customHeight="1">
      <c r="A627" s="122"/>
      <c r="B627" s="121">
        <v>149</v>
      </c>
      <c r="C627" s="160" t="s">
        <v>978</v>
      </c>
      <c r="D627" s="163" t="s">
        <v>400</v>
      </c>
      <c r="E627" s="139">
        <v>16</v>
      </c>
      <c r="F627" s="139">
        <v>24</v>
      </c>
      <c r="G627" s="139">
        <f t="shared" si="26"/>
        <v>40</v>
      </c>
      <c r="H627" s="163"/>
      <c r="I627" s="163"/>
      <c r="J627" s="163"/>
      <c r="K627" s="163"/>
      <c r="L627" s="163"/>
      <c r="M627" s="203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</row>
    <row r="628" spans="1:47" ht="15.75" customHeight="1">
      <c r="A628" s="122"/>
      <c r="B628" s="121">
        <v>150</v>
      </c>
      <c r="C628" s="160" t="s">
        <v>979</v>
      </c>
      <c r="D628" s="163" t="s">
        <v>400</v>
      </c>
      <c r="E628" s="139">
        <v>142</v>
      </c>
      <c r="F628" s="139">
        <v>210</v>
      </c>
      <c r="G628" s="139">
        <f t="shared" si="26"/>
        <v>352</v>
      </c>
      <c r="H628" s="163"/>
      <c r="I628" s="163"/>
      <c r="J628" s="163"/>
      <c r="K628" s="163"/>
      <c r="L628" s="163"/>
      <c r="M628" s="203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</row>
    <row r="629" spans="1:47" ht="15.75" customHeight="1">
      <c r="A629" s="122"/>
      <c r="B629" s="121">
        <v>151</v>
      </c>
      <c r="C629" s="160" t="s">
        <v>980</v>
      </c>
      <c r="D629" s="163" t="s">
        <v>397</v>
      </c>
      <c r="E629" s="163">
        <v>500</v>
      </c>
      <c r="F629" s="163">
        <v>685</v>
      </c>
      <c r="G629" s="139">
        <f t="shared" si="26"/>
        <v>1185</v>
      </c>
      <c r="H629" s="163"/>
      <c r="I629" s="163"/>
      <c r="J629" s="163"/>
      <c r="K629" s="163"/>
      <c r="L629" s="163"/>
      <c r="M629" s="203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</row>
    <row r="630" spans="1:47" ht="15.75" customHeight="1">
      <c r="A630" s="122"/>
      <c r="B630" s="121">
        <v>152</v>
      </c>
      <c r="C630" s="160" t="s">
        <v>981</v>
      </c>
      <c r="D630" s="163" t="s">
        <v>397</v>
      </c>
      <c r="E630" s="163">
        <v>1500</v>
      </c>
      <c r="F630" s="163">
        <v>1469</v>
      </c>
      <c r="G630" s="139">
        <f t="shared" si="26"/>
        <v>2969</v>
      </c>
      <c r="H630" s="163"/>
      <c r="I630" s="163"/>
      <c r="J630" s="163"/>
      <c r="K630" s="163"/>
      <c r="L630" s="163"/>
      <c r="M630" s="203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</row>
    <row r="631" spans="1:47" ht="15.75" customHeight="1">
      <c r="A631" s="122"/>
      <c r="B631" s="121">
        <v>153</v>
      </c>
      <c r="C631" s="160" t="s">
        <v>982</v>
      </c>
      <c r="D631" s="163" t="s">
        <v>397</v>
      </c>
      <c r="E631" s="163">
        <v>0</v>
      </c>
      <c r="F631" s="163">
        <v>0</v>
      </c>
      <c r="G631" s="139">
        <f t="shared" si="26"/>
        <v>0</v>
      </c>
      <c r="H631" s="163"/>
      <c r="I631" s="163"/>
      <c r="J631" s="163"/>
      <c r="K631" s="163"/>
      <c r="L631" s="163"/>
      <c r="M631" s="203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</row>
    <row r="632" spans="1:47" ht="15.75" customHeight="1">
      <c r="A632" s="122"/>
      <c r="B632" s="121">
        <v>154</v>
      </c>
      <c r="C632" s="160" t="s">
        <v>983</v>
      </c>
      <c r="D632" s="163" t="s">
        <v>397</v>
      </c>
      <c r="E632" s="163">
        <v>0</v>
      </c>
      <c r="F632" s="163">
        <v>0</v>
      </c>
      <c r="G632" s="139">
        <f t="shared" si="26"/>
        <v>0</v>
      </c>
      <c r="H632" s="163"/>
      <c r="I632" s="163"/>
      <c r="J632" s="163"/>
      <c r="K632" s="163"/>
      <c r="L632" s="163"/>
      <c r="M632" s="203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</row>
    <row r="633" spans="1:47" ht="15.75" customHeight="1">
      <c r="A633" s="122"/>
      <c r="B633" s="121">
        <v>155</v>
      </c>
      <c r="C633" s="160" t="s">
        <v>984</v>
      </c>
      <c r="D633" s="163" t="s">
        <v>393</v>
      </c>
      <c r="E633" s="139">
        <v>125</v>
      </c>
      <c r="F633" s="139">
        <v>175</v>
      </c>
      <c r="G633" s="139">
        <f t="shared" si="26"/>
        <v>300</v>
      </c>
      <c r="H633" s="163"/>
      <c r="I633" s="163"/>
      <c r="J633" s="163"/>
      <c r="K633" s="163"/>
      <c r="L633" s="163"/>
      <c r="M633" s="203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</row>
    <row r="634" spans="1:47" ht="15.75" customHeight="1">
      <c r="A634" s="122"/>
      <c r="B634" s="121">
        <v>156</v>
      </c>
      <c r="C634" s="160" t="s">
        <v>985</v>
      </c>
      <c r="D634" s="163" t="s">
        <v>393</v>
      </c>
      <c r="E634" s="139">
        <v>121</v>
      </c>
      <c r="F634" s="139">
        <v>179</v>
      </c>
      <c r="G634" s="139">
        <f t="shared" si="26"/>
        <v>300</v>
      </c>
      <c r="H634" s="163"/>
      <c r="I634" s="163"/>
      <c r="J634" s="163"/>
      <c r="K634" s="163"/>
      <c r="L634" s="163"/>
      <c r="M634" s="203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</row>
    <row r="635" spans="1:47" ht="15.75" customHeight="1">
      <c r="A635" s="122"/>
      <c r="B635" s="121">
        <v>157</v>
      </c>
      <c r="C635" s="160" t="s">
        <v>986</v>
      </c>
      <c r="D635" s="163" t="s">
        <v>393</v>
      </c>
      <c r="E635" s="139">
        <v>225</v>
      </c>
      <c r="F635" s="139">
        <v>525</v>
      </c>
      <c r="G635" s="139">
        <f t="shared" si="26"/>
        <v>750</v>
      </c>
      <c r="H635" s="163"/>
      <c r="I635" s="163"/>
      <c r="J635" s="163"/>
      <c r="K635" s="163"/>
      <c r="L635" s="163"/>
      <c r="M635" s="203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</row>
    <row r="636" spans="1:47" ht="15.75" customHeight="1">
      <c r="A636" s="122"/>
      <c r="B636" s="121">
        <v>158</v>
      </c>
      <c r="C636" s="160" t="s">
        <v>987</v>
      </c>
      <c r="D636" s="163" t="s">
        <v>393</v>
      </c>
      <c r="E636" s="139">
        <v>112</v>
      </c>
      <c r="F636" s="139">
        <v>115</v>
      </c>
      <c r="G636" s="139">
        <f t="shared" si="26"/>
        <v>227</v>
      </c>
      <c r="H636" s="163"/>
      <c r="I636" s="163"/>
      <c r="J636" s="163"/>
      <c r="K636" s="163"/>
      <c r="L636" s="163"/>
      <c r="M636" s="203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</row>
    <row r="637" spans="1:47" ht="15.75" customHeight="1">
      <c r="A637" s="122"/>
      <c r="B637" s="121">
        <v>159</v>
      </c>
      <c r="C637" s="160" t="s">
        <v>988</v>
      </c>
      <c r="D637" s="163" t="s">
        <v>393</v>
      </c>
      <c r="E637" s="139">
        <v>107</v>
      </c>
      <c r="F637" s="139">
        <v>138</v>
      </c>
      <c r="G637" s="139">
        <f t="shared" si="26"/>
        <v>245</v>
      </c>
      <c r="H637" s="163"/>
      <c r="I637" s="163"/>
      <c r="J637" s="163"/>
      <c r="K637" s="163"/>
      <c r="L637" s="163"/>
      <c r="M637" s="203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</row>
    <row r="638" spans="1:47" ht="15.75" customHeight="1">
      <c r="A638" s="122"/>
      <c r="B638" s="121">
        <v>160</v>
      </c>
      <c r="C638" s="160" t="s">
        <v>989</v>
      </c>
      <c r="D638" s="163" t="s">
        <v>393</v>
      </c>
      <c r="E638" s="139">
        <v>133</v>
      </c>
      <c r="F638" s="139">
        <v>147</v>
      </c>
      <c r="G638" s="139">
        <f t="shared" si="26"/>
        <v>280</v>
      </c>
      <c r="H638" s="163"/>
      <c r="I638" s="163"/>
      <c r="J638" s="163"/>
      <c r="K638" s="163"/>
      <c r="L638" s="163"/>
      <c r="M638" s="203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</row>
    <row r="639" spans="1:47" ht="15.75" customHeight="1">
      <c r="A639" s="122"/>
      <c r="B639" s="121">
        <v>161</v>
      </c>
      <c r="C639" s="122" t="s">
        <v>990</v>
      </c>
      <c r="D639" s="163" t="s">
        <v>398</v>
      </c>
      <c r="E639" s="139">
        <v>0</v>
      </c>
      <c r="F639" s="139">
        <v>0</v>
      </c>
      <c r="G639" s="139">
        <f t="shared" si="26"/>
        <v>0</v>
      </c>
      <c r="H639" s="163"/>
      <c r="I639" s="163"/>
      <c r="J639" s="163"/>
      <c r="K639" s="163"/>
      <c r="L639" s="163"/>
      <c r="M639" s="203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</row>
    <row r="640" spans="1:47" ht="15.75" customHeight="1">
      <c r="A640" s="122"/>
      <c r="B640" s="121">
        <v>162</v>
      </c>
      <c r="C640" s="122" t="s">
        <v>991</v>
      </c>
      <c r="D640" s="163" t="s">
        <v>398</v>
      </c>
      <c r="E640" s="139">
        <v>62</v>
      </c>
      <c r="F640" s="139">
        <v>68</v>
      </c>
      <c r="G640" s="139">
        <f t="shared" si="26"/>
        <v>130</v>
      </c>
      <c r="H640" s="163"/>
      <c r="I640" s="163"/>
      <c r="J640" s="163"/>
      <c r="K640" s="163"/>
      <c r="L640" s="163"/>
      <c r="M640" s="203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</row>
    <row r="641" spans="1:47" ht="15.75" customHeight="1">
      <c r="A641" s="122"/>
      <c r="B641" s="121">
        <v>163</v>
      </c>
      <c r="C641" s="122" t="s">
        <v>992</v>
      </c>
      <c r="D641" s="163" t="s">
        <v>398</v>
      </c>
      <c r="E641" s="139">
        <v>272</v>
      </c>
      <c r="F641" s="139">
        <v>200</v>
      </c>
      <c r="G641" s="139">
        <f t="shared" si="26"/>
        <v>472</v>
      </c>
      <c r="H641" s="163"/>
      <c r="I641" s="163"/>
      <c r="J641" s="163"/>
      <c r="K641" s="163"/>
      <c r="L641" s="163"/>
      <c r="M641" s="203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</row>
    <row r="642" spans="1:47" ht="15.75" customHeight="1">
      <c r="A642" s="122"/>
      <c r="B642" s="121">
        <v>164</v>
      </c>
      <c r="C642" s="122" t="s">
        <v>993</v>
      </c>
      <c r="D642" s="163" t="s">
        <v>398</v>
      </c>
      <c r="E642" s="139">
        <v>512</v>
      </c>
      <c r="F642" s="139">
        <v>745</v>
      </c>
      <c r="G642" s="139">
        <f t="shared" si="26"/>
        <v>1257</v>
      </c>
      <c r="H642" s="163"/>
      <c r="I642" s="163"/>
      <c r="J642" s="163"/>
      <c r="K642" s="163"/>
      <c r="L642" s="163"/>
      <c r="M642" s="203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</row>
    <row r="643" spans="1:47" ht="15.75" customHeight="1">
      <c r="A643" s="122"/>
      <c r="B643" s="121">
        <v>165</v>
      </c>
      <c r="C643" s="122" t="s">
        <v>994</v>
      </c>
      <c r="D643" s="163" t="s">
        <v>398</v>
      </c>
      <c r="E643" s="139">
        <v>0</v>
      </c>
      <c r="F643" s="139">
        <v>0</v>
      </c>
      <c r="G643" s="139">
        <f t="shared" si="26"/>
        <v>0</v>
      </c>
      <c r="H643" s="163"/>
      <c r="I643" s="163"/>
      <c r="J643" s="163"/>
      <c r="K643" s="163"/>
      <c r="L643" s="163"/>
      <c r="M643" s="203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</row>
    <row r="644" spans="1:47" ht="15.75" customHeight="1">
      <c r="A644" s="122"/>
      <c r="B644" s="121">
        <v>166</v>
      </c>
      <c r="C644" s="122" t="s">
        <v>995</v>
      </c>
      <c r="D644" s="163" t="s">
        <v>398</v>
      </c>
      <c r="E644" s="139">
        <v>0</v>
      </c>
      <c r="F644" s="139">
        <v>0</v>
      </c>
      <c r="G644" s="139">
        <f t="shared" si="26"/>
        <v>0</v>
      </c>
      <c r="H644" s="163"/>
      <c r="I644" s="163"/>
      <c r="J644" s="163"/>
      <c r="K644" s="163"/>
      <c r="L644" s="163"/>
      <c r="M644" s="203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</row>
    <row r="645" spans="1:47" ht="15.75" customHeight="1">
      <c r="A645" s="122"/>
      <c r="B645" s="121">
        <v>167</v>
      </c>
      <c r="C645" s="122" t="s">
        <v>996</v>
      </c>
      <c r="D645" s="163" t="s">
        <v>398</v>
      </c>
      <c r="E645" s="139">
        <v>999</v>
      </c>
      <c r="F645" s="139">
        <v>983</v>
      </c>
      <c r="G645" s="139">
        <f t="shared" si="26"/>
        <v>1982</v>
      </c>
      <c r="H645" s="163"/>
      <c r="I645" s="163"/>
      <c r="J645" s="163"/>
      <c r="K645" s="163"/>
      <c r="L645" s="163"/>
      <c r="M645" s="203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</row>
    <row r="646" spans="1:47" ht="15.75" customHeight="1">
      <c r="A646" s="122"/>
      <c r="B646" s="121">
        <v>168</v>
      </c>
      <c r="C646" s="122" t="s">
        <v>997</v>
      </c>
      <c r="D646" s="163" t="s">
        <v>398</v>
      </c>
      <c r="E646" s="139">
        <v>745</v>
      </c>
      <c r="F646" s="139">
        <v>578</v>
      </c>
      <c r="G646" s="139">
        <f t="shared" si="26"/>
        <v>1323</v>
      </c>
      <c r="H646" s="163"/>
      <c r="I646" s="163"/>
      <c r="J646" s="163"/>
      <c r="K646" s="163"/>
      <c r="L646" s="163"/>
      <c r="M646" s="203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</row>
    <row r="647" spans="1:47" ht="15.75" customHeight="1">
      <c r="A647" s="122"/>
      <c r="B647" s="121">
        <v>169</v>
      </c>
      <c r="C647" s="122" t="s">
        <v>998</v>
      </c>
      <c r="D647" s="163" t="s">
        <v>398</v>
      </c>
      <c r="E647" s="139">
        <v>54</v>
      </c>
      <c r="F647" s="139">
        <v>63</v>
      </c>
      <c r="G647" s="139">
        <f t="shared" si="26"/>
        <v>117</v>
      </c>
      <c r="H647" s="163"/>
      <c r="I647" s="163"/>
      <c r="J647" s="163"/>
      <c r="K647" s="163"/>
      <c r="L647" s="163"/>
      <c r="M647" s="203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</row>
    <row r="648" spans="1:47" ht="15.75" customHeight="1">
      <c r="A648" s="122"/>
      <c r="B648" s="121">
        <v>170</v>
      </c>
      <c r="C648" s="122" t="s">
        <v>999</v>
      </c>
      <c r="D648" s="163" t="s">
        <v>398</v>
      </c>
      <c r="E648" s="139">
        <v>572</v>
      </c>
      <c r="F648" s="139">
        <v>307</v>
      </c>
      <c r="G648" s="139">
        <f t="shared" si="26"/>
        <v>879</v>
      </c>
      <c r="H648" s="163"/>
      <c r="I648" s="163"/>
      <c r="J648" s="163"/>
      <c r="K648" s="163"/>
      <c r="L648" s="163"/>
      <c r="M648" s="203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</row>
    <row r="649" spans="1:47" ht="15.75" customHeight="1">
      <c r="A649" s="122"/>
      <c r="B649" s="121">
        <v>171</v>
      </c>
      <c r="C649" s="122" t="s">
        <v>1000</v>
      </c>
      <c r="D649" s="163" t="s">
        <v>1001</v>
      </c>
      <c r="E649" s="163"/>
      <c r="F649" s="163"/>
      <c r="G649" s="139">
        <f t="shared" si="26"/>
        <v>0</v>
      </c>
      <c r="H649" s="163"/>
      <c r="I649" s="163"/>
      <c r="J649" s="163"/>
      <c r="K649" s="163"/>
      <c r="L649" s="163"/>
      <c r="M649" s="203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</row>
    <row r="650" spans="1:47" ht="15.75" customHeight="1">
      <c r="A650" s="122"/>
      <c r="B650" s="121">
        <v>172</v>
      </c>
      <c r="C650" s="160" t="s">
        <v>1002</v>
      </c>
      <c r="D650" s="163" t="s">
        <v>404</v>
      </c>
      <c r="E650" s="139">
        <v>150</v>
      </c>
      <c r="F650" s="139">
        <v>35</v>
      </c>
      <c r="G650" s="139">
        <f t="shared" si="26"/>
        <v>185</v>
      </c>
      <c r="H650" s="163"/>
      <c r="I650" s="163"/>
      <c r="J650" s="163"/>
      <c r="K650" s="163"/>
      <c r="L650" s="163"/>
      <c r="M650" s="203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</row>
    <row r="651" spans="1:47" ht="15.75" customHeight="1">
      <c r="A651" s="122"/>
      <c r="B651" s="121">
        <v>173</v>
      </c>
      <c r="C651" s="160" t="s">
        <v>1003</v>
      </c>
      <c r="D651" s="163" t="s">
        <v>404</v>
      </c>
      <c r="E651" s="139">
        <v>230</v>
      </c>
      <c r="F651" s="139">
        <v>155</v>
      </c>
      <c r="G651" s="139">
        <f t="shared" si="26"/>
        <v>385</v>
      </c>
      <c r="H651" s="163"/>
      <c r="I651" s="163"/>
      <c r="J651" s="163"/>
      <c r="K651" s="163"/>
      <c r="L651" s="163"/>
      <c r="M651" s="203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</row>
    <row r="652" spans="1:47" ht="15.75" customHeight="1">
      <c r="A652" s="122"/>
      <c r="B652" s="121">
        <v>174</v>
      </c>
      <c r="C652" s="160" t="s">
        <v>1004</v>
      </c>
      <c r="D652" s="163" t="s">
        <v>404</v>
      </c>
      <c r="E652" s="139">
        <v>730</v>
      </c>
      <c r="F652" s="139">
        <v>354</v>
      </c>
      <c r="G652" s="139">
        <f t="shared" si="26"/>
        <v>1084</v>
      </c>
      <c r="H652" s="163"/>
      <c r="I652" s="163"/>
      <c r="J652" s="163"/>
      <c r="K652" s="163"/>
      <c r="L652" s="163"/>
      <c r="M652" s="203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</row>
    <row r="653" spans="1:47" ht="15.75" customHeight="1">
      <c r="A653" s="122"/>
      <c r="B653" s="121">
        <v>175</v>
      </c>
      <c r="C653" s="160" t="s">
        <v>1005</v>
      </c>
      <c r="D653" s="163" t="s">
        <v>404</v>
      </c>
      <c r="E653" s="139">
        <v>268</v>
      </c>
      <c r="F653" s="139">
        <v>182</v>
      </c>
      <c r="G653" s="139">
        <f t="shared" si="26"/>
        <v>450</v>
      </c>
      <c r="H653" s="163"/>
      <c r="I653" s="163"/>
      <c r="J653" s="163"/>
      <c r="K653" s="163"/>
      <c r="L653" s="163"/>
      <c r="M653" s="203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</row>
    <row r="654" spans="1:47" ht="15.75" customHeight="1">
      <c r="A654" s="122"/>
      <c r="B654" s="121">
        <v>176</v>
      </c>
      <c r="C654" s="160" t="s">
        <v>1006</v>
      </c>
      <c r="D654" s="163" t="s">
        <v>404</v>
      </c>
      <c r="E654" s="139">
        <v>20</v>
      </c>
      <c r="F654" s="139">
        <v>50</v>
      </c>
      <c r="G654" s="139">
        <f t="shared" si="26"/>
        <v>70</v>
      </c>
      <c r="H654" s="163"/>
      <c r="I654" s="163"/>
      <c r="J654" s="163"/>
      <c r="K654" s="163"/>
      <c r="L654" s="163"/>
      <c r="M654" s="203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</row>
    <row r="655" spans="1:47" ht="15.75" customHeight="1">
      <c r="A655" s="122"/>
      <c r="B655" s="121">
        <v>177</v>
      </c>
      <c r="C655" s="160" t="s">
        <v>1007</v>
      </c>
      <c r="D655" s="163" t="s">
        <v>279</v>
      </c>
      <c r="E655" s="163">
        <v>0</v>
      </c>
      <c r="F655" s="163">
        <v>0</v>
      </c>
      <c r="G655" s="139">
        <f t="shared" si="26"/>
        <v>0</v>
      </c>
      <c r="H655" s="163"/>
      <c r="I655" s="163"/>
      <c r="J655" s="163"/>
      <c r="K655" s="163"/>
      <c r="L655" s="163"/>
      <c r="M655" s="203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</row>
    <row r="656" spans="1:47" ht="15.75" customHeight="1">
      <c r="A656" s="122"/>
      <c r="B656" s="121">
        <v>178</v>
      </c>
      <c r="C656" s="160" t="s">
        <v>1008</v>
      </c>
      <c r="D656" s="163" t="s">
        <v>279</v>
      </c>
      <c r="E656" s="163">
        <v>50</v>
      </c>
      <c r="F656" s="163">
        <v>51</v>
      </c>
      <c r="G656" s="139">
        <f t="shared" si="26"/>
        <v>101</v>
      </c>
      <c r="H656" s="163"/>
      <c r="I656" s="163" t="s">
        <v>1009</v>
      </c>
      <c r="J656" s="163"/>
      <c r="K656" s="163"/>
      <c r="L656" s="163"/>
      <c r="M656" s="203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</row>
    <row r="657" spans="1:47" ht="15.75" customHeight="1">
      <c r="A657" s="122"/>
      <c r="B657" s="121">
        <v>179</v>
      </c>
      <c r="C657" s="160" t="s">
        <v>1010</v>
      </c>
      <c r="D657" s="163" t="s">
        <v>279</v>
      </c>
      <c r="E657" s="163">
        <v>0</v>
      </c>
      <c r="F657" s="163">
        <v>0</v>
      </c>
      <c r="G657" s="139">
        <f t="shared" si="26"/>
        <v>0</v>
      </c>
      <c r="H657" s="163"/>
      <c r="I657" s="163"/>
      <c r="J657" s="163"/>
      <c r="K657" s="163"/>
      <c r="L657" s="163"/>
      <c r="M657" s="203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</row>
    <row r="658" spans="1:47" ht="15.75" customHeight="1">
      <c r="A658" s="122"/>
      <c r="B658" s="121">
        <v>180</v>
      </c>
      <c r="C658" s="160" t="s">
        <v>1011</v>
      </c>
      <c r="D658" s="163" t="s">
        <v>279</v>
      </c>
      <c r="E658" s="163">
        <v>0</v>
      </c>
      <c r="F658" s="163">
        <v>0</v>
      </c>
      <c r="G658" s="139">
        <f t="shared" si="26"/>
        <v>0</v>
      </c>
      <c r="H658" s="163"/>
      <c r="I658" s="163"/>
      <c r="J658" s="163"/>
      <c r="K658" s="163"/>
      <c r="L658" s="163"/>
      <c r="M658" s="203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</row>
    <row r="659" spans="1:47" ht="15.75" customHeight="1">
      <c r="A659" s="122"/>
      <c r="B659" s="121">
        <v>181</v>
      </c>
      <c r="C659" s="160" t="s">
        <v>1012</v>
      </c>
      <c r="D659" s="163" t="s">
        <v>279</v>
      </c>
      <c r="E659" s="163">
        <v>18</v>
      </c>
      <c r="F659" s="163">
        <v>20</v>
      </c>
      <c r="G659" s="139">
        <f t="shared" si="26"/>
        <v>38</v>
      </c>
      <c r="H659" s="163"/>
      <c r="I659" s="163"/>
      <c r="J659" s="163"/>
      <c r="K659" s="163"/>
      <c r="L659" s="163"/>
      <c r="M659" s="203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</row>
    <row r="660" spans="1:47" ht="15.75" customHeight="1">
      <c r="A660" s="122"/>
      <c r="B660" s="121">
        <v>182</v>
      </c>
      <c r="C660" s="160" t="s">
        <v>1013</v>
      </c>
      <c r="D660" s="163" t="s">
        <v>279</v>
      </c>
      <c r="E660" s="163">
        <v>10</v>
      </c>
      <c r="F660" s="163">
        <v>19</v>
      </c>
      <c r="G660" s="139">
        <f t="shared" si="26"/>
        <v>29</v>
      </c>
      <c r="H660" s="163"/>
      <c r="I660" s="163"/>
      <c r="J660" s="163"/>
      <c r="K660" s="163"/>
      <c r="L660" s="163"/>
      <c r="M660" s="203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</row>
    <row r="661" spans="1:47" ht="15.75" customHeight="1">
      <c r="A661" s="122"/>
      <c r="B661" s="121">
        <v>183</v>
      </c>
      <c r="C661" s="160" t="s">
        <v>1014</v>
      </c>
      <c r="D661" s="163" t="s">
        <v>279</v>
      </c>
      <c r="E661" s="163">
        <v>200</v>
      </c>
      <c r="F661" s="163">
        <v>105</v>
      </c>
      <c r="G661" s="139">
        <f t="shared" si="26"/>
        <v>305</v>
      </c>
      <c r="H661" s="163"/>
      <c r="I661" s="163"/>
      <c r="J661" s="163"/>
      <c r="K661" s="163"/>
      <c r="L661" s="163"/>
      <c r="M661" s="203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</row>
    <row r="662" spans="1:47" ht="15.75" customHeight="1">
      <c r="A662" s="122"/>
      <c r="B662" s="121">
        <v>184</v>
      </c>
      <c r="C662" s="160" t="s">
        <v>1015</v>
      </c>
      <c r="D662" s="163" t="s">
        <v>279</v>
      </c>
      <c r="E662" s="163">
        <v>0</v>
      </c>
      <c r="F662" s="163">
        <v>0</v>
      </c>
      <c r="G662" s="139">
        <f t="shared" si="26"/>
        <v>0</v>
      </c>
      <c r="H662" s="163"/>
      <c r="I662" s="163"/>
      <c r="J662" s="163"/>
      <c r="K662" s="163"/>
      <c r="L662" s="163"/>
      <c r="M662" s="203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</row>
    <row r="663" spans="1:47" ht="15.75" customHeight="1">
      <c r="A663" s="122"/>
      <c r="B663" s="121">
        <v>185</v>
      </c>
      <c r="C663" s="160" t="s">
        <v>1016</v>
      </c>
      <c r="D663" s="163" t="s">
        <v>279</v>
      </c>
      <c r="E663" s="163">
        <v>0</v>
      </c>
      <c r="F663" s="163">
        <v>0</v>
      </c>
      <c r="G663" s="139">
        <f t="shared" si="26"/>
        <v>0</v>
      </c>
      <c r="H663" s="163"/>
      <c r="I663" s="163"/>
      <c r="J663" s="163"/>
      <c r="K663" s="163"/>
      <c r="L663" s="163"/>
      <c r="M663" s="203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</row>
    <row r="664" spans="1:47" ht="15.75" customHeight="1">
      <c r="A664" s="122"/>
      <c r="B664" s="121">
        <v>186</v>
      </c>
      <c r="C664" s="160" t="s">
        <v>1017</v>
      </c>
      <c r="D664" s="163" t="s">
        <v>279</v>
      </c>
      <c r="E664" s="163">
        <v>100</v>
      </c>
      <c r="F664" s="163">
        <v>58</v>
      </c>
      <c r="G664" s="139">
        <f t="shared" si="26"/>
        <v>158</v>
      </c>
      <c r="H664" s="163"/>
      <c r="I664" s="163"/>
      <c r="J664" s="163"/>
      <c r="K664" s="163"/>
      <c r="L664" s="163"/>
      <c r="M664" s="203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</row>
    <row r="665" spans="1:47" ht="15.75" customHeight="1">
      <c r="A665" s="215" t="s">
        <v>1018</v>
      </c>
      <c r="B665" s="122"/>
      <c r="C665" s="122"/>
      <c r="D665" s="163"/>
      <c r="E665" s="144">
        <f t="shared" ref="E665:M665" si="27">E15+E49+E101+E166+E199+E478</f>
        <v>1011401</v>
      </c>
      <c r="F665" s="144">
        <f t="shared" si="27"/>
        <v>1460533</v>
      </c>
      <c r="G665" s="144">
        <f t="shared" si="27"/>
        <v>2471934</v>
      </c>
      <c r="H665" s="144">
        <f t="shared" si="27"/>
        <v>4932</v>
      </c>
      <c r="I665" s="144">
        <f t="shared" si="27"/>
        <v>6482</v>
      </c>
      <c r="J665" s="144">
        <f t="shared" si="27"/>
        <v>11414</v>
      </c>
      <c r="K665" s="144">
        <f t="shared" si="27"/>
        <v>4390</v>
      </c>
      <c r="L665" s="144">
        <f t="shared" si="27"/>
        <v>5905</v>
      </c>
      <c r="M665" s="144">
        <f t="shared" si="27"/>
        <v>10295</v>
      </c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</row>
    <row r="666" spans="1:47" ht="15.75" customHeight="1">
      <c r="A666" s="135"/>
      <c r="B666" s="122"/>
      <c r="C666" s="122"/>
      <c r="D666" s="163"/>
      <c r="E666" s="163"/>
      <c r="F666" s="163"/>
      <c r="G666" s="163"/>
      <c r="H666" s="163"/>
      <c r="I666" s="163"/>
      <c r="J666" s="163"/>
      <c r="K666" s="163"/>
      <c r="L666" s="163"/>
      <c r="M666" s="203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</row>
    <row r="667" spans="1:47" ht="15.75" customHeight="1">
      <c r="A667" s="135" t="s">
        <v>1019</v>
      </c>
      <c r="B667" s="122"/>
      <c r="C667" s="197" t="s">
        <v>1020</v>
      </c>
      <c r="D667" s="163"/>
      <c r="E667" s="163"/>
      <c r="F667" s="163"/>
      <c r="G667" s="163"/>
      <c r="H667" s="163"/>
      <c r="I667" s="163"/>
      <c r="J667" s="163"/>
      <c r="K667" s="163"/>
      <c r="L667" s="163"/>
      <c r="M667" s="203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</row>
    <row r="668" spans="1:47" ht="15.75" customHeight="1">
      <c r="A668" s="135">
        <v>1</v>
      </c>
      <c r="B668" s="215"/>
      <c r="C668" s="197" t="s">
        <v>51</v>
      </c>
      <c r="D668" s="216"/>
      <c r="E668" s="216">
        <f t="shared" ref="E668:M668" si="28">SUM(E669:E673)</f>
        <v>23484</v>
      </c>
      <c r="F668" s="216">
        <f t="shared" si="28"/>
        <v>35162</v>
      </c>
      <c r="G668" s="216">
        <f t="shared" si="28"/>
        <v>58646</v>
      </c>
      <c r="H668" s="216">
        <f t="shared" si="28"/>
        <v>0</v>
      </c>
      <c r="I668" s="216">
        <f t="shared" si="28"/>
        <v>0</v>
      </c>
      <c r="J668" s="216">
        <f t="shared" si="28"/>
        <v>0</v>
      </c>
      <c r="K668" s="216">
        <f t="shared" si="28"/>
        <v>0</v>
      </c>
      <c r="L668" s="216">
        <f t="shared" si="28"/>
        <v>0</v>
      </c>
      <c r="M668" s="216">
        <f t="shared" si="28"/>
        <v>0</v>
      </c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</row>
    <row r="669" spans="1:47" ht="15.75" customHeight="1">
      <c r="A669" s="122"/>
      <c r="B669" s="121">
        <v>1</v>
      </c>
      <c r="C669" s="160" t="s">
        <v>1021</v>
      </c>
      <c r="D669" s="163"/>
      <c r="E669" s="139">
        <v>7798</v>
      </c>
      <c r="F669" s="139">
        <v>10617</v>
      </c>
      <c r="G669" s="139">
        <f t="shared" ref="G669:G673" si="29">SUM(E669:F669)</f>
        <v>18415</v>
      </c>
      <c r="H669" s="163"/>
      <c r="I669" s="163"/>
      <c r="J669" s="139">
        <f t="shared" ref="J669:J671" si="30">SUM(H669:I669)</f>
        <v>0</v>
      </c>
      <c r="K669" s="163"/>
      <c r="L669" s="163"/>
      <c r="M669" s="199">
        <f t="shared" ref="M669:M671" si="31">SUM(K669:L669)</f>
        <v>0</v>
      </c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</row>
    <row r="670" spans="1:47" ht="15.75" customHeight="1">
      <c r="A670" s="122"/>
      <c r="B670" s="121">
        <v>2</v>
      </c>
      <c r="C670" s="160" t="s">
        <v>1022</v>
      </c>
      <c r="D670" s="163"/>
      <c r="E670" s="139">
        <v>8924</v>
      </c>
      <c r="F670" s="139">
        <v>11186</v>
      </c>
      <c r="G670" s="139">
        <f t="shared" si="29"/>
        <v>20110</v>
      </c>
      <c r="H670" s="163"/>
      <c r="I670" s="163"/>
      <c r="J670" s="139">
        <f t="shared" si="30"/>
        <v>0</v>
      </c>
      <c r="K670" s="163"/>
      <c r="L670" s="163"/>
      <c r="M670" s="199">
        <f t="shared" si="31"/>
        <v>0</v>
      </c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</row>
    <row r="671" spans="1:47" ht="15.75" customHeight="1">
      <c r="A671" s="122"/>
      <c r="B671" s="121">
        <v>3</v>
      </c>
      <c r="C671" s="160" t="s">
        <v>1023</v>
      </c>
      <c r="D671" s="163"/>
      <c r="E671" s="139">
        <v>60</v>
      </c>
      <c r="F671" s="139">
        <v>288</v>
      </c>
      <c r="G671" s="139">
        <f t="shared" si="29"/>
        <v>348</v>
      </c>
      <c r="H671" s="163"/>
      <c r="I671" s="163"/>
      <c r="J671" s="139">
        <f t="shared" si="30"/>
        <v>0</v>
      </c>
      <c r="K671" s="163"/>
      <c r="L671" s="163"/>
      <c r="M671" s="199">
        <f t="shared" si="31"/>
        <v>0</v>
      </c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</row>
    <row r="672" spans="1:47" ht="15.75" customHeight="1">
      <c r="A672" s="122"/>
      <c r="B672" s="121">
        <v>4</v>
      </c>
      <c r="C672" s="160" t="s">
        <v>1024</v>
      </c>
      <c r="D672" s="163"/>
      <c r="E672" s="139">
        <v>6624</v>
      </c>
      <c r="F672" s="139">
        <v>12832</v>
      </c>
      <c r="G672" s="139">
        <f t="shared" si="29"/>
        <v>19456</v>
      </c>
      <c r="H672" s="163"/>
      <c r="I672" s="163"/>
      <c r="J672" s="163"/>
      <c r="K672" s="163"/>
      <c r="L672" s="163"/>
      <c r="M672" s="203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</row>
    <row r="673" spans="1:47" ht="15.75" customHeight="1">
      <c r="A673" s="122"/>
      <c r="B673" s="121">
        <v>5</v>
      </c>
      <c r="C673" s="160" t="s">
        <v>1025</v>
      </c>
      <c r="D673" s="163"/>
      <c r="E673" s="139">
        <v>78</v>
      </c>
      <c r="F673" s="139">
        <v>239</v>
      </c>
      <c r="G673" s="139">
        <f t="shared" si="29"/>
        <v>317</v>
      </c>
      <c r="H673" s="163"/>
      <c r="I673" s="163"/>
      <c r="J673" s="163"/>
      <c r="K673" s="163"/>
      <c r="L673" s="163"/>
      <c r="M673" s="203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</row>
    <row r="674" spans="1:47" ht="15.75" customHeight="1">
      <c r="A674" s="121"/>
      <c r="B674" s="122"/>
      <c r="C674" s="160"/>
      <c r="D674" s="163"/>
      <c r="E674" s="163"/>
      <c r="F674" s="163"/>
      <c r="G674" s="163"/>
      <c r="H674" s="163"/>
      <c r="I674" s="163"/>
      <c r="J674" s="163"/>
      <c r="K674" s="163"/>
      <c r="L674" s="163"/>
      <c r="M674" s="203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</row>
    <row r="675" spans="1:47" ht="15.75" customHeight="1">
      <c r="A675" s="135">
        <v>2</v>
      </c>
      <c r="B675" s="215"/>
      <c r="C675" s="197" t="s">
        <v>1026</v>
      </c>
      <c r="D675" s="216"/>
      <c r="E675" s="216">
        <f t="shared" ref="E675:M675" si="32">SUM(E676:E682)</f>
        <v>377265</v>
      </c>
      <c r="F675" s="216">
        <f t="shared" si="32"/>
        <v>427055</v>
      </c>
      <c r="G675" s="216">
        <f t="shared" si="32"/>
        <v>804320</v>
      </c>
      <c r="H675" s="216">
        <f t="shared" si="32"/>
        <v>35738</v>
      </c>
      <c r="I675" s="216">
        <f t="shared" si="32"/>
        <v>42307</v>
      </c>
      <c r="J675" s="216">
        <f t="shared" si="32"/>
        <v>78045</v>
      </c>
      <c r="K675" s="216">
        <f t="shared" si="32"/>
        <v>876</v>
      </c>
      <c r="L675" s="216">
        <f t="shared" si="32"/>
        <v>1015</v>
      </c>
      <c r="M675" s="216">
        <f t="shared" si="32"/>
        <v>1891</v>
      </c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</row>
    <row r="676" spans="1:47" ht="15.75" customHeight="1">
      <c r="A676" s="122"/>
      <c r="B676" s="122">
        <v>1</v>
      </c>
      <c r="C676" s="198" t="s">
        <v>1027</v>
      </c>
      <c r="D676" s="163"/>
      <c r="E676" s="139">
        <v>111925</v>
      </c>
      <c r="F676" s="139">
        <v>109408</v>
      </c>
      <c r="G676" s="139">
        <f t="shared" ref="G676:G682" si="33">SUM(E676:F676)</f>
        <v>221333</v>
      </c>
      <c r="H676" s="139">
        <v>11429</v>
      </c>
      <c r="I676" s="139">
        <v>10934</v>
      </c>
      <c r="J676" s="139">
        <f t="shared" ref="J676:J682" si="34">SUM(H676:I676)</f>
        <v>22363</v>
      </c>
      <c r="K676" s="139">
        <v>848</v>
      </c>
      <c r="L676" s="139">
        <v>965</v>
      </c>
      <c r="M676" s="199">
        <f>SUM(K676:L676)</f>
        <v>1813</v>
      </c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</row>
    <row r="677" spans="1:47" ht="15.75" customHeight="1">
      <c r="A677" s="122"/>
      <c r="B677" s="122">
        <v>2</v>
      </c>
      <c r="C677" s="198" t="s">
        <v>1028</v>
      </c>
      <c r="D677" s="163"/>
      <c r="E677" s="139">
        <v>4805</v>
      </c>
      <c r="F677" s="139">
        <v>5532</v>
      </c>
      <c r="G677" s="139">
        <f t="shared" si="33"/>
        <v>10337</v>
      </c>
      <c r="H677" s="139">
        <v>937</v>
      </c>
      <c r="I677" s="139">
        <v>855</v>
      </c>
      <c r="J677" s="139">
        <f t="shared" si="34"/>
        <v>1792</v>
      </c>
      <c r="K677" s="163"/>
      <c r="L677" s="163"/>
      <c r="M677" s="203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</row>
    <row r="678" spans="1:47" ht="15.75" customHeight="1">
      <c r="A678" s="122"/>
      <c r="B678" s="122">
        <v>3</v>
      </c>
      <c r="C678" s="198" t="s">
        <v>1029</v>
      </c>
      <c r="D678" s="163"/>
      <c r="E678" s="139">
        <v>98349</v>
      </c>
      <c r="F678" s="139">
        <v>115019</v>
      </c>
      <c r="G678" s="139">
        <f t="shared" si="33"/>
        <v>213368</v>
      </c>
      <c r="H678" s="139">
        <v>9230</v>
      </c>
      <c r="I678" s="139">
        <v>9420</v>
      </c>
      <c r="J678" s="139">
        <f t="shared" si="34"/>
        <v>18650</v>
      </c>
      <c r="K678" s="139">
        <v>28</v>
      </c>
      <c r="L678" s="139">
        <v>50</v>
      </c>
      <c r="M678" s="199">
        <f>SUM(K678:L678)</f>
        <v>78</v>
      </c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</row>
    <row r="679" spans="1:47" ht="15.75" customHeight="1">
      <c r="A679" s="122"/>
      <c r="B679" s="122">
        <v>4</v>
      </c>
      <c r="C679" s="198" t="s">
        <v>1030</v>
      </c>
      <c r="D679" s="163"/>
      <c r="E679" s="139">
        <v>49783</v>
      </c>
      <c r="F679" s="139">
        <v>57831</v>
      </c>
      <c r="G679" s="139">
        <f t="shared" si="33"/>
        <v>107614</v>
      </c>
      <c r="H679" s="139">
        <v>4582</v>
      </c>
      <c r="I679" s="139">
        <v>7215</v>
      </c>
      <c r="J679" s="139">
        <f t="shared" si="34"/>
        <v>11797</v>
      </c>
      <c r="K679" s="163"/>
      <c r="L679" s="163"/>
      <c r="M679" s="203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</row>
    <row r="680" spans="1:47" ht="15.75" customHeight="1">
      <c r="A680" s="122"/>
      <c r="B680" s="122">
        <v>5</v>
      </c>
      <c r="C680" s="198" t="s">
        <v>1031</v>
      </c>
      <c r="D680" s="163"/>
      <c r="E680" s="139">
        <v>28700</v>
      </c>
      <c r="F680" s="139">
        <v>38450</v>
      </c>
      <c r="G680" s="139">
        <f t="shared" si="33"/>
        <v>67150</v>
      </c>
      <c r="H680" s="139">
        <v>3222</v>
      </c>
      <c r="I680" s="139">
        <v>5037</v>
      </c>
      <c r="J680" s="139">
        <f t="shared" si="34"/>
        <v>8259</v>
      </c>
      <c r="K680" s="163"/>
      <c r="L680" s="163"/>
      <c r="M680" s="203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</row>
    <row r="681" spans="1:47" ht="15.75" customHeight="1">
      <c r="A681" s="217"/>
      <c r="B681" s="217">
        <v>6</v>
      </c>
      <c r="C681" s="198" t="s">
        <v>1032</v>
      </c>
      <c r="D681" s="163"/>
      <c r="E681" s="139">
        <v>62647</v>
      </c>
      <c r="F681" s="139">
        <v>91717</v>
      </c>
      <c r="G681" s="139">
        <f t="shared" si="33"/>
        <v>154364</v>
      </c>
      <c r="H681" s="139">
        <v>5801</v>
      </c>
      <c r="I681" s="139">
        <v>6960</v>
      </c>
      <c r="J681" s="139">
        <f t="shared" si="34"/>
        <v>12761</v>
      </c>
      <c r="K681" s="163"/>
      <c r="L681" s="163"/>
      <c r="M681" s="203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</row>
    <row r="682" spans="1:47" ht="15.75" customHeight="1">
      <c r="A682" s="122"/>
      <c r="B682" s="217">
        <v>7</v>
      </c>
      <c r="C682" s="218" t="s">
        <v>1033</v>
      </c>
      <c r="D682" s="219"/>
      <c r="E682" s="139">
        <v>21056</v>
      </c>
      <c r="F682" s="139">
        <v>9098</v>
      </c>
      <c r="G682" s="139">
        <f t="shared" si="33"/>
        <v>30154</v>
      </c>
      <c r="H682" s="139">
        <v>537</v>
      </c>
      <c r="I682" s="139">
        <v>1886</v>
      </c>
      <c r="J682" s="139">
        <f t="shared" si="34"/>
        <v>2423</v>
      </c>
      <c r="K682" s="163"/>
      <c r="L682" s="163"/>
      <c r="M682" s="203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</row>
    <row r="683" spans="1:47" ht="15.75" customHeight="1">
      <c r="A683" s="122"/>
      <c r="B683" s="217"/>
      <c r="C683" s="220"/>
      <c r="D683" s="219"/>
      <c r="E683" s="163"/>
      <c r="F683" s="163"/>
      <c r="G683" s="139"/>
      <c r="H683" s="163"/>
      <c r="I683" s="163"/>
      <c r="J683" s="139"/>
      <c r="K683" s="163"/>
      <c r="L683" s="163"/>
      <c r="M683" s="199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</row>
    <row r="684" spans="1:47" ht="15.75" customHeight="1">
      <c r="A684" s="135">
        <v>3</v>
      </c>
      <c r="B684" s="215"/>
      <c r="C684" s="197" t="s">
        <v>1034</v>
      </c>
      <c r="D684" s="216"/>
      <c r="E684" s="216">
        <f t="shared" ref="E684:M684" si="35">SUM(E685)</f>
        <v>0</v>
      </c>
      <c r="F684" s="216">
        <f t="shared" si="35"/>
        <v>0</v>
      </c>
      <c r="G684" s="216">
        <f t="shared" si="35"/>
        <v>0</v>
      </c>
      <c r="H684" s="216">
        <f t="shared" si="35"/>
        <v>0</v>
      </c>
      <c r="I684" s="216">
        <f t="shared" si="35"/>
        <v>0</v>
      </c>
      <c r="J684" s="216">
        <f t="shared" si="35"/>
        <v>0</v>
      </c>
      <c r="K684" s="216">
        <f t="shared" si="35"/>
        <v>0</v>
      </c>
      <c r="L684" s="216">
        <f t="shared" si="35"/>
        <v>0</v>
      </c>
      <c r="M684" s="216">
        <f t="shared" si="35"/>
        <v>0</v>
      </c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</row>
    <row r="685" spans="1:47" ht="15.75" customHeight="1">
      <c r="A685" s="122"/>
      <c r="B685" s="121">
        <v>1</v>
      </c>
      <c r="C685" s="160" t="s">
        <v>1035</v>
      </c>
      <c r="D685" s="163"/>
      <c r="E685" s="163"/>
      <c r="F685" s="163"/>
      <c r="G685" s="139">
        <f>SUM(E685:F685)</f>
        <v>0</v>
      </c>
      <c r="H685" s="163"/>
      <c r="I685" s="163"/>
      <c r="J685" s="139">
        <f>SUM(H685:I685)</f>
        <v>0</v>
      </c>
      <c r="K685" s="163"/>
      <c r="L685" s="163"/>
      <c r="M685" s="199">
        <f>SUM(K685:L685)</f>
        <v>0</v>
      </c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</row>
    <row r="686" spans="1:47" ht="15.75" customHeight="1">
      <c r="A686" s="122"/>
      <c r="B686" s="122"/>
      <c r="C686" s="160"/>
      <c r="D686" s="163"/>
      <c r="E686" s="163"/>
      <c r="F686" s="163"/>
      <c r="G686" s="163"/>
      <c r="H686" s="163"/>
      <c r="I686" s="163"/>
      <c r="J686" s="163"/>
      <c r="K686" s="163"/>
      <c r="L686" s="163"/>
      <c r="M686" s="203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</row>
    <row r="687" spans="1:47" ht="15.75" customHeight="1">
      <c r="A687" s="135">
        <v>4</v>
      </c>
      <c r="B687" s="122"/>
      <c r="C687" s="197" t="s">
        <v>1036</v>
      </c>
      <c r="D687" s="163"/>
      <c r="E687" s="144">
        <f t="shared" ref="E687:M687" si="36">SUM(E688:E697)</f>
        <v>8025</v>
      </c>
      <c r="F687" s="144">
        <f t="shared" si="36"/>
        <v>16602</v>
      </c>
      <c r="G687" s="144">
        <f t="shared" si="36"/>
        <v>24627</v>
      </c>
      <c r="H687" s="144">
        <f t="shared" si="36"/>
        <v>0</v>
      </c>
      <c r="I687" s="144">
        <f t="shared" si="36"/>
        <v>0</v>
      </c>
      <c r="J687" s="144">
        <f t="shared" si="36"/>
        <v>0</v>
      </c>
      <c r="K687" s="144">
        <f t="shared" si="36"/>
        <v>0</v>
      </c>
      <c r="L687" s="144">
        <f t="shared" si="36"/>
        <v>0</v>
      </c>
      <c r="M687" s="144">
        <f t="shared" si="36"/>
        <v>0</v>
      </c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</row>
    <row r="688" spans="1:47" ht="15.75" customHeight="1">
      <c r="A688" s="122"/>
      <c r="B688" s="121">
        <v>1</v>
      </c>
      <c r="C688" s="160" t="s">
        <v>1037</v>
      </c>
      <c r="D688" s="163"/>
      <c r="E688" s="139">
        <v>1089</v>
      </c>
      <c r="F688" s="139">
        <v>1780</v>
      </c>
      <c r="G688" s="139">
        <f t="shared" ref="G688:G694" si="37">SUM(E688:F688)</f>
        <v>2869</v>
      </c>
      <c r="H688" s="163"/>
      <c r="I688" s="163"/>
      <c r="J688" s="163"/>
      <c r="K688" s="163"/>
      <c r="L688" s="163"/>
      <c r="M688" s="203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</row>
    <row r="689" spans="1:47" ht="15.75" customHeight="1">
      <c r="A689" s="122"/>
      <c r="B689" s="121">
        <v>2</v>
      </c>
      <c r="C689" s="206" t="s">
        <v>1038</v>
      </c>
      <c r="D689" s="163"/>
      <c r="E689" s="139">
        <v>3865</v>
      </c>
      <c r="F689" s="139">
        <v>4089</v>
      </c>
      <c r="G689" s="139">
        <f t="shared" si="37"/>
        <v>7954</v>
      </c>
      <c r="H689" s="163"/>
      <c r="I689" s="163"/>
      <c r="J689" s="163"/>
      <c r="K689" s="163"/>
      <c r="L689" s="163"/>
      <c r="M689" s="203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</row>
    <row r="690" spans="1:47" ht="15.75" customHeight="1">
      <c r="A690" s="122"/>
      <c r="B690" s="121">
        <v>3</v>
      </c>
      <c r="C690" s="206" t="s">
        <v>1039</v>
      </c>
      <c r="D690" s="163"/>
      <c r="E690" s="139">
        <v>597</v>
      </c>
      <c r="F690" s="139">
        <v>328</v>
      </c>
      <c r="G690" s="139">
        <f t="shared" si="37"/>
        <v>925</v>
      </c>
      <c r="H690" s="163"/>
      <c r="I690" s="163"/>
      <c r="J690" s="163"/>
      <c r="K690" s="163"/>
      <c r="L690" s="163"/>
      <c r="M690" s="203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</row>
    <row r="691" spans="1:47" ht="15.75" customHeight="1">
      <c r="A691" s="122"/>
      <c r="B691" s="121">
        <v>4</v>
      </c>
      <c r="C691" s="206" t="s">
        <v>1040</v>
      </c>
      <c r="D691" s="163"/>
      <c r="E691" s="139">
        <v>1085</v>
      </c>
      <c r="F691" s="139">
        <v>6444</v>
      </c>
      <c r="G691" s="139">
        <f t="shared" si="37"/>
        <v>7529</v>
      </c>
      <c r="H691" s="163"/>
      <c r="I691" s="163"/>
      <c r="J691" s="163"/>
      <c r="K691" s="163"/>
      <c r="L691" s="163"/>
      <c r="M691" s="203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</row>
    <row r="692" spans="1:47" ht="15.75" customHeight="1">
      <c r="A692" s="122"/>
      <c r="B692" s="121">
        <v>5</v>
      </c>
      <c r="C692" s="206" t="s">
        <v>1041</v>
      </c>
      <c r="D692" s="163"/>
      <c r="E692" s="139">
        <v>12</v>
      </c>
      <c r="F692" s="139">
        <v>180</v>
      </c>
      <c r="G692" s="139">
        <f t="shared" si="37"/>
        <v>192</v>
      </c>
      <c r="H692" s="163"/>
      <c r="I692" s="163"/>
      <c r="J692" s="163"/>
      <c r="K692" s="163"/>
      <c r="L692" s="163"/>
      <c r="M692" s="203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</row>
    <row r="693" spans="1:47" ht="15.75" customHeight="1">
      <c r="A693" s="122"/>
      <c r="B693" s="121">
        <v>6</v>
      </c>
      <c r="C693" s="206" t="s">
        <v>1042</v>
      </c>
      <c r="D693" s="163"/>
      <c r="E693" s="139">
        <v>286</v>
      </c>
      <c r="F693" s="139">
        <v>177</v>
      </c>
      <c r="G693" s="139">
        <f t="shared" si="37"/>
        <v>463</v>
      </c>
      <c r="H693" s="163"/>
      <c r="I693" s="163"/>
      <c r="J693" s="163"/>
      <c r="K693" s="163"/>
      <c r="L693" s="163"/>
      <c r="M693" s="203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</row>
    <row r="694" spans="1:47" ht="15.75" customHeight="1">
      <c r="A694" s="122"/>
      <c r="B694" s="121">
        <v>7</v>
      </c>
      <c r="C694" s="206" t="s">
        <v>1043</v>
      </c>
      <c r="D694" s="163"/>
      <c r="E694" s="139">
        <v>87</v>
      </c>
      <c r="F694" s="139">
        <v>99</v>
      </c>
      <c r="G694" s="139">
        <f t="shared" si="37"/>
        <v>186</v>
      </c>
      <c r="H694" s="163"/>
      <c r="I694" s="163"/>
      <c r="J694" s="163"/>
      <c r="K694" s="163"/>
      <c r="L694" s="163"/>
      <c r="M694" s="203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</row>
    <row r="695" spans="1:47" ht="15.75" customHeight="1">
      <c r="A695" s="122"/>
      <c r="B695" s="221">
        <v>8</v>
      </c>
      <c r="C695" s="160" t="s">
        <v>1044</v>
      </c>
      <c r="D695" s="163"/>
      <c r="E695" s="139">
        <v>706</v>
      </c>
      <c r="F695" s="139">
        <v>864</v>
      </c>
      <c r="G695" s="139">
        <v>1570</v>
      </c>
      <c r="H695" s="163"/>
      <c r="I695" s="163"/>
      <c r="J695" s="139">
        <f>SUM(H695:I695)</f>
        <v>0</v>
      </c>
      <c r="K695" s="163"/>
      <c r="L695" s="163"/>
      <c r="M695" s="199">
        <f>SUM(K695:L695)</f>
        <v>0</v>
      </c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</row>
    <row r="696" spans="1:47" ht="15.75" customHeight="1">
      <c r="A696" s="122"/>
      <c r="B696" s="121">
        <v>9</v>
      </c>
      <c r="C696" s="160" t="s">
        <v>1045</v>
      </c>
      <c r="D696" s="163"/>
      <c r="E696" s="139">
        <v>298</v>
      </c>
      <c r="F696" s="139">
        <v>312</v>
      </c>
      <c r="G696" s="139">
        <v>610</v>
      </c>
      <c r="H696" s="163"/>
      <c r="I696" s="163"/>
      <c r="J696" s="163"/>
      <c r="K696" s="163"/>
      <c r="L696" s="163"/>
      <c r="M696" s="203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</row>
    <row r="697" spans="1:47" ht="15.75" customHeight="1">
      <c r="A697" s="122"/>
      <c r="B697" s="221">
        <v>10</v>
      </c>
      <c r="C697" s="160" t="s">
        <v>1046</v>
      </c>
      <c r="D697" s="163"/>
      <c r="E697" s="139">
        <v>0</v>
      </c>
      <c r="F697" s="139">
        <v>2329</v>
      </c>
      <c r="G697" s="139">
        <f>SUM(E697:F697)</f>
        <v>2329</v>
      </c>
      <c r="H697" s="139">
        <v>0</v>
      </c>
      <c r="I697" s="139">
        <v>0</v>
      </c>
      <c r="J697" s="139">
        <f>SUM(H697:I697)</f>
        <v>0</v>
      </c>
      <c r="K697" s="163"/>
      <c r="L697" s="163"/>
      <c r="M697" s="203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</row>
    <row r="698" spans="1:47" ht="15.75" customHeight="1">
      <c r="A698" s="215" t="s">
        <v>1047</v>
      </c>
      <c r="B698" s="215"/>
      <c r="C698" s="215"/>
      <c r="D698" s="216"/>
      <c r="E698" s="144">
        <f t="shared" ref="E698:M698" si="38">E668+E675+E684+E687</f>
        <v>408774</v>
      </c>
      <c r="F698" s="144">
        <f t="shared" si="38"/>
        <v>478819</v>
      </c>
      <c r="G698" s="144">
        <f t="shared" si="38"/>
        <v>887593</v>
      </c>
      <c r="H698" s="144">
        <f t="shared" si="38"/>
        <v>35738</v>
      </c>
      <c r="I698" s="144">
        <f t="shared" si="38"/>
        <v>42307</v>
      </c>
      <c r="J698" s="144">
        <f t="shared" si="38"/>
        <v>78045</v>
      </c>
      <c r="K698" s="144">
        <f t="shared" si="38"/>
        <v>876</v>
      </c>
      <c r="L698" s="144">
        <f t="shared" si="38"/>
        <v>1015</v>
      </c>
      <c r="M698" s="144">
        <f t="shared" si="38"/>
        <v>1891</v>
      </c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</row>
    <row r="699" spans="1:47" ht="15.75" customHeight="1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</row>
    <row r="700" spans="1:47" ht="15.75" customHeight="1">
      <c r="A700" s="107" t="s">
        <v>1048</v>
      </c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</row>
    <row r="701" spans="1:47" ht="15.75" customHeight="1">
      <c r="A701" s="107"/>
      <c r="B701" s="107" t="s">
        <v>1049</v>
      </c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</row>
    <row r="702" spans="1:47" ht="15.75" customHeight="1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</row>
    <row r="703" spans="1:47" ht="15.75" customHeight="1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</row>
    <row r="704" spans="1:47" ht="15.75" customHeight="1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</row>
    <row r="705" spans="1:47" ht="15.75" customHeight="1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</row>
    <row r="706" spans="1:47" ht="15.75" customHeight="1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</row>
    <row r="707" spans="1:47" ht="15.75" customHeight="1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</row>
    <row r="708" spans="1:47" ht="15.75" customHeight="1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</row>
    <row r="709" spans="1:47" ht="15.75" customHeight="1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</row>
    <row r="710" spans="1:47" ht="15.75" customHeight="1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</row>
    <row r="711" spans="1:47" ht="15.75" customHeight="1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</row>
    <row r="712" spans="1:47" ht="15.75" customHeight="1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</row>
    <row r="713" spans="1:47" ht="15.75" customHeight="1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</row>
    <row r="714" spans="1:47" ht="15.75" customHeight="1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</row>
    <row r="715" spans="1:47" ht="15.75" customHeight="1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</row>
    <row r="716" spans="1:47" ht="15.75" customHeight="1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</row>
    <row r="717" spans="1:47" ht="15.75" customHeight="1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</row>
    <row r="718" spans="1:47" ht="15.75" customHeight="1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</row>
    <row r="719" spans="1:47" ht="15.75" customHeight="1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</row>
    <row r="720" spans="1:47" ht="15.75" customHeight="1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</row>
    <row r="721" spans="1:47" ht="15.75" customHeight="1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</row>
    <row r="722" spans="1:47" ht="15.75" customHeight="1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</row>
    <row r="723" spans="1:47" ht="15.75" customHeight="1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</row>
    <row r="724" spans="1:47" ht="15.75" customHeight="1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</row>
    <row r="725" spans="1:47" ht="15.75" customHeight="1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</row>
    <row r="726" spans="1:47" ht="15.75" customHeight="1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</row>
    <row r="727" spans="1:47" ht="15.75" customHeight="1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</row>
    <row r="728" spans="1:47" ht="15.75" customHeight="1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</row>
    <row r="729" spans="1:47" ht="15.75" customHeight="1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</row>
    <row r="730" spans="1:47" ht="15.75" customHeight="1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</row>
    <row r="731" spans="1:47" ht="15.75" customHeight="1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</row>
    <row r="732" spans="1:47" ht="15.75" customHeight="1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</row>
    <row r="733" spans="1:47" ht="15.75" customHeight="1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</row>
    <row r="734" spans="1:47" ht="15.75" customHeight="1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</row>
    <row r="735" spans="1:47" ht="15.75" customHeight="1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</row>
    <row r="736" spans="1:47" ht="15.75" customHeight="1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</row>
    <row r="737" spans="1:47" ht="15.75" customHeight="1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</row>
    <row r="738" spans="1:47" ht="15.75" customHeight="1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</row>
    <row r="739" spans="1:47" ht="15.75" customHeight="1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</row>
    <row r="740" spans="1:47" ht="15.75" customHeight="1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</row>
    <row r="741" spans="1:47" ht="15.75" customHeight="1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</row>
    <row r="742" spans="1:47" ht="15.75" customHeight="1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</row>
    <row r="743" spans="1:47" ht="15.75" customHeight="1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</row>
    <row r="744" spans="1:47" ht="15.75" customHeight="1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</row>
    <row r="745" spans="1:47" ht="15.75" customHeight="1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</row>
    <row r="746" spans="1:47" ht="15.75" customHeight="1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</row>
    <row r="747" spans="1:47" ht="15.75" customHeight="1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</row>
    <row r="748" spans="1:47" ht="15.75" customHeight="1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</row>
    <row r="749" spans="1:47" ht="15.75" customHeight="1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</row>
    <row r="750" spans="1:47" ht="15.75" customHeight="1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</row>
    <row r="751" spans="1:47" ht="15.75" customHeight="1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</row>
    <row r="752" spans="1:47" ht="15.75" customHeight="1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</row>
    <row r="753" spans="1:47" ht="15.75" customHeight="1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</row>
    <row r="754" spans="1:47" ht="15.75" customHeight="1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</row>
    <row r="755" spans="1:47" ht="15.75" customHeight="1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</row>
    <row r="756" spans="1:47" ht="15.75" customHeight="1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</row>
    <row r="757" spans="1:47" ht="15.75" customHeight="1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</row>
    <row r="758" spans="1:47" ht="15.75" customHeight="1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</row>
    <row r="759" spans="1:47" ht="15.75" customHeight="1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</row>
    <row r="760" spans="1:47" ht="15.75" customHeight="1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</row>
    <row r="761" spans="1:47" ht="15.75" customHeight="1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</row>
    <row r="762" spans="1:47" ht="15.75" customHeight="1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</row>
    <row r="763" spans="1:47" ht="15.75" customHeight="1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</row>
    <row r="764" spans="1:47" ht="15.75" customHeight="1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</row>
    <row r="765" spans="1:47" ht="15.75" customHeight="1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</row>
    <row r="766" spans="1:47" ht="15.75" customHeight="1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</row>
    <row r="767" spans="1:47" ht="15.75" customHeight="1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</row>
    <row r="768" spans="1:47" ht="15.75" customHeight="1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</row>
    <row r="769" spans="1:47" ht="15.75" customHeight="1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</row>
    <row r="770" spans="1:47" ht="15.75" customHeight="1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</row>
    <row r="771" spans="1:47" ht="15.75" customHeight="1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</row>
    <row r="772" spans="1:47" ht="15.75" customHeight="1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</row>
    <row r="773" spans="1:47" ht="15.75" customHeight="1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</row>
    <row r="774" spans="1:47" ht="15.75" customHeight="1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</row>
    <row r="775" spans="1:47" ht="15.75" customHeight="1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</row>
    <row r="776" spans="1:47" ht="15.75" customHeight="1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</row>
    <row r="777" spans="1:47" ht="15.75" customHeight="1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</row>
    <row r="778" spans="1:47" ht="15.75" customHeight="1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</row>
    <row r="779" spans="1:47" ht="15.75" customHeight="1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</row>
    <row r="780" spans="1:47" ht="15.75" customHeight="1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</row>
    <row r="781" spans="1:47" ht="15.75" customHeight="1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</row>
    <row r="782" spans="1:47" ht="15.75" customHeight="1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</row>
    <row r="783" spans="1:47" ht="15.75" customHeight="1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</row>
    <row r="784" spans="1:47" ht="15.75" customHeight="1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</row>
    <row r="785" spans="1:47" ht="15.75" customHeight="1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</row>
    <row r="786" spans="1:47" ht="15.75" customHeight="1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</row>
    <row r="787" spans="1:47" ht="15.75" customHeight="1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</row>
    <row r="788" spans="1:47" ht="15.75" customHeight="1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</row>
    <row r="789" spans="1:47" ht="15.75" customHeight="1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</row>
    <row r="790" spans="1:47" ht="15.75" customHeight="1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</row>
    <row r="791" spans="1:47" ht="15.75" customHeight="1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</row>
    <row r="792" spans="1:47" ht="15.75" customHeight="1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</row>
    <row r="793" spans="1:47" ht="15.75" customHeight="1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</row>
    <row r="794" spans="1:47" ht="15.75" customHeight="1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</row>
    <row r="795" spans="1:47" ht="15.75" customHeight="1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</row>
    <row r="796" spans="1:47" ht="15.75" customHeight="1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</row>
    <row r="797" spans="1:47" ht="15.75" customHeight="1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</row>
    <row r="798" spans="1:47" ht="15.75" customHeight="1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</row>
    <row r="799" spans="1:47" ht="15.75" customHeight="1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</row>
    <row r="800" spans="1:47" ht="15.75" customHeight="1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</row>
    <row r="801" spans="1:47" ht="15.75" customHeight="1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</row>
    <row r="802" spans="1:47" ht="15.75" customHeight="1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</row>
    <row r="803" spans="1:47" ht="15.75" customHeight="1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</row>
    <row r="804" spans="1:47" ht="15.75" customHeight="1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</row>
    <row r="805" spans="1:47" ht="15.75" customHeight="1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</row>
    <row r="806" spans="1:47" ht="15.75" customHeight="1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</row>
    <row r="807" spans="1:47" ht="15.75" customHeight="1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</row>
    <row r="808" spans="1:47" ht="15.75" customHeight="1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</row>
    <row r="809" spans="1:47" ht="15.75" customHeight="1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</row>
    <row r="810" spans="1:47" ht="15.75" customHeight="1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</row>
    <row r="811" spans="1:47" ht="15.75" customHeight="1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</row>
    <row r="812" spans="1:47" ht="15.75" customHeight="1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</row>
    <row r="813" spans="1:47" ht="15.75" customHeight="1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</row>
    <row r="814" spans="1:47" ht="15.75" customHeight="1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</row>
    <row r="815" spans="1:47" ht="15.75" customHeight="1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</row>
    <row r="816" spans="1:47" ht="15.75" customHeight="1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</row>
    <row r="817" spans="1:47" ht="15.75" customHeight="1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</row>
    <row r="818" spans="1:47" ht="15.75" customHeight="1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</row>
    <row r="819" spans="1:47" ht="15.75" customHeight="1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</row>
    <row r="820" spans="1:47" ht="15.75" customHeight="1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</row>
    <row r="821" spans="1:47" ht="15.75" customHeight="1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</row>
    <row r="822" spans="1:47" ht="15.75" customHeight="1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</row>
    <row r="823" spans="1:47" ht="15.75" customHeight="1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</row>
    <row r="824" spans="1:47" ht="15.75" customHeight="1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</row>
    <row r="825" spans="1:47" ht="15.75" customHeight="1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</row>
    <row r="826" spans="1:47" ht="15.75" customHeight="1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</row>
    <row r="827" spans="1:47" ht="15.75" customHeight="1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</row>
    <row r="828" spans="1:47" ht="15.75" customHeight="1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</row>
    <row r="829" spans="1:47" ht="15.75" customHeight="1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</row>
    <row r="830" spans="1:47" ht="15.75" customHeight="1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</row>
    <row r="831" spans="1:47" ht="15.75" customHeight="1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</row>
    <row r="832" spans="1:47" ht="15.75" customHeight="1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</row>
    <row r="833" spans="1:47" ht="15.75" customHeight="1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</row>
    <row r="834" spans="1:47" ht="15.75" customHeight="1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</row>
    <row r="835" spans="1:47" ht="15.75" customHeight="1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</row>
    <row r="836" spans="1:47" ht="15.75" customHeight="1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</row>
    <row r="837" spans="1:47" ht="15.75" customHeight="1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</row>
    <row r="838" spans="1:47" ht="15.75" customHeight="1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</row>
    <row r="839" spans="1:47" ht="15.75" customHeight="1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</row>
    <row r="840" spans="1:47" ht="15.75" customHeight="1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</row>
    <row r="841" spans="1:47" ht="15.75" customHeight="1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</row>
    <row r="842" spans="1:47" ht="15.75" customHeight="1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</row>
    <row r="843" spans="1:47" ht="15.75" customHeight="1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</row>
    <row r="844" spans="1:47" ht="15.75" customHeight="1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</row>
    <row r="845" spans="1:47" ht="15.75" customHeight="1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</row>
    <row r="846" spans="1:47" ht="15.75" customHeight="1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</row>
    <row r="847" spans="1:47" ht="15.75" customHeight="1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</row>
    <row r="848" spans="1:47" ht="15.75" customHeight="1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</row>
    <row r="849" spans="1:47" ht="15.75" customHeight="1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</row>
    <row r="850" spans="1:47" ht="15.75" customHeight="1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</row>
    <row r="851" spans="1:47" ht="15.75" customHeight="1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</row>
    <row r="852" spans="1:47" ht="15.75" customHeight="1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</row>
    <row r="853" spans="1:47" ht="15.75" customHeight="1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</row>
    <row r="854" spans="1:47" ht="15.75" customHeight="1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</row>
    <row r="855" spans="1:47" ht="15.75" customHeight="1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</row>
    <row r="856" spans="1:47" ht="15.75" customHeight="1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</row>
    <row r="857" spans="1:47" ht="15.75" customHeight="1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</row>
    <row r="858" spans="1:47" ht="15.75" customHeight="1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</row>
    <row r="859" spans="1:47" ht="15.75" customHeight="1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</row>
    <row r="860" spans="1:47" ht="15.75" customHeight="1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</row>
    <row r="861" spans="1:47" ht="15.75" customHeight="1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</row>
    <row r="862" spans="1:47" ht="15.75" customHeight="1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</row>
    <row r="863" spans="1:47" ht="15.75" customHeight="1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</row>
    <row r="864" spans="1:47" ht="15.75" customHeight="1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</row>
    <row r="865" spans="1:47" ht="15.75" customHeight="1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</row>
    <row r="866" spans="1:47" ht="15.75" customHeight="1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</row>
    <row r="867" spans="1:47" ht="15.75" customHeight="1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</row>
    <row r="868" spans="1:47" ht="15.75" customHeight="1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</row>
    <row r="869" spans="1:47" ht="15.75" customHeight="1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</row>
    <row r="870" spans="1:47" ht="15.75" customHeight="1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</row>
    <row r="871" spans="1:47" ht="15.75" customHeight="1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</row>
    <row r="872" spans="1:47" ht="15.75" customHeight="1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</row>
    <row r="873" spans="1:47" ht="15.75" customHeight="1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</row>
    <row r="874" spans="1:47" ht="15.75" customHeight="1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</row>
    <row r="875" spans="1:47" ht="15.75" customHeight="1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</row>
    <row r="876" spans="1:47" ht="15.75" customHeight="1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</row>
    <row r="877" spans="1:47" ht="15.75" customHeight="1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</row>
    <row r="878" spans="1:47" ht="15.75" customHeight="1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</row>
    <row r="879" spans="1:47" ht="15.75" customHeight="1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</row>
    <row r="880" spans="1:47" ht="15.75" customHeight="1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</row>
    <row r="881" spans="1:47" ht="15.75" customHeight="1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</row>
    <row r="882" spans="1:47" ht="15.75" customHeight="1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</row>
    <row r="883" spans="1:47" ht="15.75" customHeight="1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</row>
    <row r="884" spans="1:47" ht="15.75" customHeight="1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</row>
    <row r="885" spans="1:47" ht="15.75" customHeight="1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</row>
    <row r="886" spans="1:47" ht="15.75" customHeight="1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</row>
    <row r="887" spans="1:47" ht="15.75" customHeight="1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</row>
    <row r="888" spans="1:47" ht="15.75" customHeight="1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</row>
    <row r="889" spans="1:47" ht="15.75" customHeight="1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</row>
    <row r="890" spans="1:47" ht="15.75" customHeight="1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</row>
    <row r="891" spans="1:47" ht="15.75" customHeight="1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</row>
    <row r="892" spans="1:47" ht="15.75" customHeight="1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</row>
    <row r="893" spans="1:47" ht="15.75" customHeight="1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</row>
    <row r="894" spans="1:47" ht="15.75" customHeight="1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</row>
    <row r="895" spans="1:47" ht="15.75" customHeight="1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</row>
    <row r="896" spans="1:47" ht="15.75" customHeight="1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</row>
    <row r="897" spans="1:47" ht="15.75" customHeight="1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</row>
    <row r="898" spans="1:47" ht="15.75" customHeight="1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</row>
    <row r="899" spans="1:47" ht="15.75" customHeight="1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</row>
    <row r="900" spans="1:47" ht="15.75" customHeight="1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</row>
    <row r="901" spans="1:47" ht="15.75" customHeight="1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</row>
  </sheetData>
  <mergeCells count="11">
    <mergeCell ref="E8:G8"/>
    <mergeCell ref="H8:J8"/>
    <mergeCell ref="K12:M13"/>
    <mergeCell ref="A3:M3"/>
    <mergeCell ref="AA5:AU5"/>
    <mergeCell ref="A7:A9"/>
    <mergeCell ref="B7:B9"/>
    <mergeCell ref="C7:C9"/>
    <mergeCell ref="D7:J7"/>
    <mergeCell ref="K7:M7"/>
    <mergeCell ref="K8:M8"/>
  </mergeCells>
  <hyperlinks>
    <hyperlink ref="C570" r:id="rId1" xr:uid="{00000000-0004-0000-0500-000000000000}"/>
    <hyperlink ref="C574" r:id="rId2" xr:uid="{00000000-0004-0000-0500-000001000000}"/>
  </hyperlinks>
  <printOptions horizontalCentered="1"/>
  <pageMargins left="1.7" right="0.9" top="1.1499999999999999" bottom="0.9" header="0" footer="0"/>
  <pageSetup paperSize="9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A1:Z1000"/>
  <sheetViews>
    <sheetView workbookViewId="0">
      <selection activeCell="H13" sqref="H13"/>
    </sheetView>
  </sheetViews>
  <sheetFormatPr defaultColWidth="14.42578125" defaultRowHeight="15" customHeight="1"/>
  <cols>
    <col min="1" max="1" width="5.7109375" customWidth="1"/>
    <col min="2" max="2" width="15.7109375" customWidth="1"/>
    <col min="3" max="3" width="24.28515625" customWidth="1"/>
    <col min="4" max="4" width="25.85546875" customWidth="1"/>
    <col min="5" max="5" width="15.42578125" customWidth="1"/>
    <col min="6" max="6" width="16" customWidth="1"/>
    <col min="7" max="7" width="17.5703125" customWidth="1"/>
    <col min="8" max="8" width="28.5703125" customWidth="1"/>
    <col min="9" max="9" width="29.28515625" customWidth="1"/>
    <col min="10" max="24" width="10.42578125" customWidth="1"/>
    <col min="25" max="26" width="14" customWidth="1"/>
  </cols>
  <sheetData>
    <row r="1" spans="1:26" ht="15.75">
      <c r="A1" s="168" t="s">
        <v>1704</v>
      </c>
      <c r="B1" s="153"/>
      <c r="C1" s="153"/>
      <c r="D1" s="153"/>
      <c r="E1" s="153"/>
      <c r="F1" s="153"/>
      <c r="G1" s="153"/>
      <c r="H1" s="153"/>
      <c r="I1" s="107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07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07"/>
      <c r="Z2" s="107"/>
    </row>
    <row r="3" spans="1:26" ht="15.75">
      <c r="A3" s="171" t="s">
        <v>1705</v>
      </c>
      <c r="B3" s="107"/>
      <c r="C3" s="107"/>
      <c r="D3" s="107"/>
      <c r="E3" s="107"/>
      <c r="F3" s="107"/>
      <c r="G3" s="107"/>
      <c r="H3" s="107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07"/>
      <c r="Z3" s="107"/>
    </row>
    <row r="4" spans="1:26" ht="15.75">
      <c r="A4" s="743" t="s">
        <v>1706</v>
      </c>
      <c r="B4" s="718"/>
      <c r="C4" s="718"/>
      <c r="D4" s="718"/>
      <c r="E4" s="718"/>
      <c r="F4" s="718"/>
      <c r="G4" s="718"/>
      <c r="H4" s="718"/>
      <c r="I4" s="718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07"/>
      <c r="Z4" s="107"/>
    </row>
    <row r="5" spans="1:26" ht="15.75">
      <c r="A5" s="171"/>
      <c r="B5" s="171"/>
      <c r="C5" s="171"/>
      <c r="D5" s="171"/>
      <c r="E5" s="154" t="s">
        <v>284</v>
      </c>
      <c r="F5" s="110" t="str">
        <f>'1'!$F$5</f>
        <v>PONOROGO</v>
      </c>
      <c r="G5" s="154"/>
      <c r="H5" s="154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07"/>
      <c r="Z5" s="107"/>
    </row>
    <row r="6" spans="1:26" ht="15.75">
      <c r="A6" s="171"/>
      <c r="B6" s="171"/>
      <c r="C6" s="171"/>
      <c r="D6" s="171"/>
      <c r="E6" s="154" t="s">
        <v>3</v>
      </c>
      <c r="F6" s="110">
        <f>'1'!$F$6</f>
        <v>2025</v>
      </c>
      <c r="G6" s="154"/>
      <c r="H6" s="154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07"/>
      <c r="Z6" s="107"/>
    </row>
    <row r="7" spans="1:26">
      <c r="A7" s="172"/>
      <c r="B7" s="172"/>
      <c r="C7" s="172"/>
      <c r="D7" s="172"/>
      <c r="E7" s="172"/>
      <c r="F7" s="172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07"/>
      <c r="Z7" s="107"/>
    </row>
    <row r="8" spans="1:26" ht="30" customHeight="1">
      <c r="A8" s="750" t="s">
        <v>4</v>
      </c>
      <c r="B8" s="750" t="s">
        <v>247</v>
      </c>
      <c r="C8" s="751" t="s">
        <v>1707</v>
      </c>
      <c r="D8" s="751" t="s">
        <v>1708</v>
      </c>
      <c r="E8" s="756" t="s">
        <v>1709</v>
      </c>
      <c r="F8" s="753"/>
      <c r="G8" s="754"/>
      <c r="H8" s="751" t="s">
        <v>1710</v>
      </c>
      <c r="I8" s="751" t="s">
        <v>1711</v>
      </c>
      <c r="J8" s="839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07"/>
      <c r="Z8" s="107"/>
    </row>
    <row r="9" spans="1:26" ht="23.25" customHeight="1">
      <c r="A9" s="730"/>
      <c r="B9" s="730"/>
      <c r="C9" s="730"/>
      <c r="D9" s="730"/>
      <c r="E9" s="726" t="s">
        <v>316</v>
      </c>
      <c r="F9" s="726" t="s">
        <v>317</v>
      </c>
      <c r="G9" s="727" t="s">
        <v>1316</v>
      </c>
      <c r="H9" s="730"/>
      <c r="I9" s="730"/>
      <c r="J9" s="718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07"/>
      <c r="Z9" s="107"/>
    </row>
    <row r="10" spans="1:26" ht="19.5" customHeight="1">
      <c r="A10" s="720"/>
      <c r="B10" s="720"/>
      <c r="C10" s="720"/>
      <c r="D10" s="720"/>
      <c r="E10" s="720"/>
      <c r="F10" s="720"/>
      <c r="G10" s="720"/>
      <c r="H10" s="720"/>
      <c r="I10" s="720"/>
      <c r="J10" s="718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07"/>
      <c r="Z10" s="107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7</v>
      </c>
      <c r="G11" s="119">
        <v>9</v>
      </c>
      <c r="H11" s="119">
        <v>10</v>
      </c>
      <c r="I11" s="119">
        <v>11</v>
      </c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07"/>
      <c r="Z11" s="107"/>
    </row>
    <row r="12" spans="1:26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125">
        <v>289</v>
      </c>
      <c r="E12" s="125">
        <v>4</v>
      </c>
      <c r="F12" s="125">
        <v>4</v>
      </c>
      <c r="G12" s="379">
        <f t="shared" ref="G12:G51" si="0">SUM(E12,F12)</f>
        <v>8</v>
      </c>
      <c r="H12" s="125">
        <v>8</v>
      </c>
      <c r="I12" s="125">
        <v>0</v>
      </c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07"/>
      <c r="Z12" s="107"/>
    </row>
    <row r="13" spans="1:26" ht="19.5" customHeight="1">
      <c r="A13" s="240">
        <v>2</v>
      </c>
      <c r="B13" s="250">
        <f>'11'!B10</f>
        <v>0</v>
      </c>
      <c r="C13" s="250" t="str">
        <f>'11'!C10</f>
        <v>Selur</v>
      </c>
      <c r="D13" s="125">
        <v>137</v>
      </c>
      <c r="E13" s="125">
        <v>0</v>
      </c>
      <c r="F13" s="125">
        <v>4</v>
      </c>
      <c r="G13" s="379">
        <f t="shared" si="0"/>
        <v>4</v>
      </c>
      <c r="H13" s="125">
        <v>4</v>
      </c>
      <c r="I13" s="125">
        <v>0</v>
      </c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07"/>
      <c r="Z13" s="107"/>
    </row>
    <row r="14" spans="1:26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125">
        <v>379</v>
      </c>
      <c r="E14" s="125">
        <v>10</v>
      </c>
      <c r="F14" s="125">
        <v>10</v>
      </c>
      <c r="G14" s="379">
        <f t="shared" si="0"/>
        <v>20</v>
      </c>
      <c r="H14" s="125">
        <v>20</v>
      </c>
      <c r="I14" s="125">
        <v>0</v>
      </c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07"/>
      <c r="Z14" s="107"/>
    </row>
    <row r="15" spans="1:26" ht="19.5" customHeight="1">
      <c r="A15" s="240">
        <v>4</v>
      </c>
      <c r="B15" s="250">
        <f>'11'!B12</f>
        <v>0</v>
      </c>
      <c r="C15" s="250" t="str">
        <f>'11'!C12</f>
        <v>Nailan</v>
      </c>
      <c r="D15" s="125">
        <v>334</v>
      </c>
      <c r="E15" s="125">
        <v>8</v>
      </c>
      <c r="F15" s="125">
        <v>7</v>
      </c>
      <c r="G15" s="379">
        <f t="shared" si="0"/>
        <v>15</v>
      </c>
      <c r="H15" s="125">
        <v>15</v>
      </c>
      <c r="I15" s="125">
        <v>3</v>
      </c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07"/>
      <c r="Z15" s="107"/>
    </row>
    <row r="16" spans="1:26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125">
        <v>380</v>
      </c>
      <c r="E16" s="125">
        <v>9</v>
      </c>
      <c r="F16" s="125">
        <v>9</v>
      </c>
      <c r="G16" s="379">
        <f t="shared" si="0"/>
        <v>18</v>
      </c>
      <c r="H16" s="125">
        <v>17</v>
      </c>
      <c r="I16" s="125">
        <v>3</v>
      </c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07"/>
      <c r="Z16" s="107"/>
    </row>
    <row r="17" spans="1:26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125">
        <v>252</v>
      </c>
      <c r="E17" s="125">
        <v>4</v>
      </c>
      <c r="F17" s="125">
        <v>6</v>
      </c>
      <c r="G17" s="379">
        <f t="shared" si="0"/>
        <v>10</v>
      </c>
      <c r="H17" s="125">
        <v>10</v>
      </c>
      <c r="I17" s="125">
        <v>3</v>
      </c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07"/>
      <c r="Z17" s="107"/>
    </row>
    <row r="18" spans="1:26" ht="19.5" customHeight="1">
      <c r="A18" s="240">
        <v>7</v>
      </c>
      <c r="B18" s="250">
        <f>'11'!B15</f>
        <v>0</v>
      </c>
      <c r="C18" s="250" t="str">
        <f>'11'!C15</f>
        <v>Wringinanom</v>
      </c>
      <c r="D18" s="125">
        <v>266</v>
      </c>
      <c r="E18" s="125">
        <v>3</v>
      </c>
      <c r="F18" s="125">
        <v>2</v>
      </c>
      <c r="G18" s="379">
        <f t="shared" si="0"/>
        <v>5</v>
      </c>
      <c r="H18" s="125">
        <v>5</v>
      </c>
      <c r="I18" s="125">
        <v>3</v>
      </c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07"/>
      <c r="Z18" s="107"/>
    </row>
    <row r="19" spans="1:26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125">
        <v>599</v>
      </c>
      <c r="E19" s="125">
        <v>7</v>
      </c>
      <c r="F19" s="125">
        <v>7</v>
      </c>
      <c r="G19" s="379">
        <f t="shared" si="0"/>
        <v>14</v>
      </c>
      <c r="H19" s="125">
        <v>14</v>
      </c>
      <c r="I19" s="125">
        <v>10</v>
      </c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07"/>
      <c r="Z19" s="107"/>
    </row>
    <row r="20" spans="1:26" ht="19.5" customHeight="1">
      <c r="A20" s="240">
        <v>9</v>
      </c>
      <c r="B20" s="250">
        <f>'11'!B17</f>
        <v>0</v>
      </c>
      <c r="C20" s="250" t="str">
        <f>'11'!C17</f>
        <v>Bondrang</v>
      </c>
      <c r="D20" s="125">
        <v>142</v>
      </c>
      <c r="E20" s="125">
        <v>0</v>
      </c>
      <c r="F20" s="125">
        <v>2</v>
      </c>
      <c r="G20" s="379">
        <f t="shared" si="0"/>
        <v>2</v>
      </c>
      <c r="H20" s="125">
        <v>2</v>
      </c>
      <c r="I20" s="125">
        <v>16</v>
      </c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07"/>
      <c r="Z20" s="107"/>
    </row>
    <row r="21" spans="1:26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125">
        <v>324</v>
      </c>
      <c r="E21" s="125">
        <v>26</v>
      </c>
      <c r="F21" s="125">
        <v>15</v>
      </c>
      <c r="G21" s="379">
        <f t="shared" si="0"/>
        <v>41</v>
      </c>
      <c r="H21" s="125">
        <v>40</v>
      </c>
      <c r="I21" s="125">
        <v>1</v>
      </c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07"/>
      <c r="Z21" s="107"/>
    </row>
    <row r="22" spans="1:26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125">
        <v>187</v>
      </c>
      <c r="E22" s="125">
        <v>7</v>
      </c>
      <c r="F22" s="125">
        <v>19</v>
      </c>
      <c r="G22" s="379">
        <f t="shared" si="0"/>
        <v>26</v>
      </c>
      <c r="H22" s="125">
        <v>26</v>
      </c>
      <c r="I22" s="125">
        <v>8</v>
      </c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07"/>
      <c r="Z22" s="107"/>
    </row>
    <row r="23" spans="1:26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5">
        <v>374</v>
      </c>
      <c r="E23" s="125">
        <v>12</v>
      </c>
      <c r="F23" s="125">
        <v>5</v>
      </c>
      <c r="G23" s="379">
        <f t="shared" si="0"/>
        <v>17</v>
      </c>
      <c r="H23" s="125">
        <v>17</v>
      </c>
      <c r="I23" s="125">
        <v>20</v>
      </c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07"/>
      <c r="Z23" s="107"/>
    </row>
    <row r="24" spans="1:26" ht="19.5" customHeight="1">
      <c r="A24" s="240">
        <v>13</v>
      </c>
      <c r="B24" s="250">
        <f>'11'!B21</f>
        <v>0</v>
      </c>
      <c r="C24" s="250" t="str">
        <f>'11'!C21</f>
        <v>Kesugihan</v>
      </c>
      <c r="D24" s="125">
        <v>227</v>
      </c>
      <c r="E24" s="125">
        <v>6</v>
      </c>
      <c r="F24" s="125">
        <v>5</v>
      </c>
      <c r="G24" s="379">
        <f t="shared" si="0"/>
        <v>11</v>
      </c>
      <c r="H24" s="125">
        <v>11</v>
      </c>
      <c r="I24" s="125">
        <v>10</v>
      </c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07"/>
      <c r="Z24" s="107"/>
    </row>
    <row r="25" spans="1:26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5">
        <v>288</v>
      </c>
      <c r="E25" s="125">
        <v>31</v>
      </c>
      <c r="F25" s="125">
        <v>15</v>
      </c>
      <c r="G25" s="379">
        <f t="shared" si="0"/>
        <v>46</v>
      </c>
      <c r="H25" s="125">
        <v>45</v>
      </c>
      <c r="I25" s="125">
        <v>13</v>
      </c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07"/>
      <c r="Z25" s="107"/>
    </row>
    <row r="26" spans="1:26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125">
        <v>315</v>
      </c>
      <c r="E26" s="125">
        <v>16</v>
      </c>
      <c r="F26" s="125">
        <v>10</v>
      </c>
      <c r="G26" s="379">
        <f t="shared" si="0"/>
        <v>26</v>
      </c>
      <c r="H26" s="125">
        <v>26</v>
      </c>
      <c r="I26" s="125">
        <v>43</v>
      </c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07"/>
      <c r="Z26" s="107"/>
    </row>
    <row r="27" spans="1:26" ht="19.5" customHeight="1">
      <c r="A27" s="240">
        <v>16</v>
      </c>
      <c r="B27" s="250">
        <f>'11'!B24</f>
        <v>0</v>
      </c>
      <c r="C27" s="250" t="str">
        <f>'11'!C24</f>
        <v>Ronowijayan</v>
      </c>
      <c r="D27" s="125">
        <v>299</v>
      </c>
      <c r="E27" s="125">
        <v>13</v>
      </c>
      <c r="F27" s="125">
        <v>9</v>
      </c>
      <c r="G27" s="379">
        <f t="shared" si="0"/>
        <v>22</v>
      </c>
      <c r="H27" s="125">
        <v>21</v>
      </c>
      <c r="I27" s="125">
        <v>39</v>
      </c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07"/>
      <c r="Z27" s="107"/>
    </row>
    <row r="28" spans="1:26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125">
        <v>420</v>
      </c>
      <c r="E28" s="125">
        <v>17</v>
      </c>
      <c r="F28" s="125">
        <v>10</v>
      </c>
      <c r="G28" s="379">
        <f t="shared" si="0"/>
        <v>27</v>
      </c>
      <c r="H28" s="125">
        <v>27</v>
      </c>
      <c r="I28" s="125">
        <v>18</v>
      </c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07"/>
      <c r="Z28" s="107"/>
    </row>
    <row r="29" spans="1:26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5">
        <v>507</v>
      </c>
      <c r="E29" s="125">
        <v>19</v>
      </c>
      <c r="F29" s="125">
        <v>18</v>
      </c>
      <c r="G29" s="379">
        <f t="shared" si="0"/>
        <v>37</v>
      </c>
      <c r="H29" s="125">
        <v>37</v>
      </c>
      <c r="I29" s="125">
        <v>37</v>
      </c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07"/>
      <c r="Z29" s="107"/>
    </row>
    <row r="30" spans="1:26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5">
        <v>396</v>
      </c>
      <c r="E30" s="125">
        <v>16</v>
      </c>
      <c r="F30" s="125">
        <v>13</v>
      </c>
      <c r="G30" s="379">
        <f t="shared" si="0"/>
        <v>29</v>
      </c>
      <c r="H30" s="125">
        <v>28</v>
      </c>
      <c r="I30" s="125">
        <v>17</v>
      </c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07"/>
      <c r="Z30" s="107"/>
    </row>
    <row r="31" spans="1:26" ht="19.5" customHeight="1">
      <c r="A31" s="240">
        <v>20</v>
      </c>
      <c r="B31" s="250">
        <f>'11'!B28</f>
        <v>0</v>
      </c>
      <c r="C31" s="250" t="str">
        <f>'11'!C28</f>
        <v>Ngrandu</v>
      </c>
      <c r="D31" s="125">
        <v>251</v>
      </c>
      <c r="E31" s="125">
        <v>8</v>
      </c>
      <c r="F31" s="125">
        <v>0</v>
      </c>
      <c r="G31" s="379">
        <f t="shared" si="0"/>
        <v>8</v>
      </c>
      <c r="H31" s="125">
        <v>8</v>
      </c>
      <c r="I31" s="125">
        <v>10</v>
      </c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07"/>
      <c r="Z31" s="107"/>
    </row>
    <row r="32" spans="1:26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5">
        <v>558</v>
      </c>
      <c r="E32" s="125">
        <v>18</v>
      </c>
      <c r="F32" s="125">
        <v>6</v>
      </c>
      <c r="G32" s="379">
        <f t="shared" si="0"/>
        <v>24</v>
      </c>
      <c r="H32" s="125">
        <v>24</v>
      </c>
      <c r="I32" s="125">
        <v>17</v>
      </c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07"/>
      <c r="Z32" s="107"/>
    </row>
    <row r="33" spans="1:26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5">
        <v>499</v>
      </c>
      <c r="E33" s="125">
        <v>16</v>
      </c>
      <c r="F33" s="125">
        <v>8</v>
      </c>
      <c r="G33" s="379">
        <f t="shared" si="0"/>
        <v>24</v>
      </c>
      <c r="H33" s="125">
        <v>24</v>
      </c>
      <c r="I33" s="125">
        <v>77</v>
      </c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07"/>
      <c r="Z33" s="107"/>
    </row>
    <row r="34" spans="1:26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5">
        <v>263</v>
      </c>
      <c r="E34" s="125">
        <v>5</v>
      </c>
      <c r="F34" s="125">
        <v>2</v>
      </c>
      <c r="G34" s="379">
        <f t="shared" si="0"/>
        <v>7</v>
      </c>
      <c r="H34" s="125">
        <v>7</v>
      </c>
      <c r="I34" s="125">
        <v>8</v>
      </c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07"/>
      <c r="Z34" s="107"/>
    </row>
    <row r="35" spans="1:26" ht="19.5" customHeight="1">
      <c r="A35" s="240">
        <v>24</v>
      </c>
      <c r="B35" s="250">
        <f>'11'!B32</f>
        <v>0</v>
      </c>
      <c r="C35" s="250" t="str">
        <f>'11'!C32</f>
        <v>Kunti</v>
      </c>
      <c r="D35" s="125">
        <v>276</v>
      </c>
      <c r="E35" s="125">
        <v>6</v>
      </c>
      <c r="F35" s="125">
        <v>1</v>
      </c>
      <c r="G35" s="379">
        <f t="shared" si="0"/>
        <v>7</v>
      </c>
      <c r="H35" s="125">
        <v>7</v>
      </c>
      <c r="I35" s="125">
        <v>21</v>
      </c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07"/>
      <c r="Z35" s="107"/>
    </row>
    <row r="36" spans="1:26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5">
        <v>413</v>
      </c>
      <c r="E36" s="125">
        <v>20</v>
      </c>
      <c r="F36" s="125">
        <v>10</v>
      </c>
      <c r="G36" s="379">
        <f t="shared" si="0"/>
        <v>30</v>
      </c>
      <c r="H36" s="125">
        <v>29</v>
      </c>
      <c r="I36" s="125">
        <v>1</v>
      </c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07"/>
      <c r="Z36" s="107"/>
    </row>
    <row r="37" spans="1:26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5">
        <v>469</v>
      </c>
      <c r="E37" s="125">
        <v>24</v>
      </c>
      <c r="F37" s="125">
        <v>10</v>
      </c>
      <c r="G37" s="379">
        <f t="shared" si="0"/>
        <v>34</v>
      </c>
      <c r="H37" s="125">
        <v>34</v>
      </c>
      <c r="I37" s="125">
        <v>46</v>
      </c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07"/>
      <c r="Z37" s="107"/>
    </row>
    <row r="38" spans="1:26" ht="19.5" customHeight="1">
      <c r="A38" s="240">
        <v>27</v>
      </c>
      <c r="B38" s="250">
        <f>'11'!B35</f>
        <v>0</v>
      </c>
      <c r="C38" s="250" t="str">
        <f>'11'!C35</f>
        <v>Po. Selatan</v>
      </c>
      <c r="D38" s="125">
        <v>416</v>
      </c>
      <c r="E38" s="125">
        <v>9</v>
      </c>
      <c r="F38" s="125">
        <v>3</v>
      </c>
      <c r="G38" s="379">
        <f t="shared" si="0"/>
        <v>12</v>
      </c>
      <c r="H38" s="125">
        <v>12</v>
      </c>
      <c r="I38" s="125">
        <v>21</v>
      </c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07"/>
      <c r="Z38" s="107"/>
    </row>
    <row r="39" spans="1:26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5">
        <v>440</v>
      </c>
      <c r="E39" s="125">
        <v>35</v>
      </c>
      <c r="F39" s="125">
        <v>26</v>
      </c>
      <c r="G39" s="379">
        <f t="shared" si="0"/>
        <v>61</v>
      </c>
      <c r="H39" s="125">
        <v>61</v>
      </c>
      <c r="I39" s="125">
        <v>71</v>
      </c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07"/>
      <c r="Z39" s="107"/>
    </row>
    <row r="40" spans="1:26" ht="19.5" customHeight="1">
      <c r="A40" s="240">
        <v>29</v>
      </c>
      <c r="B40" s="250">
        <f>'11'!B37</f>
        <v>0</v>
      </c>
      <c r="C40" s="250" t="str">
        <f>'11'!C37</f>
        <v>Sukosari</v>
      </c>
      <c r="D40" s="125">
        <v>314</v>
      </c>
      <c r="E40" s="125">
        <v>9</v>
      </c>
      <c r="F40" s="125">
        <v>3</v>
      </c>
      <c r="G40" s="379">
        <f t="shared" si="0"/>
        <v>12</v>
      </c>
      <c r="H40" s="125">
        <v>12</v>
      </c>
      <c r="I40" s="125">
        <v>34</v>
      </c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07"/>
      <c r="Z40" s="107"/>
    </row>
    <row r="41" spans="1:26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5">
        <v>406</v>
      </c>
      <c r="E41" s="125">
        <v>22</v>
      </c>
      <c r="F41" s="125">
        <v>14</v>
      </c>
      <c r="G41" s="379">
        <f t="shared" si="0"/>
        <v>36</v>
      </c>
      <c r="H41" s="125">
        <v>36</v>
      </c>
      <c r="I41" s="125">
        <v>19</v>
      </c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07"/>
      <c r="Z41" s="107"/>
    </row>
    <row r="42" spans="1:26" ht="19.5" customHeight="1">
      <c r="A42" s="240">
        <v>31</v>
      </c>
      <c r="B42" s="250">
        <f>'11'!B39</f>
        <v>0</v>
      </c>
      <c r="C42" s="250" t="str">
        <f>'11'!C39</f>
        <v>Setono</v>
      </c>
      <c r="D42" s="125">
        <v>232</v>
      </c>
      <c r="E42" s="125">
        <v>7</v>
      </c>
      <c r="F42" s="125">
        <v>9</v>
      </c>
      <c r="G42" s="379">
        <f t="shared" si="0"/>
        <v>16</v>
      </c>
      <c r="H42" s="125">
        <v>15</v>
      </c>
      <c r="I42" s="125">
        <v>15</v>
      </c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07"/>
      <c r="Z42" s="107"/>
    </row>
    <row r="43" spans="1:26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5">
        <v>212</v>
      </c>
      <c r="E43" s="125">
        <v>3</v>
      </c>
      <c r="F43" s="125">
        <v>6</v>
      </c>
      <c r="G43" s="379">
        <f t="shared" si="0"/>
        <v>9</v>
      </c>
      <c r="H43" s="125">
        <v>8</v>
      </c>
      <c r="I43" s="125">
        <v>1</v>
      </c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07"/>
      <c r="Z43" s="107"/>
    </row>
    <row r="44" spans="1:26" ht="19.5" customHeight="1">
      <c r="A44" s="240"/>
      <c r="B44" s="250"/>
      <c r="C44" s="122" t="s">
        <v>1712</v>
      </c>
      <c r="D44" s="125">
        <v>976</v>
      </c>
      <c r="E44" s="125">
        <v>126</v>
      </c>
      <c r="F44" s="125">
        <v>72</v>
      </c>
      <c r="G44" s="379">
        <f t="shared" si="0"/>
        <v>198</v>
      </c>
      <c r="H44" s="125">
        <v>180</v>
      </c>
      <c r="I44" s="125">
        <v>0</v>
      </c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07"/>
      <c r="Z44" s="107"/>
    </row>
    <row r="45" spans="1:26" ht="19.5" customHeight="1">
      <c r="A45" s="240"/>
      <c r="B45" s="250"/>
      <c r="C45" s="122" t="s">
        <v>1028</v>
      </c>
      <c r="D45" s="125">
        <v>52</v>
      </c>
      <c r="E45" s="125">
        <v>9</v>
      </c>
      <c r="F45" s="125">
        <v>5</v>
      </c>
      <c r="G45" s="379">
        <f t="shared" si="0"/>
        <v>14</v>
      </c>
      <c r="H45" s="125">
        <v>13</v>
      </c>
      <c r="I45" s="125">
        <v>0</v>
      </c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07"/>
      <c r="Z45" s="107"/>
    </row>
    <row r="46" spans="1:26" ht="19.5" customHeight="1">
      <c r="A46" s="240"/>
      <c r="B46" s="250"/>
      <c r="C46" s="122" t="s">
        <v>1713</v>
      </c>
      <c r="D46" s="125">
        <v>300</v>
      </c>
      <c r="E46" s="125">
        <v>45</v>
      </c>
      <c r="F46" s="125">
        <v>35</v>
      </c>
      <c r="G46" s="379">
        <f t="shared" si="0"/>
        <v>80</v>
      </c>
      <c r="H46" s="125">
        <v>73</v>
      </c>
      <c r="I46" s="125">
        <v>0</v>
      </c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07"/>
      <c r="Z46" s="107"/>
    </row>
    <row r="47" spans="1:26" ht="19.5" customHeight="1">
      <c r="A47" s="240"/>
      <c r="B47" s="250"/>
      <c r="C47" s="122" t="s">
        <v>1714</v>
      </c>
      <c r="D47" s="125">
        <v>556</v>
      </c>
      <c r="E47" s="125">
        <v>95</v>
      </c>
      <c r="F47" s="125">
        <v>63</v>
      </c>
      <c r="G47" s="379">
        <f t="shared" si="0"/>
        <v>158</v>
      </c>
      <c r="H47" s="125">
        <v>138</v>
      </c>
      <c r="I47" s="125">
        <v>0</v>
      </c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07"/>
      <c r="Z47" s="107"/>
    </row>
    <row r="48" spans="1:26" ht="19.5" customHeight="1">
      <c r="A48" s="240"/>
      <c r="B48" s="250"/>
      <c r="C48" s="122" t="s">
        <v>1715</v>
      </c>
      <c r="D48" s="125">
        <v>336</v>
      </c>
      <c r="E48" s="125">
        <v>87</v>
      </c>
      <c r="F48" s="125">
        <v>67</v>
      </c>
      <c r="G48" s="379">
        <f t="shared" si="0"/>
        <v>154</v>
      </c>
      <c r="H48" s="125">
        <v>149</v>
      </c>
      <c r="I48" s="125">
        <v>0</v>
      </c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07"/>
      <c r="Z48" s="107"/>
    </row>
    <row r="49" spans="1:26" ht="19.5" customHeight="1">
      <c r="A49" s="240"/>
      <c r="B49" s="250"/>
      <c r="C49" s="122" t="s">
        <v>1716</v>
      </c>
      <c r="D49" s="125">
        <v>132</v>
      </c>
      <c r="E49" s="125">
        <v>46</v>
      </c>
      <c r="F49" s="125">
        <v>38</v>
      </c>
      <c r="G49" s="379">
        <f t="shared" si="0"/>
        <v>84</v>
      </c>
      <c r="H49" s="125">
        <v>69</v>
      </c>
      <c r="I49" s="125">
        <v>0</v>
      </c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07"/>
      <c r="Z49" s="107"/>
    </row>
    <row r="50" spans="1:26" ht="19.5" customHeight="1">
      <c r="A50" s="240"/>
      <c r="B50" s="250"/>
      <c r="C50" s="122" t="s">
        <v>1717</v>
      </c>
      <c r="D50" s="125">
        <v>186</v>
      </c>
      <c r="E50" s="125">
        <v>24</v>
      </c>
      <c r="F50" s="125">
        <v>9</v>
      </c>
      <c r="G50" s="379">
        <f t="shared" si="0"/>
        <v>33</v>
      </c>
      <c r="H50" s="125">
        <v>31</v>
      </c>
      <c r="I50" s="125">
        <v>0</v>
      </c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07"/>
      <c r="Z50" s="107"/>
    </row>
    <row r="51" spans="1:26" ht="19.5" customHeight="1">
      <c r="A51" s="240"/>
      <c r="B51" s="250"/>
      <c r="C51" s="122" t="s">
        <v>1718</v>
      </c>
      <c r="D51" s="125">
        <v>112</v>
      </c>
      <c r="E51" s="125">
        <v>5</v>
      </c>
      <c r="F51" s="125">
        <v>0</v>
      </c>
      <c r="G51" s="379">
        <f t="shared" si="0"/>
        <v>5</v>
      </c>
      <c r="H51" s="125">
        <v>5</v>
      </c>
      <c r="I51" s="125">
        <v>0</v>
      </c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07"/>
      <c r="Z51" s="107"/>
    </row>
    <row r="52" spans="1:26" ht="24" customHeight="1">
      <c r="A52" s="466" t="s">
        <v>1057</v>
      </c>
      <c r="B52" s="484"/>
      <c r="C52" s="485"/>
      <c r="D52" s="382">
        <f t="shared" ref="D52:I52" si="1">SUM(D12:D51)</f>
        <v>13514</v>
      </c>
      <c r="E52" s="382">
        <f t="shared" si="1"/>
        <v>827</v>
      </c>
      <c r="F52" s="382">
        <f t="shared" si="1"/>
        <v>557</v>
      </c>
      <c r="G52" s="382">
        <f t="shared" si="1"/>
        <v>1384</v>
      </c>
      <c r="H52" s="382">
        <f t="shared" si="1"/>
        <v>1308</v>
      </c>
      <c r="I52" s="382">
        <f t="shared" si="1"/>
        <v>585</v>
      </c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07"/>
      <c r="Z52" s="107"/>
    </row>
    <row r="53" spans="1:26" ht="24" customHeight="1">
      <c r="A53" s="271" t="s">
        <v>1719</v>
      </c>
      <c r="B53" s="484"/>
      <c r="C53" s="484"/>
      <c r="D53" s="382">
        <v>13514</v>
      </c>
      <c r="E53" s="486"/>
      <c r="F53" s="486"/>
      <c r="G53" s="486"/>
      <c r="H53" s="487"/>
      <c r="I53" s="487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07"/>
      <c r="Z53" s="107"/>
    </row>
    <row r="54" spans="1:26" ht="24" customHeight="1">
      <c r="A54" s="176" t="s">
        <v>1720</v>
      </c>
      <c r="B54" s="488"/>
      <c r="C54" s="488"/>
      <c r="D54" s="489"/>
      <c r="E54" s="489"/>
      <c r="F54" s="490">
        <f>D52/D53*100</f>
        <v>100</v>
      </c>
      <c r="G54" s="491"/>
      <c r="H54" s="492"/>
      <c r="I54" s="492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07"/>
      <c r="Z54" s="107"/>
    </row>
    <row r="55" spans="1:26" ht="24" customHeight="1">
      <c r="A55" s="192" t="s">
        <v>1721</v>
      </c>
      <c r="B55" s="192"/>
      <c r="C55" s="192"/>
      <c r="D55" s="484"/>
      <c r="E55" s="484"/>
      <c r="F55" s="484"/>
      <c r="G55" s="493">
        <v>2543</v>
      </c>
      <c r="H55" s="192"/>
      <c r="I55" s="192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07"/>
      <c r="Z55" s="107"/>
    </row>
    <row r="56" spans="1:26" ht="24" customHeight="1">
      <c r="A56" s="192" t="s">
        <v>1722</v>
      </c>
      <c r="B56" s="271"/>
      <c r="C56" s="484"/>
      <c r="D56" s="484"/>
      <c r="E56" s="484"/>
      <c r="F56" s="484"/>
      <c r="G56" s="494">
        <f>G52/G55</f>
        <v>0.54423908769170271</v>
      </c>
      <c r="H56" s="192"/>
      <c r="I56" s="192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07"/>
      <c r="Z56" s="107"/>
    </row>
    <row r="57" spans="1:26" ht="24" customHeight="1">
      <c r="A57" s="466" t="s">
        <v>1723</v>
      </c>
      <c r="B57" s="495"/>
      <c r="C57" s="495"/>
      <c r="D57" s="495"/>
      <c r="E57" s="495"/>
      <c r="F57" s="495"/>
      <c r="G57" s="496"/>
      <c r="H57" s="497">
        <v>1384</v>
      </c>
      <c r="I57" s="192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07"/>
      <c r="Z57" s="107"/>
    </row>
    <row r="58" spans="1:26" ht="24" customHeight="1">
      <c r="A58" s="466" t="s">
        <v>1724</v>
      </c>
      <c r="B58" s="495"/>
      <c r="C58" s="495"/>
      <c r="D58" s="495"/>
      <c r="E58" s="495"/>
      <c r="F58" s="495"/>
      <c r="G58" s="496"/>
      <c r="H58" s="498">
        <f>H52/H57</f>
        <v>0.94508670520231219</v>
      </c>
      <c r="I58" s="192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07"/>
      <c r="Z58" s="107"/>
    </row>
    <row r="59" spans="1:26" ht="24" customHeight="1">
      <c r="A59" s="466" t="s">
        <v>1725</v>
      </c>
      <c r="B59" s="495"/>
      <c r="C59" s="495"/>
      <c r="D59" s="495"/>
      <c r="E59" s="495"/>
      <c r="F59" s="495"/>
      <c r="G59" s="496"/>
      <c r="H59" s="499"/>
      <c r="I59" s="497">
        <v>1984</v>
      </c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07"/>
      <c r="Z59" s="107"/>
    </row>
    <row r="60" spans="1:26" ht="24" customHeight="1">
      <c r="A60" s="760" t="s">
        <v>1726</v>
      </c>
      <c r="B60" s="761"/>
      <c r="C60" s="761"/>
      <c r="D60" s="761"/>
      <c r="E60" s="761"/>
      <c r="F60" s="761"/>
      <c r="G60" s="761"/>
      <c r="H60" s="393"/>
      <c r="I60" s="500">
        <f>I52/I59</f>
        <v>0.29485887096774194</v>
      </c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07"/>
      <c r="Z60" s="107"/>
    </row>
    <row r="61" spans="1:26" ht="14.25" customHeight="1">
      <c r="A61" s="153"/>
      <c r="B61" s="169"/>
      <c r="C61" s="169"/>
      <c r="D61" s="169"/>
      <c r="E61" s="169"/>
      <c r="F61" s="169"/>
      <c r="G61" s="169"/>
      <c r="H61" s="169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07"/>
      <c r="Z61" s="107"/>
    </row>
    <row r="62" spans="1:26" ht="14.25" customHeight="1">
      <c r="A62" s="153" t="s">
        <v>1518</v>
      </c>
      <c r="B62" s="153"/>
      <c r="C62" s="153"/>
      <c r="D62" s="153"/>
      <c r="E62" s="153"/>
      <c r="F62" s="153"/>
      <c r="G62" s="501"/>
      <c r="H62" s="502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07"/>
      <c r="Z62" s="107"/>
    </row>
    <row r="63" spans="1:26" ht="21" customHeight="1">
      <c r="A63" s="153" t="s">
        <v>1727</v>
      </c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07"/>
      <c r="Z63" s="107"/>
    </row>
    <row r="64" spans="1:26" ht="15.75" customHeight="1">
      <c r="A64" s="153" t="s">
        <v>1728</v>
      </c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07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07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07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07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07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07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07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07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07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07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07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07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07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07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07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07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07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07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07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07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07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07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07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07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07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07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07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07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07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07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07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07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07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07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07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07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07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07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07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07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07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07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07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07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07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07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07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07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07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07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07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07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07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07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07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07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07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07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07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07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07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07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07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07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07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07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07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07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07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07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07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07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07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07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07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07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07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07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07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07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07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07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07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07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07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07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07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07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07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07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07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07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07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07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07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07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07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07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07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07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07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07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07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07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07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07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07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07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07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07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07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07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07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07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07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07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07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07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07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07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07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07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07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07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07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07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07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07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07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07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07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07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07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07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07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07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07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07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07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07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07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07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07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07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07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07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07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07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07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07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07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07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07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07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07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07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07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07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07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07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07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07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07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07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07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07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07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07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07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07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07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07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07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07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07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07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07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07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07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07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07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07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07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07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07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07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07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07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07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07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07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07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07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07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07"/>
      <c r="Z246" s="107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07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07"/>
      <c r="Z247" s="107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07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07"/>
      <c r="Z248" s="107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07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07"/>
      <c r="Z249" s="107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07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07"/>
      <c r="Z250" s="107"/>
    </row>
    <row r="251" spans="1:26" ht="15.75" customHeight="1">
      <c r="A251" s="153"/>
      <c r="B251" s="153"/>
      <c r="C251" s="153"/>
      <c r="D251" s="153"/>
      <c r="E251" s="153"/>
      <c r="F251" s="153"/>
      <c r="G251" s="153"/>
      <c r="H251" s="153"/>
      <c r="I251" s="107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07"/>
      <c r="Z251" s="107"/>
    </row>
    <row r="252" spans="1:26" ht="15.75" customHeight="1">
      <c r="A252" s="153"/>
      <c r="B252" s="153"/>
      <c r="C252" s="153"/>
      <c r="D252" s="153"/>
      <c r="E252" s="153"/>
      <c r="F252" s="153"/>
      <c r="G252" s="153"/>
      <c r="H252" s="153"/>
      <c r="I252" s="107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07"/>
      <c r="Z252" s="107"/>
    </row>
    <row r="253" spans="1:26" ht="15.75" customHeight="1">
      <c r="A253" s="153"/>
      <c r="B253" s="153"/>
      <c r="C253" s="153"/>
      <c r="D253" s="153"/>
      <c r="E253" s="153"/>
      <c r="F253" s="153"/>
      <c r="G253" s="153"/>
      <c r="H253" s="153"/>
      <c r="I253" s="107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07"/>
      <c r="Z253" s="107"/>
    </row>
    <row r="254" spans="1:26" ht="15.75" customHeight="1">
      <c r="A254" s="153"/>
      <c r="B254" s="153"/>
      <c r="C254" s="153"/>
      <c r="D254" s="153"/>
      <c r="E254" s="153"/>
      <c r="F254" s="153"/>
      <c r="G254" s="153"/>
      <c r="H254" s="153"/>
      <c r="I254" s="107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07"/>
      <c r="Z254" s="107"/>
    </row>
    <row r="255" spans="1:26" ht="15.75" customHeight="1">
      <c r="A255" s="153"/>
      <c r="B255" s="153"/>
      <c r="C255" s="153"/>
      <c r="D255" s="153"/>
      <c r="E255" s="153"/>
      <c r="F255" s="153"/>
      <c r="G255" s="153"/>
      <c r="H255" s="153"/>
      <c r="I255" s="107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07"/>
      <c r="Z255" s="107"/>
    </row>
    <row r="256" spans="1:26" ht="15.75" customHeight="1">
      <c r="A256" s="153"/>
      <c r="B256" s="153"/>
      <c r="C256" s="153"/>
      <c r="D256" s="153"/>
      <c r="E256" s="153"/>
      <c r="F256" s="153"/>
      <c r="G256" s="153"/>
      <c r="H256" s="153"/>
      <c r="I256" s="107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07"/>
      <c r="Z256" s="107"/>
    </row>
    <row r="257" spans="1:26" ht="15.75" customHeight="1">
      <c r="A257" s="153"/>
      <c r="B257" s="153"/>
      <c r="C257" s="153"/>
      <c r="D257" s="153"/>
      <c r="E257" s="153"/>
      <c r="F257" s="153"/>
      <c r="G257" s="153"/>
      <c r="H257" s="153"/>
      <c r="I257" s="107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07"/>
      <c r="Z257" s="107"/>
    </row>
    <row r="258" spans="1:26" ht="15.75" customHeight="1">
      <c r="A258" s="153"/>
      <c r="B258" s="153"/>
      <c r="C258" s="153"/>
      <c r="D258" s="153"/>
      <c r="E258" s="153"/>
      <c r="F258" s="153"/>
      <c r="G258" s="153"/>
      <c r="H258" s="153"/>
      <c r="I258" s="107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07"/>
      <c r="Z258" s="107"/>
    </row>
    <row r="259" spans="1:26" ht="15.75" customHeight="1">
      <c r="A259" s="153"/>
      <c r="B259" s="153"/>
      <c r="C259" s="153"/>
      <c r="D259" s="153"/>
      <c r="E259" s="153"/>
      <c r="F259" s="153"/>
      <c r="G259" s="153"/>
      <c r="H259" s="153"/>
      <c r="I259" s="107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07"/>
      <c r="Z259" s="107"/>
    </row>
    <row r="260" spans="1:26" ht="15.75" customHeight="1">
      <c r="A260" s="153"/>
      <c r="B260" s="153"/>
      <c r="C260" s="153"/>
      <c r="D260" s="153"/>
      <c r="E260" s="153"/>
      <c r="F260" s="153"/>
      <c r="G260" s="153"/>
      <c r="H260" s="153"/>
      <c r="I260" s="107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07"/>
      <c r="Z260" s="107"/>
    </row>
    <row r="261" spans="1:26" ht="15.75" customHeight="1">
      <c r="A261" s="153"/>
      <c r="B261" s="153"/>
      <c r="C261" s="153"/>
      <c r="D261" s="153"/>
      <c r="E261" s="153"/>
      <c r="F261" s="153"/>
      <c r="G261" s="153"/>
      <c r="H261" s="153"/>
      <c r="I261" s="107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07"/>
      <c r="Z261" s="107"/>
    </row>
    <row r="262" spans="1:26" ht="15.75" customHeight="1">
      <c r="A262" s="153"/>
      <c r="B262" s="153"/>
      <c r="C262" s="153"/>
      <c r="D262" s="153"/>
      <c r="E262" s="153"/>
      <c r="F262" s="153"/>
      <c r="G262" s="153"/>
      <c r="H262" s="153"/>
      <c r="I262" s="107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07"/>
      <c r="Z262" s="107"/>
    </row>
    <row r="263" spans="1:26" ht="15.75" customHeight="1">
      <c r="A263" s="153"/>
      <c r="B263" s="153"/>
      <c r="C263" s="153"/>
      <c r="D263" s="153"/>
      <c r="E263" s="153"/>
      <c r="F263" s="153"/>
      <c r="G263" s="153"/>
      <c r="H263" s="153"/>
      <c r="I263" s="107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07"/>
      <c r="Z263" s="107"/>
    </row>
    <row r="264" spans="1:26" ht="15.75" customHeight="1">
      <c r="A264" s="153"/>
      <c r="B264" s="153"/>
      <c r="C264" s="153"/>
      <c r="D264" s="153"/>
      <c r="E264" s="153"/>
      <c r="F264" s="153"/>
      <c r="G264" s="153"/>
      <c r="H264" s="153"/>
      <c r="I264" s="107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07"/>
      <c r="Z264" s="107"/>
    </row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:I4"/>
    <mergeCell ref="A8:A10"/>
    <mergeCell ref="B8:B10"/>
    <mergeCell ref="C8:C10"/>
    <mergeCell ref="D8:D10"/>
    <mergeCell ref="E8:G8"/>
    <mergeCell ref="H8:H10"/>
    <mergeCell ref="G9:G10"/>
    <mergeCell ref="I8:I10"/>
    <mergeCell ref="J8:J10"/>
    <mergeCell ref="E9:E10"/>
    <mergeCell ref="F9:F10"/>
    <mergeCell ref="A60:G60"/>
  </mergeCells>
  <conditionalFormatting sqref="E63">
    <cfRule type="cellIs" dxfId="0" priority="1" stopIfTrue="1" operator="notEqual">
      <formula>#REF!</formula>
    </cfRule>
  </conditionalFormatting>
  <printOptions horizontalCentered="1"/>
  <pageMargins left="1.05" right="0.9" top="1.03" bottom="0.78" header="0" footer="0"/>
  <pageSetup paperSize="9" fitToHeight="0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A1:AC1000"/>
  <sheetViews>
    <sheetView workbookViewId="0">
      <selection activeCell="B1" sqref="B1"/>
    </sheetView>
  </sheetViews>
  <sheetFormatPr defaultColWidth="14.42578125" defaultRowHeight="15" customHeight="1"/>
  <cols>
    <col min="1" max="1" width="5.7109375" customWidth="1"/>
    <col min="2" max="3" width="21.7109375" customWidth="1"/>
    <col min="4" max="9" width="9.7109375" customWidth="1"/>
    <col min="10" max="27" width="11.28515625" customWidth="1"/>
    <col min="28" max="28" width="11.42578125" customWidth="1"/>
    <col min="29" max="29" width="11.7109375" customWidth="1"/>
  </cols>
  <sheetData>
    <row r="1" spans="1:29" ht="15.75">
      <c r="A1" s="168" t="s">
        <v>1729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</row>
    <row r="2" spans="1:29" ht="15.75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</row>
    <row r="3" spans="1:29" ht="15.75">
      <c r="A3" s="840" t="s">
        <v>1730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718"/>
      <c r="AB3" s="718"/>
      <c r="AC3" s="718"/>
    </row>
    <row r="4" spans="1:29" ht="15.75">
      <c r="A4" s="171"/>
      <c r="B4" s="171"/>
      <c r="C4" s="171"/>
      <c r="D4" s="171"/>
      <c r="E4" s="155"/>
      <c r="F4" s="155"/>
      <c r="G4" s="171"/>
      <c r="H4" s="171"/>
      <c r="I4" s="171"/>
      <c r="J4" s="171"/>
      <c r="K4" s="171"/>
      <c r="L4" s="171"/>
      <c r="M4" s="154" t="s">
        <v>284</v>
      </c>
      <c r="N4" s="110" t="str">
        <f>'1'!$F$5</f>
        <v>PONOROGO</v>
      </c>
      <c r="O4" s="171"/>
      <c r="P4" s="171"/>
      <c r="Q4" s="171"/>
      <c r="R4" s="171"/>
      <c r="S4" s="171"/>
      <c r="T4" s="171"/>
      <c r="U4" s="171"/>
      <c r="V4" s="170"/>
      <c r="W4" s="170"/>
      <c r="X4" s="170"/>
      <c r="Y4" s="171"/>
      <c r="Z4" s="171"/>
      <c r="AA4" s="171"/>
      <c r="AB4" s="171"/>
      <c r="AC4" s="171"/>
    </row>
    <row r="5" spans="1:29" ht="15.75">
      <c r="A5" s="171"/>
      <c r="B5" s="171"/>
      <c r="C5" s="171"/>
      <c r="D5" s="171"/>
      <c r="E5" s="155"/>
      <c r="F5" s="155"/>
      <c r="G5" s="171"/>
      <c r="H5" s="171"/>
      <c r="I5" s="171"/>
      <c r="J5" s="171"/>
      <c r="K5" s="171"/>
      <c r="L5" s="171"/>
      <c r="M5" s="154" t="s">
        <v>3</v>
      </c>
      <c r="N5" s="110">
        <f>'1'!$F$6</f>
        <v>2025</v>
      </c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</row>
    <row r="6" spans="1:29">
      <c r="A6" s="841"/>
      <c r="B6" s="718"/>
      <c r="C6" s="718"/>
      <c r="D6" s="169"/>
      <c r="E6" s="169"/>
      <c r="F6" s="169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</row>
    <row r="7" spans="1:29" ht="54" customHeight="1">
      <c r="A7" s="750" t="s">
        <v>4</v>
      </c>
      <c r="B7" s="750" t="s">
        <v>247</v>
      </c>
      <c r="C7" s="751" t="s">
        <v>1707</v>
      </c>
      <c r="D7" s="842" t="s">
        <v>1731</v>
      </c>
      <c r="E7" s="758"/>
      <c r="F7" s="759"/>
      <c r="G7" s="842" t="s">
        <v>1732</v>
      </c>
      <c r="H7" s="758"/>
      <c r="I7" s="759"/>
      <c r="J7" s="756" t="s">
        <v>1733</v>
      </c>
      <c r="K7" s="753"/>
      <c r="L7" s="753"/>
      <c r="M7" s="753"/>
      <c r="N7" s="753"/>
      <c r="O7" s="754"/>
      <c r="P7" s="756" t="s">
        <v>1734</v>
      </c>
      <c r="Q7" s="753"/>
      <c r="R7" s="753"/>
      <c r="S7" s="753"/>
      <c r="T7" s="753"/>
      <c r="U7" s="754"/>
      <c r="V7" s="766" t="s">
        <v>1735</v>
      </c>
      <c r="W7" s="758"/>
      <c r="X7" s="758"/>
      <c r="Y7" s="758"/>
      <c r="Z7" s="758"/>
      <c r="AA7" s="759"/>
      <c r="AB7" s="766" t="s">
        <v>1736</v>
      </c>
      <c r="AC7" s="759"/>
    </row>
    <row r="8" spans="1:29" ht="39.75" customHeight="1">
      <c r="A8" s="730"/>
      <c r="B8" s="730"/>
      <c r="C8" s="730"/>
      <c r="D8" s="737"/>
      <c r="E8" s="732"/>
      <c r="F8" s="733"/>
      <c r="G8" s="737"/>
      <c r="H8" s="732"/>
      <c r="I8" s="733"/>
      <c r="J8" s="745" t="s">
        <v>316</v>
      </c>
      <c r="K8" s="724"/>
      <c r="L8" s="745" t="s">
        <v>317</v>
      </c>
      <c r="M8" s="724"/>
      <c r="N8" s="779" t="s">
        <v>1316</v>
      </c>
      <c r="O8" s="724"/>
      <c r="P8" s="745" t="s">
        <v>316</v>
      </c>
      <c r="Q8" s="724"/>
      <c r="R8" s="745" t="s">
        <v>317</v>
      </c>
      <c r="S8" s="724"/>
      <c r="T8" s="779" t="s">
        <v>1316</v>
      </c>
      <c r="U8" s="724"/>
      <c r="V8" s="745" t="s">
        <v>316</v>
      </c>
      <c r="W8" s="724"/>
      <c r="X8" s="745" t="s">
        <v>317</v>
      </c>
      <c r="Y8" s="724"/>
      <c r="Z8" s="779" t="s">
        <v>1316</v>
      </c>
      <c r="AA8" s="724"/>
      <c r="AB8" s="737"/>
      <c r="AC8" s="733"/>
    </row>
    <row r="9" spans="1:29" ht="33.75" customHeight="1">
      <c r="A9" s="720"/>
      <c r="B9" s="720"/>
      <c r="C9" s="720"/>
      <c r="D9" s="174" t="s">
        <v>8</v>
      </c>
      <c r="E9" s="174" t="s">
        <v>9</v>
      </c>
      <c r="F9" s="174" t="s">
        <v>10</v>
      </c>
      <c r="G9" s="174" t="s">
        <v>8</v>
      </c>
      <c r="H9" s="174" t="s">
        <v>9</v>
      </c>
      <c r="I9" s="174" t="s">
        <v>10</v>
      </c>
      <c r="J9" s="190" t="s">
        <v>249</v>
      </c>
      <c r="K9" s="190" t="s">
        <v>29</v>
      </c>
      <c r="L9" s="190" t="s">
        <v>249</v>
      </c>
      <c r="M9" s="190" t="s">
        <v>29</v>
      </c>
      <c r="N9" s="190" t="s">
        <v>249</v>
      </c>
      <c r="O9" s="174" t="s">
        <v>29</v>
      </c>
      <c r="P9" s="190" t="s">
        <v>249</v>
      </c>
      <c r="Q9" s="190" t="s">
        <v>29</v>
      </c>
      <c r="R9" s="190" t="s">
        <v>249</v>
      </c>
      <c r="S9" s="408" t="s">
        <v>29</v>
      </c>
      <c r="T9" s="190" t="s">
        <v>249</v>
      </c>
      <c r="U9" s="174" t="s">
        <v>29</v>
      </c>
      <c r="V9" s="190" t="s">
        <v>249</v>
      </c>
      <c r="W9" s="190" t="s">
        <v>29</v>
      </c>
      <c r="X9" s="190" t="s">
        <v>249</v>
      </c>
      <c r="Y9" s="190" t="s">
        <v>29</v>
      </c>
      <c r="Z9" s="190" t="s">
        <v>249</v>
      </c>
      <c r="AA9" s="190" t="s">
        <v>29</v>
      </c>
      <c r="AB9" s="190" t="s">
        <v>249</v>
      </c>
      <c r="AC9" s="190" t="s">
        <v>29</v>
      </c>
    </row>
    <row r="10" spans="1:29" ht="18" customHeight="1">
      <c r="A10" s="119">
        <v>1</v>
      </c>
      <c r="B10" s="120">
        <v>2</v>
      </c>
      <c r="C10" s="119">
        <v>3</v>
      </c>
      <c r="D10" s="119">
        <v>4</v>
      </c>
      <c r="E10" s="120">
        <v>5</v>
      </c>
      <c r="F10" s="119">
        <v>6</v>
      </c>
      <c r="G10" s="119">
        <v>7</v>
      </c>
      <c r="H10" s="120">
        <v>8</v>
      </c>
      <c r="I10" s="119">
        <v>9</v>
      </c>
      <c r="J10" s="119">
        <v>10</v>
      </c>
      <c r="K10" s="120">
        <v>11</v>
      </c>
      <c r="L10" s="119">
        <v>12</v>
      </c>
      <c r="M10" s="119">
        <v>13</v>
      </c>
      <c r="N10" s="120">
        <v>14</v>
      </c>
      <c r="O10" s="119">
        <v>15</v>
      </c>
      <c r="P10" s="119">
        <v>16</v>
      </c>
      <c r="Q10" s="120">
        <v>17</v>
      </c>
      <c r="R10" s="119">
        <v>18</v>
      </c>
      <c r="S10" s="119">
        <v>19</v>
      </c>
      <c r="T10" s="120">
        <v>20</v>
      </c>
      <c r="U10" s="119">
        <v>21</v>
      </c>
      <c r="V10" s="119">
        <v>22</v>
      </c>
      <c r="W10" s="120">
        <v>23</v>
      </c>
      <c r="X10" s="119">
        <v>24</v>
      </c>
      <c r="Y10" s="119">
        <v>25</v>
      </c>
      <c r="Z10" s="120">
        <v>26</v>
      </c>
      <c r="AA10" s="119">
        <v>27</v>
      </c>
      <c r="AB10" s="119">
        <v>28</v>
      </c>
      <c r="AC10" s="119">
        <v>29</v>
      </c>
    </row>
    <row r="11" spans="1:29">
      <c r="A11" s="240">
        <v>1</v>
      </c>
      <c r="B11" s="250" t="str">
        <f>'11'!B9</f>
        <v>Ngrayun</v>
      </c>
      <c r="C11" s="250" t="str">
        <f>'11'!C9</f>
        <v>Ngrayun</v>
      </c>
      <c r="D11" s="139">
        <v>13</v>
      </c>
      <c r="E11" s="139">
        <v>3</v>
      </c>
      <c r="F11" s="223">
        <f t="shared" ref="F11:F50" si="0">SUM(D11,E11)</f>
        <v>16</v>
      </c>
      <c r="G11" s="139">
        <v>27</v>
      </c>
      <c r="H11" s="139">
        <v>6</v>
      </c>
      <c r="I11" s="223">
        <f t="shared" ref="I11:I50" si="1">SUM(G11,H11)</f>
        <v>33</v>
      </c>
      <c r="J11" s="139">
        <v>0</v>
      </c>
      <c r="K11" s="228">
        <f t="shared" ref="K11:K51" si="2">J11/D11*100</f>
        <v>0</v>
      </c>
      <c r="L11" s="139">
        <v>0</v>
      </c>
      <c r="M11" s="228">
        <f t="shared" ref="M11:M51" si="3">L11/E11*100</f>
        <v>0</v>
      </c>
      <c r="N11" s="223">
        <f t="shared" ref="N11:N50" si="4">J11+L11</f>
        <v>0</v>
      </c>
      <c r="O11" s="228">
        <f t="shared" ref="O11:O51" si="5">N11/F11*100</f>
        <v>0</v>
      </c>
      <c r="P11" s="139">
        <v>27</v>
      </c>
      <c r="Q11" s="228">
        <f t="shared" ref="Q11:Q51" si="6">P11/G11*100</f>
        <v>100</v>
      </c>
      <c r="R11" s="139">
        <v>6</v>
      </c>
      <c r="S11" s="228">
        <f t="shared" ref="S11:S51" si="7">R11/H11*100</f>
        <v>100</v>
      </c>
      <c r="T11" s="223">
        <f t="shared" ref="T11:T50" si="8">P11+R11</f>
        <v>33</v>
      </c>
      <c r="U11" s="228">
        <f t="shared" ref="U11:U51" si="9">T11/I11*100</f>
        <v>100</v>
      </c>
      <c r="V11" s="227">
        <f t="shared" ref="V11:V50" si="10">J11+P11</f>
        <v>27</v>
      </c>
      <c r="W11" s="228">
        <f t="shared" ref="W11:W51" si="11">V11/G11*100</f>
        <v>100</v>
      </c>
      <c r="X11" s="227">
        <f t="shared" ref="X11:X50" si="12">L11+R11</f>
        <v>6</v>
      </c>
      <c r="Y11" s="228">
        <f t="shared" ref="Y11:Y51" si="13">X11/H11*100</f>
        <v>100</v>
      </c>
      <c r="Z11" s="227">
        <f t="shared" ref="Z11:Z50" si="14">V11+X11</f>
        <v>33</v>
      </c>
      <c r="AA11" s="228">
        <f t="shared" ref="AA11:AA51" si="15">Z11/I11*100</f>
        <v>100</v>
      </c>
      <c r="AB11" s="139">
        <v>0</v>
      </c>
      <c r="AC11" s="503">
        <f t="shared" ref="AC11:AC51" si="16">AB11/I11*100</f>
        <v>0</v>
      </c>
    </row>
    <row r="12" spans="1:29">
      <c r="A12" s="240">
        <v>2</v>
      </c>
      <c r="B12" s="250">
        <f>'11'!B10</f>
        <v>0</v>
      </c>
      <c r="C12" s="250" t="str">
        <f>'11'!C10</f>
        <v>Selur</v>
      </c>
      <c r="D12" s="139">
        <v>0</v>
      </c>
      <c r="E12" s="139">
        <v>0</v>
      </c>
      <c r="F12" s="223">
        <f t="shared" si="0"/>
        <v>0</v>
      </c>
      <c r="G12" s="139">
        <v>0</v>
      </c>
      <c r="H12" s="139">
        <v>0</v>
      </c>
      <c r="I12" s="223">
        <f t="shared" si="1"/>
        <v>0</v>
      </c>
      <c r="J12" s="139">
        <v>0</v>
      </c>
      <c r="K12" s="228" t="e">
        <f t="shared" si="2"/>
        <v>#DIV/0!</v>
      </c>
      <c r="L12" s="139">
        <v>0</v>
      </c>
      <c r="M12" s="228" t="e">
        <f t="shared" si="3"/>
        <v>#DIV/0!</v>
      </c>
      <c r="N12" s="223">
        <f t="shared" si="4"/>
        <v>0</v>
      </c>
      <c r="O12" s="228" t="e">
        <f t="shared" si="5"/>
        <v>#DIV/0!</v>
      </c>
      <c r="P12" s="139">
        <v>0</v>
      </c>
      <c r="Q12" s="228" t="e">
        <f t="shared" si="6"/>
        <v>#DIV/0!</v>
      </c>
      <c r="R12" s="139">
        <v>0</v>
      </c>
      <c r="S12" s="228" t="e">
        <f t="shared" si="7"/>
        <v>#DIV/0!</v>
      </c>
      <c r="T12" s="223">
        <f t="shared" si="8"/>
        <v>0</v>
      </c>
      <c r="U12" s="228" t="e">
        <f t="shared" si="9"/>
        <v>#DIV/0!</v>
      </c>
      <c r="V12" s="227">
        <f t="shared" si="10"/>
        <v>0</v>
      </c>
      <c r="W12" s="228" t="e">
        <f t="shared" si="11"/>
        <v>#DIV/0!</v>
      </c>
      <c r="X12" s="227">
        <f t="shared" si="12"/>
        <v>0</v>
      </c>
      <c r="Y12" s="228" t="e">
        <f t="shared" si="13"/>
        <v>#DIV/0!</v>
      </c>
      <c r="Z12" s="227">
        <f t="shared" si="14"/>
        <v>0</v>
      </c>
      <c r="AA12" s="228" t="e">
        <f t="shared" si="15"/>
        <v>#DIV/0!</v>
      </c>
      <c r="AB12" s="139">
        <v>0</v>
      </c>
      <c r="AC12" s="503" t="e">
        <f t="shared" si="16"/>
        <v>#DIV/0!</v>
      </c>
    </row>
    <row r="13" spans="1:29">
      <c r="A13" s="240">
        <v>3</v>
      </c>
      <c r="B13" s="250" t="str">
        <f>'11'!B11</f>
        <v>Slahung</v>
      </c>
      <c r="C13" s="250" t="str">
        <f>'11'!C11</f>
        <v>Slahung</v>
      </c>
      <c r="D13" s="139">
        <v>5</v>
      </c>
      <c r="E13" s="139">
        <v>3</v>
      </c>
      <c r="F13" s="223">
        <f t="shared" si="0"/>
        <v>8</v>
      </c>
      <c r="G13" s="139">
        <v>9</v>
      </c>
      <c r="H13" s="139">
        <v>7</v>
      </c>
      <c r="I13" s="223">
        <f t="shared" si="1"/>
        <v>16</v>
      </c>
      <c r="J13" s="139">
        <v>3</v>
      </c>
      <c r="K13" s="228">
        <f t="shared" si="2"/>
        <v>60</v>
      </c>
      <c r="L13" s="139">
        <v>1</v>
      </c>
      <c r="M13" s="228">
        <f t="shared" si="3"/>
        <v>33.333333333333329</v>
      </c>
      <c r="N13" s="223">
        <f t="shared" si="4"/>
        <v>4</v>
      </c>
      <c r="O13" s="228">
        <f t="shared" si="5"/>
        <v>50</v>
      </c>
      <c r="P13" s="139">
        <v>5</v>
      </c>
      <c r="Q13" s="228">
        <f t="shared" si="6"/>
        <v>55.555555555555557</v>
      </c>
      <c r="R13" s="139">
        <v>6</v>
      </c>
      <c r="S13" s="228">
        <f t="shared" si="7"/>
        <v>85.714285714285708</v>
      </c>
      <c r="T13" s="223">
        <f t="shared" si="8"/>
        <v>11</v>
      </c>
      <c r="U13" s="228">
        <f t="shared" si="9"/>
        <v>68.75</v>
      </c>
      <c r="V13" s="227">
        <f t="shared" si="10"/>
        <v>8</v>
      </c>
      <c r="W13" s="228">
        <f t="shared" si="11"/>
        <v>88.888888888888886</v>
      </c>
      <c r="X13" s="227">
        <f t="shared" si="12"/>
        <v>7</v>
      </c>
      <c r="Y13" s="228">
        <f t="shared" si="13"/>
        <v>100</v>
      </c>
      <c r="Z13" s="227">
        <f t="shared" si="14"/>
        <v>15</v>
      </c>
      <c r="AA13" s="228">
        <f t="shared" si="15"/>
        <v>93.75</v>
      </c>
      <c r="AB13" s="139">
        <v>1</v>
      </c>
      <c r="AC13" s="503">
        <f t="shared" si="16"/>
        <v>6.25</v>
      </c>
    </row>
    <row r="14" spans="1:29">
      <c r="A14" s="240">
        <v>4</v>
      </c>
      <c r="B14" s="250">
        <f>'11'!B12</f>
        <v>0</v>
      </c>
      <c r="C14" s="250" t="str">
        <f>'11'!C12</f>
        <v>Nailan</v>
      </c>
      <c r="D14" s="139">
        <v>4</v>
      </c>
      <c r="E14" s="139">
        <v>2</v>
      </c>
      <c r="F14" s="223">
        <f t="shared" si="0"/>
        <v>6</v>
      </c>
      <c r="G14" s="139">
        <v>11</v>
      </c>
      <c r="H14" s="139">
        <v>8</v>
      </c>
      <c r="I14" s="223">
        <f t="shared" si="1"/>
        <v>19</v>
      </c>
      <c r="J14" s="139">
        <v>4</v>
      </c>
      <c r="K14" s="228">
        <f t="shared" si="2"/>
        <v>100</v>
      </c>
      <c r="L14" s="139">
        <v>2</v>
      </c>
      <c r="M14" s="228">
        <f t="shared" si="3"/>
        <v>100</v>
      </c>
      <c r="N14" s="223">
        <f t="shared" si="4"/>
        <v>6</v>
      </c>
      <c r="O14" s="228">
        <f t="shared" si="5"/>
        <v>100</v>
      </c>
      <c r="P14" s="139">
        <v>7</v>
      </c>
      <c r="Q14" s="228">
        <f t="shared" si="6"/>
        <v>63.636363636363633</v>
      </c>
      <c r="R14" s="139">
        <v>5</v>
      </c>
      <c r="S14" s="228">
        <f t="shared" si="7"/>
        <v>62.5</v>
      </c>
      <c r="T14" s="223">
        <f t="shared" si="8"/>
        <v>12</v>
      </c>
      <c r="U14" s="228">
        <f t="shared" si="9"/>
        <v>63.157894736842103</v>
      </c>
      <c r="V14" s="227">
        <f t="shared" si="10"/>
        <v>11</v>
      </c>
      <c r="W14" s="228">
        <f t="shared" si="11"/>
        <v>100</v>
      </c>
      <c r="X14" s="227">
        <f t="shared" si="12"/>
        <v>7</v>
      </c>
      <c r="Y14" s="228">
        <f t="shared" si="13"/>
        <v>87.5</v>
      </c>
      <c r="Z14" s="227">
        <f t="shared" si="14"/>
        <v>18</v>
      </c>
      <c r="AA14" s="228">
        <f t="shared" si="15"/>
        <v>94.73684210526315</v>
      </c>
      <c r="AB14" s="139">
        <v>1</v>
      </c>
      <c r="AC14" s="503">
        <f t="shared" si="16"/>
        <v>5.2631578947368416</v>
      </c>
    </row>
    <row r="15" spans="1:29">
      <c r="A15" s="240">
        <v>5</v>
      </c>
      <c r="B15" s="250" t="str">
        <f>'11'!B13</f>
        <v>Bungkal</v>
      </c>
      <c r="C15" s="250" t="str">
        <f>'11'!C13</f>
        <v>Bungkal</v>
      </c>
      <c r="D15" s="139">
        <v>7</v>
      </c>
      <c r="E15" s="139">
        <v>1</v>
      </c>
      <c r="F15" s="223">
        <f t="shared" si="0"/>
        <v>8</v>
      </c>
      <c r="G15" s="139">
        <v>13</v>
      </c>
      <c r="H15" s="139">
        <v>12</v>
      </c>
      <c r="I15" s="223">
        <f t="shared" si="1"/>
        <v>25</v>
      </c>
      <c r="J15" s="139">
        <v>6</v>
      </c>
      <c r="K15" s="228">
        <f t="shared" si="2"/>
        <v>85.714285714285708</v>
      </c>
      <c r="L15" s="139">
        <v>1</v>
      </c>
      <c r="M15" s="228">
        <f t="shared" si="3"/>
        <v>100</v>
      </c>
      <c r="N15" s="223">
        <f t="shared" si="4"/>
        <v>7</v>
      </c>
      <c r="O15" s="228">
        <f t="shared" si="5"/>
        <v>87.5</v>
      </c>
      <c r="P15" s="139">
        <v>6</v>
      </c>
      <c r="Q15" s="228">
        <f t="shared" si="6"/>
        <v>46.153846153846153</v>
      </c>
      <c r="R15" s="139">
        <v>11</v>
      </c>
      <c r="S15" s="228">
        <f t="shared" si="7"/>
        <v>91.666666666666657</v>
      </c>
      <c r="T15" s="223">
        <f t="shared" si="8"/>
        <v>17</v>
      </c>
      <c r="U15" s="228">
        <f t="shared" si="9"/>
        <v>68</v>
      </c>
      <c r="V15" s="227">
        <f t="shared" si="10"/>
        <v>12</v>
      </c>
      <c r="W15" s="228">
        <f t="shared" si="11"/>
        <v>92.307692307692307</v>
      </c>
      <c r="X15" s="227">
        <f t="shared" si="12"/>
        <v>12</v>
      </c>
      <c r="Y15" s="228">
        <f t="shared" si="13"/>
        <v>100</v>
      </c>
      <c r="Z15" s="227">
        <f t="shared" si="14"/>
        <v>24</v>
      </c>
      <c r="AA15" s="228">
        <f t="shared" si="15"/>
        <v>96</v>
      </c>
      <c r="AB15" s="139">
        <v>1</v>
      </c>
      <c r="AC15" s="503">
        <f t="shared" si="16"/>
        <v>4</v>
      </c>
    </row>
    <row r="16" spans="1:29">
      <c r="A16" s="240">
        <v>6</v>
      </c>
      <c r="B16" s="250" t="str">
        <f>'11'!B14</f>
        <v>Sambit</v>
      </c>
      <c r="C16" s="250" t="str">
        <f>'11'!C14</f>
        <v>Sambit</v>
      </c>
      <c r="D16" s="139">
        <v>9</v>
      </c>
      <c r="E16" s="139">
        <v>6</v>
      </c>
      <c r="F16" s="223">
        <f t="shared" si="0"/>
        <v>15</v>
      </c>
      <c r="G16" s="139">
        <v>14</v>
      </c>
      <c r="H16" s="139">
        <v>11</v>
      </c>
      <c r="I16" s="223">
        <f t="shared" si="1"/>
        <v>25</v>
      </c>
      <c r="J16" s="139">
        <v>7</v>
      </c>
      <c r="K16" s="228">
        <f t="shared" si="2"/>
        <v>77.777777777777786</v>
      </c>
      <c r="L16" s="139">
        <v>5</v>
      </c>
      <c r="M16" s="228">
        <f t="shared" si="3"/>
        <v>83.333333333333343</v>
      </c>
      <c r="N16" s="223">
        <f t="shared" si="4"/>
        <v>12</v>
      </c>
      <c r="O16" s="228">
        <f t="shared" si="5"/>
        <v>80</v>
      </c>
      <c r="P16" s="139">
        <v>4</v>
      </c>
      <c r="Q16" s="228">
        <f t="shared" si="6"/>
        <v>28.571428571428569</v>
      </c>
      <c r="R16" s="139">
        <v>6</v>
      </c>
      <c r="S16" s="228">
        <f t="shared" si="7"/>
        <v>54.54545454545454</v>
      </c>
      <c r="T16" s="223">
        <f t="shared" si="8"/>
        <v>10</v>
      </c>
      <c r="U16" s="228">
        <f t="shared" si="9"/>
        <v>40</v>
      </c>
      <c r="V16" s="227">
        <f t="shared" si="10"/>
        <v>11</v>
      </c>
      <c r="W16" s="228">
        <f t="shared" si="11"/>
        <v>78.571428571428569</v>
      </c>
      <c r="X16" s="227">
        <f t="shared" si="12"/>
        <v>11</v>
      </c>
      <c r="Y16" s="228">
        <f t="shared" si="13"/>
        <v>100</v>
      </c>
      <c r="Z16" s="227">
        <f t="shared" si="14"/>
        <v>22</v>
      </c>
      <c r="AA16" s="228">
        <f t="shared" si="15"/>
        <v>88</v>
      </c>
      <c r="AB16" s="139">
        <v>2</v>
      </c>
      <c r="AC16" s="503">
        <f t="shared" si="16"/>
        <v>8</v>
      </c>
    </row>
    <row r="17" spans="1:29">
      <c r="A17" s="240">
        <v>7</v>
      </c>
      <c r="B17" s="250">
        <f>'11'!B15</f>
        <v>0</v>
      </c>
      <c r="C17" s="250" t="str">
        <f>'11'!C15</f>
        <v>Wringinanom</v>
      </c>
      <c r="D17" s="139">
        <v>4</v>
      </c>
      <c r="E17" s="139">
        <v>2</v>
      </c>
      <c r="F17" s="223">
        <f t="shared" si="0"/>
        <v>6</v>
      </c>
      <c r="G17" s="139">
        <v>5</v>
      </c>
      <c r="H17" s="139">
        <v>2</v>
      </c>
      <c r="I17" s="223">
        <f t="shared" si="1"/>
        <v>7</v>
      </c>
      <c r="J17" s="139">
        <v>0</v>
      </c>
      <c r="K17" s="228">
        <f t="shared" si="2"/>
        <v>0</v>
      </c>
      <c r="L17" s="139">
        <v>0</v>
      </c>
      <c r="M17" s="228">
        <f t="shared" si="3"/>
        <v>0</v>
      </c>
      <c r="N17" s="223">
        <f t="shared" si="4"/>
        <v>0</v>
      </c>
      <c r="O17" s="228">
        <f t="shared" si="5"/>
        <v>0</v>
      </c>
      <c r="P17" s="139">
        <v>5</v>
      </c>
      <c r="Q17" s="228">
        <f t="shared" si="6"/>
        <v>100</v>
      </c>
      <c r="R17" s="139">
        <v>2</v>
      </c>
      <c r="S17" s="228">
        <f t="shared" si="7"/>
        <v>100</v>
      </c>
      <c r="T17" s="223">
        <f t="shared" si="8"/>
        <v>7</v>
      </c>
      <c r="U17" s="228">
        <f t="shared" si="9"/>
        <v>100</v>
      </c>
      <c r="V17" s="227">
        <f t="shared" si="10"/>
        <v>5</v>
      </c>
      <c r="W17" s="228">
        <f t="shared" si="11"/>
        <v>100</v>
      </c>
      <c r="X17" s="227">
        <f t="shared" si="12"/>
        <v>2</v>
      </c>
      <c r="Y17" s="228">
        <f t="shared" si="13"/>
        <v>100</v>
      </c>
      <c r="Z17" s="227">
        <f t="shared" si="14"/>
        <v>7</v>
      </c>
      <c r="AA17" s="228">
        <f t="shared" si="15"/>
        <v>100</v>
      </c>
      <c r="AB17" s="139">
        <v>0</v>
      </c>
      <c r="AC17" s="503">
        <f t="shared" si="16"/>
        <v>0</v>
      </c>
    </row>
    <row r="18" spans="1:29">
      <c r="A18" s="240">
        <v>8</v>
      </c>
      <c r="B18" s="250" t="str">
        <f>'11'!B16</f>
        <v>Sawoo</v>
      </c>
      <c r="C18" s="250" t="str">
        <f>'11'!C16</f>
        <v>Sawoo</v>
      </c>
      <c r="D18" s="139">
        <v>5</v>
      </c>
      <c r="E18" s="139">
        <v>3</v>
      </c>
      <c r="F18" s="223">
        <f t="shared" si="0"/>
        <v>8</v>
      </c>
      <c r="G18" s="139">
        <v>12</v>
      </c>
      <c r="H18" s="139">
        <v>8</v>
      </c>
      <c r="I18" s="223">
        <f t="shared" si="1"/>
        <v>20</v>
      </c>
      <c r="J18" s="139">
        <v>5</v>
      </c>
      <c r="K18" s="228">
        <f t="shared" si="2"/>
        <v>100</v>
      </c>
      <c r="L18" s="139">
        <v>2</v>
      </c>
      <c r="M18" s="228">
        <f t="shared" si="3"/>
        <v>66.666666666666657</v>
      </c>
      <c r="N18" s="223">
        <f t="shared" si="4"/>
        <v>7</v>
      </c>
      <c r="O18" s="228">
        <f t="shared" si="5"/>
        <v>87.5</v>
      </c>
      <c r="P18" s="139">
        <v>6</v>
      </c>
      <c r="Q18" s="228">
        <f t="shared" si="6"/>
        <v>50</v>
      </c>
      <c r="R18" s="139">
        <v>5</v>
      </c>
      <c r="S18" s="228">
        <f t="shared" si="7"/>
        <v>62.5</v>
      </c>
      <c r="T18" s="223">
        <f t="shared" si="8"/>
        <v>11</v>
      </c>
      <c r="U18" s="228">
        <f t="shared" si="9"/>
        <v>55.000000000000007</v>
      </c>
      <c r="V18" s="227">
        <f t="shared" si="10"/>
        <v>11</v>
      </c>
      <c r="W18" s="228">
        <f t="shared" si="11"/>
        <v>91.666666666666657</v>
      </c>
      <c r="X18" s="227">
        <f t="shared" si="12"/>
        <v>7</v>
      </c>
      <c r="Y18" s="228">
        <f t="shared" si="13"/>
        <v>87.5</v>
      </c>
      <c r="Z18" s="227">
        <f t="shared" si="14"/>
        <v>18</v>
      </c>
      <c r="AA18" s="228">
        <f t="shared" si="15"/>
        <v>90</v>
      </c>
      <c r="AB18" s="139">
        <v>2</v>
      </c>
      <c r="AC18" s="503">
        <f t="shared" si="16"/>
        <v>10</v>
      </c>
    </row>
    <row r="19" spans="1:29">
      <c r="A19" s="240">
        <v>9</v>
      </c>
      <c r="B19" s="250">
        <f>'11'!B17</f>
        <v>0</v>
      </c>
      <c r="C19" s="250" t="str">
        <f>'11'!C17</f>
        <v>Bondrang</v>
      </c>
      <c r="D19" s="139">
        <v>2</v>
      </c>
      <c r="E19" s="139">
        <v>1</v>
      </c>
      <c r="F19" s="223">
        <f t="shared" si="0"/>
        <v>3</v>
      </c>
      <c r="G19" s="139">
        <v>5</v>
      </c>
      <c r="H19" s="139">
        <v>3</v>
      </c>
      <c r="I19" s="223">
        <f t="shared" si="1"/>
        <v>8</v>
      </c>
      <c r="J19" s="139">
        <v>1</v>
      </c>
      <c r="K19" s="228">
        <f t="shared" si="2"/>
        <v>50</v>
      </c>
      <c r="L19" s="139">
        <v>1</v>
      </c>
      <c r="M19" s="228">
        <f t="shared" si="3"/>
        <v>100</v>
      </c>
      <c r="N19" s="223">
        <f t="shared" si="4"/>
        <v>2</v>
      </c>
      <c r="O19" s="228">
        <f t="shared" si="5"/>
        <v>66.666666666666657</v>
      </c>
      <c r="P19" s="139">
        <v>3</v>
      </c>
      <c r="Q19" s="228">
        <f t="shared" si="6"/>
        <v>60</v>
      </c>
      <c r="R19" s="139">
        <v>1</v>
      </c>
      <c r="S19" s="228">
        <f t="shared" si="7"/>
        <v>33.333333333333329</v>
      </c>
      <c r="T19" s="223">
        <f t="shared" si="8"/>
        <v>4</v>
      </c>
      <c r="U19" s="228">
        <f t="shared" si="9"/>
        <v>50</v>
      </c>
      <c r="V19" s="227">
        <f t="shared" si="10"/>
        <v>4</v>
      </c>
      <c r="W19" s="228">
        <f t="shared" si="11"/>
        <v>80</v>
      </c>
      <c r="X19" s="227">
        <f t="shared" si="12"/>
        <v>2</v>
      </c>
      <c r="Y19" s="228">
        <f t="shared" si="13"/>
        <v>66.666666666666657</v>
      </c>
      <c r="Z19" s="227">
        <f t="shared" si="14"/>
        <v>6</v>
      </c>
      <c r="AA19" s="228">
        <f t="shared" si="15"/>
        <v>75</v>
      </c>
      <c r="AB19" s="139">
        <v>2</v>
      </c>
      <c r="AC19" s="503">
        <f t="shared" si="16"/>
        <v>25</v>
      </c>
    </row>
    <row r="20" spans="1:29">
      <c r="A20" s="240">
        <v>10</v>
      </c>
      <c r="B20" s="250" t="str">
        <f>'11'!B18</f>
        <v>Sooko</v>
      </c>
      <c r="C20" s="250" t="str">
        <f>'11'!C18</f>
        <v>Sooko</v>
      </c>
      <c r="D20" s="139">
        <v>5</v>
      </c>
      <c r="E20" s="139">
        <v>2</v>
      </c>
      <c r="F20" s="223">
        <f t="shared" si="0"/>
        <v>7</v>
      </c>
      <c r="G20" s="139">
        <v>15</v>
      </c>
      <c r="H20" s="139">
        <v>6</v>
      </c>
      <c r="I20" s="223">
        <f t="shared" si="1"/>
        <v>21</v>
      </c>
      <c r="J20" s="139">
        <v>0</v>
      </c>
      <c r="K20" s="228">
        <f t="shared" si="2"/>
        <v>0</v>
      </c>
      <c r="L20" s="139">
        <v>0</v>
      </c>
      <c r="M20" s="228">
        <f t="shared" si="3"/>
        <v>0</v>
      </c>
      <c r="N20" s="223">
        <f t="shared" si="4"/>
        <v>0</v>
      </c>
      <c r="O20" s="228">
        <f t="shared" si="5"/>
        <v>0</v>
      </c>
      <c r="P20" s="139">
        <v>15</v>
      </c>
      <c r="Q20" s="228">
        <f t="shared" si="6"/>
        <v>100</v>
      </c>
      <c r="R20" s="139">
        <v>6</v>
      </c>
      <c r="S20" s="228">
        <f t="shared" si="7"/>
        <v>100</v>
      </c>
      <c r="T20" s="223">
        <f t="shared" si="8"/>
        <v>21</v>
      </c>
      <c r="U20" s="228">
        <f t="shared" si="9"/>
        <v>100</v>
      </c>
      <c r="V20" s="227">
        <f t="shared" si="10"/>
        <v>15</v>
      </c>
      <c r="W20" s="228">
        <f t="shared" si="11"/>
        <v>100</v>
      </c>
      <c r="X20" s="227">
        <f t="shared" si="12"/>
        <v>6</v>
      </c>
      <c r="Y20" s="228">
        <f t="shared" si="13"/>
        <v>100</v>
      </c>
      <c r="Z20" s="227">
        <f t="shared" si="14"/>
        <v>21</v>
      </c>
      <c r="AA20" s="228">
        <f t="shared" si="15"/>
        <v>100</v>
      </c>
      <c r="AB20" s="139">
        <v>0</v>
      </c>
      <c r="AC20" s="503">
        <f t="shared" si="16"/>
        <v>0</v>
      </c>
    </row>
    <row r="21" spans="1:29" ht="15.75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0</v>
      </c>
      <c r="E21" s="139">
        <v>0</v>
      </c>
      <c r="F21" s="223">
        <f t="shared" si="0"/>
        <v>0</v>
      </c>
      <c r="G21" s="139">
        <v>1</v>
      </c>
      <c r="H21" s="139">
        <v>5</v>
      </c>
      <c r="I21" s="223">
        <f t="shared" si="1"/>
        <v>6</v>
      </c>
      <c r="J21" s="139">
        <v>0</v>
      </c>
      <c r="K21" s="228" t="e">
        <f t="shared" si="2"/>
        <v>#DIV/0!</v>
      </c>
      <c r="L21" s="139">
        <v>0</v>
      </c>
      <c r="M21" s="228" t="e">
        <f t="shared" si="3"/>
        <v>#DIV/0!</v>
      </c>
      <c r="N21" s="223">
        <f t="shared" si="4"/>
        <v>0</v>
      </c>
      <c r="O21" s="228" t="e">
        <f t="shared" si="5"/>
        <v>#DIV/0!</v>
      </c>
      <c r="P21" s="139">
        <v>1</v>
      </c>
      <c r="Q21" s="228">
        <f t="shared" si="6"/>
        <v>100</v>
      </c>
      <c r="R21" s="139">
        <v>5</v>
      </c>
      <c r="S21" s="228">
        <f t="shared" si="7"/>
        <v>100</v>
      </c>
      <c r="T21" s="223">
        <f t="shared" si="8"/>
        <v>6</v>
      </c>
      <c r="U21" s="228">
        <f t="shared" si="9"/>
        <v>100</v>
      </c>
      <c r="V21" s="227">
        <f t="shared" si="10"/>
        <v>1</v>
      </c>
      <c r="W21" s="228">
        <f t="shared" si="11"/>
        <v>100</v>
      </c>
      <c r="X21" s="227">
        <f t="shared" si="12"/>
        <v>5</v>
      </c>
      <c r="Y21" s="228">
        <f t="shared" si="13"/>
        <v>100</v>
      </c>
      <c r="Z21" s="227">
        <f t="shared" si="14"/>
        <v>6</v>
      </c>
      <c r="AA21" s="228">
        <f t="shared" si="15"/>
        <v>100</v>
      </c>
      <c r="AB21" s="139">
        <v>0</v>
      </c>
      <c r="AC21" s="503">
        <f t="shared" si="16"/>
        <v>0</v>
      </c>
    </row>
    <row r="22" spans="1:29" ht="15.75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4</v>
      </c>
      <c r="E22" s="139">
        <v>5</v>
      </c>
      <c r="F22" s="223">
        <f t="shared" si="0"/>
        <v>9</v>
      </c>
      <c r="G22" s="139">
        <v>17</v>
      </c>
      <c r="H22" s="139">
        <v>12</v>
      </c>
      <c r="I22" s="223">
        <f t="shared" si="1"/>
        <v>29</v>
      </c>
      <c r="J22" s="139">
        <v>3</v>
      </c>
      <c r="K22" s="228">
        <f t="shared" si="2"/>
        <v>75</v>
      </c>
      <c r="L22" s="139">
        <v>2</v>
      </c>
      <c r="M22" s="228">
        <f t="shared" si="3"/>
        <v>40</v>
      </c>
      <c r="N22" s="223">
        <f t="shared" si="4"/>
        <v>5</v>
      </c>
      <c r="O22" s="228">
        <f t="shared" si="5"/>
        <v>55.555555555555557</v>
      </c>
      <c r="P22" s="139">
        <v>12</v>
      </c>
      <c r="Q22" s="228">
        <f t="shared" si="6"/>
        <v>70.588235294117652</v>
      </c>
      <c r="R22" s="139">
        <v>8</v>
      </c>
      <c r="S22" s="228">
        <f t="shared" si="7"/>
        <v>66.666666666666657</v>
      </c>
      <c r="T22" s="223">
        <f t="shared" si="8"/>
        <v>20</v>
      </c>
      <c r="U22" s="228">
        <f t="shared" si="9"/>
        <v>68.965517241379317</v>
      </c>
      <c r="V22" s="227">
        <f t="shared" si="10"/>
        <v>15</v>
      </c>
      <c r="W22" s="228">
        <f t="shared" si="11"/>
        <v>88.235294117647058</v>
      </c>
      <c r="X22" s="227">
        <f t="shared" si="12"/>
        <v>10</v>
      </c>
      <c r="Y22" s="228">
        <f t="shared" si="13"/>
        <v>83.333333333333343</v>
      </c>
      <c r="Z22" s="227">
        <f t="shared" si="14"/>
        <v>25</v>
      </c>
      <c r="AA22" s="228">
        <f t="shared" si="15"/>
        <v>86.206896551724128</v>
      </c>
      <c r="AB22" s="139">
        <v>0</v>
      </c>
      <c r="AC22" s="503">
        <f t="shared" si="16"/>
        <v>0</v>
      </c>
    </row>
    <row r="23" spans="1:29" ht="15.75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2</v>
      </c>
      <c r="E23" s="139">
        <v>1</v>
      </c>
      <c r="F23" s="223">
        <f t="shared" si="0"/>
        <v>3</v>
      </c>
      <c r="G23" s="139">
        <v>11</v>
      </c>
      <c r="H23" s="139">
        <v>6</v>
      </c>
      <c r="I23" s="223">
        <f t="shared" si="1"/>
        <v>17</v>
      </c>
      <c r="J23" s="139">
        <v>2</v>
      </c>
      <c r="K23" s="228">
        <f t="shared" si="2"/>
        <v>100</v>
      </c>
      <c r="L23" s="139">
        <v>1</v>
      </c>
      <c r="M23" s="228">
        <f t="shared" si="3"/>
        <v>100</v>
      </c>
      <c r="N23" s="223">
        <f t="shared" si="4"/>
        <v>3</v>
      </c>
      <c r="O23" s="228">
        <f t="shared" si="5"/>
        <v>100</v>
      </c>
      <c r="P23" s="139">
        <v>8</v>
      </c>
      <c r="Q23" s="228">
        <f t="shared" si="6"/>
        <v>72.727272727272734</v>
      </c>
      <c r="R23" s="139">
        <v>5</v>
      </c>
      <c r="S23" s="228">
        <f t="shared" si="7"/>
        <v>83.333333333333343</v>
      </c>
      <c r="T23" s="223">
        <f t="shared" si="8"/>
        <v>13</v>
      </c>
      <c r="U23" s="228">
        <f t="shared" si="9"/>
        <v>76.470588235294116</v>
      </c>
      <c r="V23" s="227">
        <f t="shared" si="10"/>
        <v>10</v>
      </c>
      <c r="W23" s="228">
        <f t="shared" si="11"/>
        <v>90.909090909090907</v>
      </c>
      <c r="X23" s="227">
        <f t="shared" si="12"/>
        <v>6</v>
      </c>
      <c r="Y23" s="228">
        <f t="shared" si="13"/>
        <v>100</v>
      </c>
      <c r="Z23" s="227">
        <f t="shared" si="14"/>
        <v>16</v>
      </c>
      <c r="AA23" s="228">
        <f t="shared" si="15"/>
        <v>94.117647058823522</v>
      </c>
      <c r="AB23" s="139">
        <v>0</v>
      </c>
      <c r="AC23" s="503">
        <f t="shared" si="16"/>
        <v>0</v>
      </c>
    </row>
    <row r="24" spans="1:29" ht="15.75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8</v>
      </c>
      <c r="E24" s="139">
        <v>5</v>
      </c>
      <c r="F24" s="223">
        <f t="shared" si="0"/>
        <v>13</v>
      </c>
      <c r="G24" s="139">
        <v>17</v>
      </c>
      <c r="H24" s="139">
        <v>15</v>
      </c>
      <c r="I24" s="223">
        <f t="shared" si="1"/>
        <v>32</v>
      </c>
      <c r="J24" s="139">
        <v>6</v>
      </c>
      <c r="K24" s="228">
        <f t="shared" si="2"/>
        <v>75</v>
      </c>
      <c r="L24" s="139">
        <v>4</v>
      </c>
      <c r="M24" s="228">
        <f t="shared" si="3"/>
        <v>80</v>
      </c>
      <c r="N24" s="223">
        <f t="shared" si="4"/>
        <v>10</v>
      </c>
      <c r="O24" s="228">
        <f t="shared" si="5"/>
        <v>76.923076923076934</v>
      </c>
      <c r="P24" s="139">
        <v>8</v>
      </c>
      <c r="Q24" s="228">
        <f t="shared" si="6"/>
        <v>47.058823529411761</v>
      </c>
      <c r="R24" s="139">
        <v>11</v>
      </c>
      <c r="S24" s="228">
        <f t="shared" si="7"/>
        <v>73.333333333333329</v>
      </c>
      <c r="T24" s="223">
        <f t="shared" si="8"/>
        <v>19</v>
      </c>
      <c r="U24" s="228">
        <f t="shared" si="9"/>
        <v>59.375</v>
      </c>
      <c r="V24" s="227">
        <f t="shared" si="10"/>
        <v>14</v>
      </c>
      <c r="W24" s="228">
        <f t="shared" si="11"/>
        <v>82.35294117647058</v>
      </c>
      <c r="X24" s="227">
        <f t="shared" si="12"/>
        <v>15</v>
      </c>
      <c r="Y24" s="228">
        <f t="shared" si="13"/>
        <v>100</v>
      </c>
      <c r="Z24" s="227">
        <f t="shared" si="14"/>
        <v>29</v>
      </c>
      <c r="AA24" s="228">
        <f t="shared" si="15"/>
        <v>90.625</v>
      </c>
      <c r="AB24" s="139">
        <v>0</v>
      </c>
      <c r="AC24" s="503">
        <f t="shared" si="16"/>
        <v>0</v>
      </c>
    </row>
    <row r="25" spans="1:29" ht="15.75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7</v>
      </c>
      <c r="E25" s="139">
        <v>3</v>
      </c>
      <c r="F25" s="223">
        <f t="shared" si="0"/>
        <v>10</v>
      </c>
      <c r="G25" s="139">
        <v>15</v>
      </c>
      <c r="H25" s="139">
        <v>6</v>
      </c>
      <c r="I25" s="223">
        <f t="shared" si="1"/>
        <v>21</v>
      </c>
      <c r="J25" s="139">
        <v>7</v>
      </c>
      <c r="K25" s="228">
        <f t="shared" si="2"/>
        <v>100</v>
      </c>
      <c r="L25" s="139">
        <v>3</v>
      </c>
      <c r="M25" s="228">
        <f t="shared" si="3"/>
        <v>100</v>
      </c>
      <c r="N25" s="223">
        <f t="shared" si="4"/>
        <v>10</v>
      </c>
      <c r="O25" s="228">
        <f t="shared" si="5"/>
        <v>100</v>
      </c>
      <c r="P25" s="139">
        <v>5</v>
      </c>
      <c r="Q25" s="228">
        <f t="shared" si="6"/>
        <v>33.333333333333329</v>
      </c>
      <c r="R25" s="139">
        <v>3</v>
      </c>
      <c r="S25" s="228">
        <f t="shared" si="7"/>
        <v>50</v>
      </c>
      <c r="T25" s="223">
        <f t="shared" si="8"/>
        <v>8</v>
      </c>
      <c r="U25" s="228">
        <f t="shared" si="9"/>
        <v>38.095238095238095</v>
      </c>
      <c r="V25" s="227">
        <f t="shared" si="10"/>
        <v>12</v>
      </c>
      <c r="W25" s="228">
        <f t="shared" si="11"/>
        <v>80</v>
      </c>
      <c r="X25" s="227">
        <f t="shared" si="12"/>
        <v>6</v>
      </c>
      <c r="Y25" s="228">
        <f t="shared" si="13"/>
        <v>100</v>
      </c>
      <c r="Z25" s="227">
        <f t="shared" si="14"/>
        <v>18</v>
      </c>
      <c r="AA25" s="228">
        <f t="shared" si="15"/>
        <v>85.714285714285708</v>
      </c>
      <c r="AB25" s="139">
        <v>2</v>
      </c>
      <c r="AC25" s="503">
        <f t="shared" si="16"/>
        <v>9.5238095238095237</v>
      </c>
    </row>
    <row r="26" spans="1:29" ht="15.75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7</v>
      </c>
      <c r="E26" s="139">
        <v>2</v>
      </c>
      <c r="F26" s="223">
        <f t="shared" si="0"/>
        <v>9</v>
      </c>
      <c r="G26" s="139">
        <v>17</v>
      </c>
      <c r="H26" s="139">
        <v>11</v>
      </c>
      <c r="I26" s="223">
        <f t="shared" si="1"/>
        <v>28</v>
      </c>
      <c r="J26" s="139">
        <v>7</v>
      </c>
      <c r="K26" s="228">
        <f t="shared" si="2"/>
        <v>100</v>
      </c>
      <c r="L26" s="139">
        <v>1</v>
      </c>
      <c r="M26" s="228">
        <f t="shared" si="3"/>
        <v>50</v>
      </c>
      <c r="N26" s="223">
        <f t="shared" si="4"/>
        <v>8</v>
      </c>
      <c r="O26" s="228">
        <f t="shared" si="5"/>
        <v>88.888888888888886</v>
      </c>
      <c r="P26" s="139">
        <v>9</v>
      </c>
      <c r="Q26" s="228">
        <f t="shared" si="6"/>
        <v>52.941176470588239</v>
      </c>
      <c r="R26" s="139">
        <v>10</v>
      </c>
      <c r="S26" s="228">
        <f t="shared" si="7"/>
        <v>90.909090909090907</v>
      </c>
      <c r="T26" s="223">
        <f t="shared" si="8"/>
        <v>19</v>
      </c>
      <c r="U26" s="228">
        <f t="shared" si="9"/>
        <v>67.857142857142861</v>
      </c>
      <c r="V26" s="227">
        <f t="shared" si="10"/>
        <v>16</v>
      </c>
      <c r="W26" s="228">
        <f t="shared" si="11"/>
        <v>94.117647058823522</v>
      </c>
      <c r="X26" s="227">
        <f t="shared" si="12"/>
        <v>11</v>
      </c>
      <c r="Y26" s="228">
        <f t="shared" si="13"/>
        <v>100</v>
      </c>
      <c r="Z26" s="227">
        <f t="shared" si="14"/>
        <v>27</v>
      </c>
      <c r="AA26" s="228">
        <f t="shared" si="15"/>
        <v>96.428571428571431</v>
      </c>
      <c r="AB26" s="139">
        <v>0</v>
      </c>
      <c r="AC26" s="503">
        <f t="shared" si="16"/>
        <v>0</v>
      </c>
    </row>
    <row r="27" spans="1:29" ht="15.75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9</v>
      </c>
      <c r="E27" s="139">
        <v>5</v>
      </c>
      <c r="F27" s="223">
        <f t="shared" si="0"/>
        <v>14</v>
      </c>
      <c r="G27" s="139">
        <v>15</v>
      </c>
      <c r="H27" s="139">
        <v>10</v>
      </c>
      <c r="I27" s="223">
        <f t="shared" si="1"/>
        <v>25</v>
      </c>
      <c r="J27" s="139">
        <v>4</v>
      </c>
      <c r="K27" s="228">
        <f t="shared" si="2"/>
        <v>44.444444444444443</v>
      </c>
      <c r="L27" s="139">
        <v>5</v>
      </c>
      <c r="M27" s="228">
        <f t="shared" si="3"/>
        <v>100</v>
      </c>
      <c r="N27" s="223">
        <f t="shared" si="4"/>
        <v>9</v>
      </c>
      <c r="O27" s="228">
        <f t="shared" si="5"/>
        <v>64.285714285714292</v>
      </c>
      <c r="P27" s="139">
        <v>5</v>
      </c>
      <c r="Q27" s="228">
        <f t="shared" si="6"/>
        <v>33.333333333333329</v>
      </c>
      <c r="R27" s="139">
        <v>4</v>
      </c>
      <c r="S27" s="228">
        <f t="shared" si="7"/>
        <v>40</v>
      </c>
      <c r="T27" s="223">
        <f t="shared" si="8"/>
        <v>9</v>
      </c>
      <c r="U27" s="228">
        <f t="shared" si="9"/>
        <v>36</v>
      </c>
      <c r="V27" s="227">
        <f t="shared" si="10"/>
        <v>9</v>
      </c>
      <c r="W27" s="228">
        <f t="shared" si="11"/>
        <v>60</v>
      </c>
      <c r="X27" s="227">
        <f t="shared" si="12"/>
        <v>9</v>
      </c>
      <c r="Y27" s="228">
        <f t="shared" si="13"/>
        <v>90</v>
      </c>
      <c r="Z27" s="227">
        <f t="shared" si="14"/>
        <v>18</v>
      </c>
      <c r="AA27" s="228">
        <f t="shared" si="15"/>
        <v>72</v>
      </c>
      <c r="AB27" s="139">
        <v>1</v>
      </c>
      <c r="AC27" s="503">
        <f t="shared" si="16"/>
        <v>4</v>
      </c>
    </row>
    <row r="28" spans="1:29" ht="15.75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11</v>
      </c>
      <c r="E28" s="139">
        <v>10</v>
      </c>
      <c r="F28" s="223">
        <f t="shared" si="0"/>
        <v>21</v>
      </c>
      <c r="G28" s="139">
        <v>28</v>
      </c>
      <c r="H28" s="139">
        <v>27</v>
      </c>
      <c r="I28" s="223">
        <f t="shared" si="1"/>
        <v>55</v>
      </c>
      <c r="J28" s="139">
        <v>11</v>
      </c>
      <c r="K28" s="228">
        <f t="shared" si="2"/>
        <v>100</v>
      </c>
      <c r="L28" s="139">
        <v>9</v>
      </c>
      <c r="M28" s="228">
        <f t="shared" si="3"/>
        <v>90</v>
      </c>
      <c r="N28" s="223">
        <f t="shared" si="4"/>
        <v>20</v>
      </c>
      <c r="O28" s="228">
        <f t="shared" si="5"/>
        <v>95.238095238095227</v>
      </c>
      <c r="P28" s="139">
        <v>15</v>
      </c>
      <c r="Q28" s="228">
        <f t="shared" si="6"/>
        <v>53.571428571428569</v>
      </c>
      <c r="R28" s="139">
        <v>16</v>
      </c>
      <c r="S28" s="228">
        <f t="shared" si="7"/>
        <v>59.259259259259252</v>
      </c>
      <c r="T28" s="223">
        <f t="shared" si="8"/>
        <v>31</v>
      </c>
      <c r="U28" s="228">
        <f t="shared" si="9"/>
        <v>56.36363636363636</v>
      </c>
      <c r="V28" s="227">
        <f t="shared" si="10"/>
        <v>26</v>
      </c>
      <c r="W28" s="228">
        <f t="shared" si="11"/>
        <v>92.857142857142861</v>
      </c>
      <c r="X28" s="227">
        <f t="shared" si="12"/>
        <v>25</v>
      </c>
      <c r="Y28" s="228">
        <f t="shared" si="13"/>
        <v>92.592592592592595</v>
      </c>
      <c r="Z28" s="227">
        <f t="shared" si="14"/>
        <v>51</v>
      </c>
      <c r="AA28" s="228">
        <f t="shared" si="15"/>
        <v>92.72727272727272</v>
      </c>
      <c r="AB28" s="139">
        <v>1</v>
      </c>
      <c r="AC28" s="503">
        <f t="shared" si="16"/>
        <v>1.8181818181818181</v>
      </c>
    </row>
    <row r="29" spans="1:29" ht="15.75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23</v>
      </c>
      <c r="E29" s="139">
        <v>6</v>
      </c>
      <c r="F29" s="223">
        <f t="shared" si="0"/>
        <v>29</v>
      </c>
      <c r="G29" s="139">
        <v>32</v>
      </c>
      <c r="H29" s="139">
        <v>17</v>
      </c>
      <c r="I29" s="223">
        <f t="shared" si="1"/>
        <v>49</v>
      </c>
      <c r="J29" s="139">
        <v>15</v>
      </c>
      <c r="K29" s="228">
        <f t="shared" si="2"/>
        <v>65.217391304347828</v>
      </c>
      <c r="L29" s="139">
        <v>2</v>
      </c>
      <c r="M29" s="228">
        <f t="shared" si="3"/>
        <v>33.333333333333329</v>
      </c>
      <c r="N29" s="223">
        <f t="shared" si="4"/>
        <v>17</v>
      </c>
      <c r="O29" s="228">
        <f t="shared" si="5"/>
        <v>58.620689655172406</v>
      </c>
      <c r="P29" s="139">
        <v>16</v>
      </c>
      <c r="Q29" s="228">
        <f t="shared" si="6"/>
        <v>50</v>
      </c>
      <c r="R29" s="139">
        <v>12</v>
      </c>
      <c r="S29" s="228">
        <f t="shared" si="7"/>
        <v>70.588235294117652</v>
      </c>
      <c r="T29" s="223">
        <f t="shared" si="8"/>
        <v>28</v>
      </c>
      <c r="U29" s="228">
        <f t="shared" si="9"/>
        <v>57.142857142857139</v>
      </c>
      <c r="V29" s="227">
        <f t="shared" si="10"/>
        <v>31</v>
      </c>
      <c r="W29" s="228">
        <f t="shared" si="11"/>
        <v>96.875</v>
      </c>
      <c r="X29" s="227">
        <f t="shared" si="12"/>
        <v>14</v>
      </c>
      <c r="Y29" s="228">
        <f t="shared" si="13"/>
        <v>82.35294117647058</v>
      </c>
      <c r="Z29" s="227">
        <f t="shared" si="14"/>
        <v>45</v>
      </c>
      <c r="AA29" s="228">
        <f t="shared" si="15"/>
        <v>91.83673469387756</v>
      </c>
      <c r="AB29" s="139">
        <v>2</v>
      </c>
      <c r="AC29" s="503">
        <f t="shared" si="16"/>
        <v>4.0816326530612246</v>
      </c>
    </row>
    <row r="30" spans="1:29" ht="15.75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5</v>
      </c>
      <c r="E30" s="139">
        <v>2</v>
      </c>
      <c r="F30" s="223">
        <f t="shared" si="0"/>
        <v>7</v>
      </c>
      <c r="G30" s="139">
        <v>9</v>
      </c>
      <c r="H30" s="139">
        <v>4</v>
      </c>
      <c r="I30" s="223">
        <f t="shared" si="1"/>
        <v>13</v>
      </c>
      <c r="J30" s="139">
        <v>4</v>
      </c>
      <c r="K30" s="228">
        <f t="shared" si="2"/>
        <v>80</v>
      </c>
      <c r="L30" s="139">
        <v>1</v>
      </c>
      <c r="M30" s="228">
        <f t="shared" si="3"/>
        <v>50</v>
      </c>
      <c r="N30" s="223">
        <f t="shared" si="4"/>
        <v>5</v>
      </c>
      <c r="O30" s="228">
        <f t="shared" si="5"/>
        <v>71.428571428571431</v>
      </c>
      <c r="P30" s="139">
        <v>3</v>
      </c>
      <c r="Q30" s="228">
        <f t="shared" si="6"/>
        <v>33.333333333333329</v>
      </c>
      <c r="R30" s="139">
        <v>3</v>
      </c>
      <c r="S30" s="228">
        <f t="shared" si="7"/>
        <v>75</v>
      </c>
      <c r="T30" s="223">
        <f t="shared" si="8"/>
        <v>6</v>
      </c>
      <c r="U30" s="228">
        <f t="shared" si="9"/>
        <v>46.153846153846153</v>
      </c>
      <c r="V30" s="227">
        <f t="shared" si="10"/>
        <v>7</v>
      </c>
      <c r="W30" s="228">
        <f t="shared" si="11"/>
        <v>77.777777777777786</v>
      </c>
      <c r="X30" s="227">
        <f t="shared" si="12"/>
        <v>4</v>
      </c>
      <c r="Y30" s="228">
        <f t="shared" si="13"/>
        <v>100</v>
      </c>
      <c r="Z30" s="227">
        <f t="shared" si="14"/>
        <v>11</v>
      </c>
      <c r="AA30" s="228">
        <f t="shared" si="15"/>
        <v>84.615384615384613</v>
      </c>
      <c r="AB30" s="139">
        <v>2</v>
      </c>
      <c r="AC30" s="503">
        <f t="shared" si="16"/>
        <v>15.384615384615385</v>
      </c>
    </row>
    <row r="31" spans="1:29" ht="15.75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25</v>
      </c>
      <c r="E31" s="139">
        <v>8</v>
      </c>
      <c r="F31" s="223">
        <f t="shared" si="0"/>
        <v>33</v>
      </c>
      <c r="G31" s="139">
        <v>33</v>
      </c>
      <c r="H31" s="139">
        <v>18</v>
      </c>
      <c r="I31" s="223">
        <f t="shared" si="1"/>
        <v>51</v>
      </c>
      <c r="J31" s="139">
        <v>26</v>
      </c>
      <c r="K31" s="228">
        <f t="shared" si="2"/>
        <v>104</v>
      </c>
      <c r="L31" s="139">
        <v>9</v>
      </c>
      <c r="M31" s="228">
        <f t="shared" si="3"/>
        <v>112.5</v>
      </c>
      <c r="N31" s="223">
        <f t="shared" si="4"/>
        <v>35</v>
      </c>
      <c r="O31" s="228">
        <f t="shared" si="5"/>
        <v>106.06060606060606</v>
      </c>
      <c r="P31" s="139">
        <v>6</v>
      </c>
      <c r="Q31" s="228">
        <f t="shared" si="6"/>
        <v>18.181818181818183</v>
      </c>
      <c r="R31" s="139">
        <v>9</v>
      </c>
      <c r="S31" s="228">
        <f t="shared" si="7"/>
        <v>50</v>
      </c>
      <c r="T31" s="223">
        <f t="shared" si="8"/>
        <v>15</v>
      </c>
      <c r="U31" s="228">
        <f t="shared" si="9"/>
        <v>29.411764705882355</v>
      </c>
      <c r="V31" s="227">
        <f t="shared" si="10"/>
        <v>32</v>
      </c>
      <c r="W31" s="228">
        <f t="shared" si="11"/>
        <v>96.969696969696969</v>
      </c>
      <c r="X31" s="227">
        <f t="shared" si="12"/>
        <v>18</v>
      </c>
      <c r="Y31" s="228">
        <f t="shared" si="13"/>
        <v>100</v>
      </c>
      <c r="Z31" s="227">
        <f t="shared" si="14"/>
        <v>50</v>
      </c>
      <c r="AA31" s="228">
        <f t="shared" si="15"/>
        <v>98.039215686274503</v>
      </c>
      <c r="AB31" s="139">
        <v>1</v>
      </c>
      <c r="AC31" s="503">
        <f t="shared" si="16"/>
        <v>1.9607843137254901</v>
      </c>
    </row>
    <row r="32" spans="1:29" ht="15.7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15</v>
      </c>
      <c r="E32" s="139">
        <v>11</v>
      </c>
      <c r="F32" s="223">
        <f t="shared" si="0"/>
        <v>26</v>
      </c>
      <c r="G32" s="139">
        <v>20</v>
      </c>
      <c r="H32" s="139">
        <v>26</v>
      </c>
      <c r="I32" s="223">
        <f t="shared" si="1"/>
        <v>46</v>
      </c>
      <c r="J32" s="139">
        <v>12</v>
      </c>
      <c r="K32" s="228">
        <f t="shared" si="2"/>
        <v>80</v>
      </c>
      <c r="L32" s="139">
        <v>10</v>
      </c>
      <c r="M32" s="228">
        <f t="shared" si="3"/>
        <v>90.909090909090907</v>
      </c>
      <c r="N32" s="223">
        <f t="shared" si="4"/>
        <v>22</v>
      </c>
      <c r="O32" s="228">
        <f t="shared" si="5"/>
        <v>84.615384615384613</v>
      </c>
      <c r="P32" s="139">
        <v>7</v>
      </c>
      <c r="Q32" s="228">
        <f t="shared" si="6"/>
        <v>35</v>
      </c>
      <c r="R32" s="139">
        <v>16</v>
      </c>
      <c r="S32" s="228">
        <f t="shared" si="7"/>
        <v>61.53846153846154</v>
      </c>
      <c r="T32" s="223">
        <f t="shared" si="8"/>
        <v>23</v>
      </c>
      <c r="U32" s="228">
        <f t="shared" si="9"/>
        <v>50</v>
      </c>
      <c r="V32" s="227">
        <f t="shared" si="10"/>
        <v>19</v>
      </c>
      <c r="W32" s="228">
        <f t="shared" si="11"/>
        <v>95</v>
      </c>
      <c r="X32" s="227">
        <f t="shared" si="12"/>
        <v>26</v>
      </c>
      <c r="Y32" s="228">
        <f t="shared" si="13"/>
        <v>100</v>
      </c>
      <c r="Z32" s="227">
        <f t="shared" si="14"/>
        <v>45</v>
      </c>
      <c r="AA32" s="228">
        <f t="shared" si="15"/>
        <v>97.826086956521735</v>
      </c>
      <c r="AB32" s="139">
        <v>0</v>
      </c>
      <c r="AC32" s="503">
        <f t="shared" si="16"/>
        <v>0</v>
      </c>
    </row>
    <row r="33" spans="1:29" ht="15.7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10</v>
      </c>
      <c r="E33" s="139">
        <v>4</v>
      </c>
      <c r="F33" s="223">
        <f t="shared" si="0"/>
        <v>14</v>
      </c>
      <c r="G33" s="139">
        <v>17</v>
      </c>
      <c r="H33" s="139">
        <v>11</v>
      </c>
      <c r="I33" s="223">
        <f t="shared" si="1"/>
        <v>28</v>
      </c>
      <c r="J33" s="139">
        <v>8</v>
      </c>
      <c r="K33" s="228">
        <f t="shared" si="2"/>
        <v>80</v>
      </c>
      <c r="L33" s="139">
        <v>4</v>
      </c>
      <c r="M33" s="228">
        <f t="shared" si="3"/>
        <v>100</v>
      </c>
      <c r="N33" s="223">
        <f t="shared" si="4"/>
        <v>12</v>
      </c>
      <c r="O33" s="228">
        <f t="shared" si="5"/>
        <v>85.714285714285708</v>
      </c>
      <c r="P33" s="139">
        <v>7</v>
      </c>
      <c r="Q33" s="228">
        <f t="shared" si="6"/>
        <v>41.17647058823529</v>
      </c>
      <c r="R33" s="139">
        <v>7</v>
      </c>
      <c r="S33" s="228">
        <f t="shared" si="7"/>
        <v>63.636363636363633</v>
      </c>
      <c r="T33" s="223">
        <f t="shared" si="8"/>
        <v>14</v>
      </c>
      <c r="U33" s="228">
        <f t="shared" si="9"/>
        <v>50</v>
      </c>
      <c r="V33" s="227">
        <f t="shared" si="10"/>
        <v>15</v>
      </c>
      <c r="W33" s="228">
        <f t="shared" si="11"/>
        <v>88.235294117647058</v>
      </c>
      <c r="X33" s="227">
        <f t="shared" si="12"/>
        <v>11</v>
      </c>
      <c r="Y33" s="228">
        <f t="shared" si="13"/>
        <v>100</v>
      </c>
      <c r="Z33" s="227">
        <f t="shared" si="14"/>
        <v>26</v>
      </c>
      <c r="AA33" s="228">
        <f t="shared" si="15"/>
        <v>92.857142857142861</v>
      </c>
      <c r="AB33" s="139">
        <v>2</v>
      </c>
      <c r="AC33" s="503">
        <f t="shared" si="16"/>
        <v>7.1428571428571423</v>
      </c>
    </row>
    <row r="34" spans="1:29" ht="15.75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12</v>
      </c>
      <c r="E34" s="139">
        <v>3</v>
      </c>
      <c r="F34" s="223">
        <f t="shared" si="0"/>
        <v>15</v>
      </c>
      <c r="G34" s="139">
        <v>18</v>
      </c>
      <c r="H34" s="139">
        <v>4</v>
      </c>
      <c r="I34" s="223">
        <f t="shared" si="1"/>
        <v>22</v>
      </c>
      <c r="J34" s="139">
        <v>6</v>
      </c>
      <c r="K34" s="228">
        <f t="shared" si="2"/>
        <v>50</v>
      </c>
      <c r="L34" s="139">
        <v>2</v>
      </c>
      <c r="M34" s="228">
        <f t="shared" si="3"/>
        <v>66.666666666666657</v>
      </c>
      <c r="N34" s="223">
        <f t="shared" si="4"/>
        <v>8</v>
      </c>
      <c r="O34" s="228">
        <f t="shared" si="5"/>
        <v>53.333333333333336</v>
      </c>
      <c r="P34" s="139">
        <v>9</v>
      </c>
      <c r="Q34" s="228">
        <f t="shared" si="6"/>
        <v>50</v>
      </c>
      <c r="R34" s="139">
        <v>2</v>
      </c>
      <c r="S34" s="228">
        <f t="shared" si="7"/>
        <v>50</v>
      </c>
      <c r="T34" s="223">
        <f t="shared" si="8"/>
        <v>11</v>
      </c>
      <c r="U34" s="228">
        <f t="shared" si="9"/>
        <v>50</v>
      </c>
      <c r="V34" s="227">
        <f t="shared" si="10"/>
        <v>15</v>
      </c>
      <c r="W34" s="228">
        <f t="shared" si="11"/>
        <v>83.333333333333343</v>
      </c>
      <c r="X34" s="227">
        <f t="shared" si="12"/>
        <v>4</v>
      </c>
      <c r="Y34" s="228">
        <f t="shared" si="13"/>
        <v>100</v>
      </c>
      <c r="Z34" s="227">
        <f t="shared" si="14"/>
        <v>19</v>
      </c>
      <c r="AA34" s="228">
        <f t="shared" si="15"/>
        <v>86.36363636363636</v>
      </c>
      <c r="AB34" s="139">
        <v>1</v>
      </c>
      <c r="AC34" s="503">
        <f t="shared" si="16"/>
        <v>4.5454545454545459</v>
      </c>
    </row>
    <row r="35" spans="1:29" ht="15.7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23</v>
      </c>
      <c r="E35" s="139">
        <v>14</v>
      </c>
      <c r="F35" s="223">
        <f t="shared" si="0"/>
        <v>37</v>
      </c>
      <c r="G35" s="139">
        <v>43</v>
      </c>
      <c r="H35" s="139">
        <v>29</v>
      </c>
      <c r="I35" s="223">
        <f t="shared" si="1"/>
        <v>72</v>
      </c>
      <c r="J35" s="139">
        <v>21</v>
      </c>
      <c r="K35" s="228">
        <f t="shared" si="2"/>
        <v>91.304347826086953</v>
      </c>
      <c r="L35" s="139">
        <v>10</v>
      </c>
      <c r="M35" s="228">
        <f t="shared" si="3"/>
        <v>71.428571428571431</v>
      </c>
      <c r="N35" s="223">
        <f t="shared" si="4"/>
        <v>31</v>
      </c>
      <c r="O35" s="228">
        <f t="shared" si="5"/>
        <v>83.78378378378379</v>
      </c>
      <c r="P35" s="139">
        <v>18</v>
      </c>
      <c r="Q35" s="228">
        <f t="shared" si="6"/>
        <v>41.860465116279073</v>
      </c>
      <c r="R35" s="139">
        <v>15</v>
      </c>
      <c r="S35" s="228">
        <f t="shared" si="7"/>
        <v>51.724137931034484</v>
      </c>
      <c r="T35" s="223">
        <f t="shared" si="8"/>
        <v>33</v>
      </c>
      <c r="U35" s="228">
        <f t="shared" si="9"/>
        <v>45.833333333333329</v>
      </c>
      <c r="V35" s="227">
        <f t="shared" si="10"/>
        <v>39</v>
      </c>
      <c r="W35" s="228">
        <f t="shared" si="11"/>
        <v>90.697674418604649</v>
      </c>
      <c r="X35" s="227">
        <f t="shared" si="12"/>
        <v>25</v>
      </c>
      <c r="Y35" s="228">
        <f t="shared" si="13"/>
        <v>86.206896551724128</v>
      </c>
      <c r="Z35" s="227">
        <f t="shared" si="14"/>
        <v>64</v>
      </c>
      <c r="AA35" s="228">
        <f t="shared" si="15"/>
        <v>88.888888888888886</v>
      </c>
      <c r="AB35" s="139">
        <v>4</v>
      </c>
      <c r="AC35" s="503">
        <f t="shared" si="16"/>
        <v>5.5555555555555554</v>
      </c>
    </row>
    <row r="36" spans="1:29" ht="15.7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15</v>
      </c>
      <c r="E36" s="139">
        <v>15</v>
      </c>
      <c r="F36" s="223">
        <f t="shared" si="0"/>
        <v>30</v>
      </c>
      <c r="G36" s="139">
        <v>29</v>
      </c>
      <c r="H36" s="139">
        <v>25</v>
      </c>
      <c r="I36" s="223">
        <f t="shared" si="1"/>
        <v>54</v>
      </c>
      <c r="J36" s="139">
        <v>15</v>
      </c>
      <c r="K36" s="228">
        <f t="shared" si="2"/>
        <v>100</v>
      </c>
      <c r="L36" s="139">
        <v>13</v>
      </c>
      <c r="M36" s="228">
        <f t="shared" si="3"/>
        <v>86.666666666666671</v>
      </c>
      <c r="N36" s="223">
        <f t="shared" si="4"/>
        <v>28</v>
      </c>
      <c r="O36" s="228">
        <f t="shared" si="5"/>
        <v>93.333333333333329</v>
      </c>
      <c r="P36" s="139">
        <v>13</v>
      </c>
      <c r="Q36" s="228">
        <f t="shared" si="6"/>
        <v>44.827586206896555</v>
      </c>
      <c r="R36" s="139">
        <v>12</v>
      </c>
      <c r="S36" s="228">
        <f t="shared" si="7"/>
        <v>48</v>
      </c>
      <c r="T36" s="223">
        <f t="shared" si="8"/>
        <v>25</v>
      </c>
      <c r="U36" s="228">
        <f t="shared" si="9"/>
        <v>46.296296296296298</v>
      </c>
      <c r="V36" s="227">
        <f t="shared" si="10"/>
        <v>28</v>
      </c>
      <c r="W36" s="228">
        <f t="shared" si="11"/>
        <v>96.551724137931032</v>
      </c>
      <c r="X36" s="227">
        <f t="shared" si="12"/>
        <v>25</v>
      </c>
      <c r="Y36" s="228">
        <f t="shared" si="13"/>
        <v>100</v>
      </c>
      <c r="Z36" s="227">
        <f t="shared" si="14"/>
        <v>53</v>
      </c>
      <c r="AA36" s="228">
        <f t="shared" si="15"/>
        <v>98.148148148148152</v>
      </c>
      <c r="AB36" s="139">
        <v>0</v>
      </c>
      <c r="AC36" s="503">
        <f t="shared" si="16"/>
        <v>0</v>
      </c>
    </row>
    <row r="37" spans="1:29" ht="15.75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9</v>
      </c>
      <c r="E37" s="139">
        <v>3</v>
      </c>
      <c r="F37" s="223">
        <f t="shared" si="0"/>
        <v>12</v>
      </c>
      <c r="G37" s="139">
        <v>15</v>
      </c>
      <c r="H37" s="139">
        <v>10</v>
      </c>
      <c r="I37" s="223">
        <f t="shared" si="1"/>
        <v>25</v>
      </c>
      <c r="J37" s="139">
        <v>2</v>
      </c>
      <c r="K37" s="228">
        <f t="shared" si="2"/>
        <v>22.222222222222221</v>
      </c>
      <c r="L37" s="139">
        <v>2</v>
      </c>
      <c r="M37" s="228">
        <f t="shared" si="3"/>
        <v>66.666666666666657</v>
      </c>
      <c r="N37" s="223">
        <f t="shared" si="4"/>
        <v>4</v>
      </c>
      <c r="O37" s="228">
        <f t="shared" si="5"/>
        <v>33.333333333333329</v>
      </c>
      <c r="P37" s="139">
        <v>13</v>
      </c>
      <c r="Q37" s="228">
        <f t="shared" si="6"/>
        <v>86.666666666666671</v>
      </c>
      <c r="R37" s="139">
        <v>8</v>
      </c>
      <c r="S37" s="228">
        <f t="shared" si="7"/>
        <v>80</v>
      </c>
      <c r="T37" s="223">
        <f t="shared" si="8"/>
        <v>21</v>
      </c>
      <c r="U37" s="228">
        <f t="shared" si="9"/>
        <v>84</v>
      </c>
      <c r="V37" s="227">
        <f t="shared" si="10"/>
        <v>15</v>
      </c>
      <c r="W37" s="228">
        <f t="shared" si="11"/>
        <v>100</v>
      </c>
      <c r="X37" s="227">
        <f t="shared" si="12"/>
        <v>10</v>
      </c>
      <c r="Y37" s="228">
        <f t="shared" si="13"/>
        <v>100</v>
      </c>
      <c r="Z37" s="227">
        <f t="shared" si="14"/>
        <v>25</v>
      </c>
      <c r="AA37" s="228">
        <f t="shared" si="15"/>
        <v>100</v>
      </c>
      <c r="AB37" s="139">
        <v>0</v>
      </c>
      <c r="AC37" s="503">
        <f t="shared" si="16"/>
        <v>0</v>
      </c>
    </row>
    <row r="38" spans="1:29" ht="15.7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11</v>
      </c>
      <c r="E38" s="139">
        <v>4</v>
      </c>
      <c r="F38" s="223">
        <f t="shared" si="0"/>
        <v>15</v>
      </c>
      <c r="G38" s="139">
        <v>25</v>
      </c>
      <c r="H38" s="139">
        <v>29</v>
      </c>
      <c r="I38" s="223">
        <f t="shared" si="1"/>
        <v>54</v>
      </c>
      <c r="J38" s="139">
        <v>11</v>
      </c>
      <c r="K38" s="228">
        <f t="shared" si="2"/>
        <v>100</v>
      </c>
      <c r="L38" s="139">
        <v>4</v>
      </c>
      <c r="M38" s="228">
        <f t="shared" si="3"/>
        <v>100</v>
      </c>
      <c r="N38" s="223">
        <f t="shared" si="4"/>
        <v>15</v>
      </c>
      <c r="O38" s="228">
        <f t="shared" si="5"/>
        <v>100</v>
      </c>
      <c r="P38" s="139">
        <v>14</v>
      </c>
      <c r="Q38" s="228">
        <f t="shared" si="6"/>
        <v>56.000000000000007</v>
      </c>
      <c r="R38" s="139">
        <v>25</v>
      </c>
      <c r="S38" s="228">
        <f t="shared" si="7"/>
        <v>86.206896551724128</v>
      </c>
      <c r="T38" s="223">
        <f t="shared" si="8"/>
        <v>39</v>
      </c>
      <c r="U38" s="228">
        <f t="shared" si="9"/>
        <v>72.222222222222214</v>
      </c>
      <c r="V38" s="227">
        <f t="shared" si="10"/>
        <v>25</v>
      </c>
      <c r="W38" s="228">
        <f t="shared" si="11"/>
        <v>100</v>
      </c>
      <c r="X38" s="227">
        <f t="shared" si="12"/>
        <v>29</v>
      </c>
      <c r="Y38" s="228">
        <f t="shared" si="13"/>
        <v>100</v>
      </c>
      <c r="Z38" s="227">
        <f t="shared" si="14"/>
        <v>54</v>
      </c>
      <c r="AA38" s="228">
        <f t="shared" si="15"/>
        <v>100</v>
      </c>
      <c r="AB38" s="139">
        <v>0</v>
      </c>
      <c r="AC38" s="503">
        <f t="shared" si="16"/>
        <v>0</v>
      </c>
    </row>
    <row r="39" spans="1:29" ht="15.75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6</v>
      </c>
      <c r="E39" s="139">
        <v>2</v>
      </c>
      <c r="F39" s="223">
        <f t="shared" si="0"/>
        <v>8</v>
      </c>
      <c r="G39" s="139">
        <v>9</v>
      </c>
      <c r="H39" s="139">
        <v>13</v>
      </c>
      <c r="I39" s="223">
        <f t="shared" si="1"/>
        <v>22</v>
      </c>
      <c r="J39" s="139">
        <v>6</v>
      </c>
      <c r="K39" s="228">
        <f t="shared" si="2"/>
        <v>100</v>
      </c>
      <c r="L39" s="139">
        <v>2</v>
      </c>
      <c r="M39" s="228">
        <f t="shared" si="3"/>
        <v>100</v>
      </c>
      <c r="N39" s="223">
        <f t="shared" si="4"/>
        <v>8</v>
      </c>
      <c r="O39" s="228">
        <f t="shared" si="5"/>
        <v>100</v>
      </c>
      <c r="P39" s="139">
        <v>3</v>
      </c>
      <c r="Q39" s="228">
        <f t="shared" si="6"/>
        <v>33.333333333333329</v>
      </c>
      <c r="R39" s="139">
        <v>11</v>
      </c>
      <c r="S39" s="228">
        <f t="shared" si="7"/>
        <v>84.615384615384613</v>
      </c>
      <c r="T39" s="223">
        <f t="shared" si="8"/>
        <v>14</v>
      </c>
      <c r="U39" s="228">
        <f t="shared" si="9"/>
        <v>63.636363636363633</v>
      </c>
      <c r="V39" s="227">
        <f t="shared" si="10"/>
        <v>9</v>
      </c>
      <c r="W39" s="228">
        <f t="shared" si="11"/>
        <v>100</v>
      </c>
      <c r="X39" s="227">
        <f t="shared" si="12"/>
        <v>13</v>
      </c>
      <c r="Y39" s="228">
        <f t="shared" si="13"/>
        <v>100</v>
      </c>
      <c r="Z39" s="227">
        <f t="shared" si="14"/>
        <v>22</v>
      </c>
      <c r="AA39" s="228">
        <f t="shared" si="15"/>
        <v>100</v>
      </c>
      <c r="AB39" s="139">
        <v>0</v>
      </c>
      <c r="AC39" s="503">
        <f t="shared" si="16"/>
        <v>0</v>
      </c>
    </row>
    <row r="40" spans="1:29" ht="15.7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9</v>
      </c>
      <c r="E40" s="139">
        <v>8</v>
      </c>
      <c r="F40" s="223">
        <f t="shared" si="0"/>
        <v>17</v>
      </c>
      <c r="G40" s="139">
        <v>19</v>
      </c>
      <c r="H40" s="139">
        <v>14</v>
      </c>
      <c r="I40" s="223">
        <f t="shared" si="1"/>
        <v>33</v>
      </c>
      <c r="J40" s="139">
        <v>4</v>
      </c>
      <c r="K40" s="228">
        <f t="shared" si="2"/>
        <v>44.444444444444443</v>
      </c>
      <c r="L40" s="139">
        <v>3</v>
      </c>
      <c r="M40" s="228">
        <f t="shared" si="3"/>
        <v>37.5</v>
      </c>
      <c r="N40" s="223">
        <f t="shared" si="4"/>
        <v>7</v>
      </c>
      <c r="O40" s="228">
        <f t="shared" si="5"/>
        <v>41.17647058823529</v>
      </c>
      <c r="P40" s="139">
        <v>14</v>
      </c>
      <c r="Q40" s="228">
        <f t="shared" si="6"/>
        <v>73.68421052631578</v>
      </c>
      <c r="R40" s="139">
        <v>10</v>
      </c>
      <c r="S40" s="228">
        <f t="shared" si="7"/>
        <v>71.428571428571431</v>
      </c>
      <c r="T40" s="223">
        <f t="shared" si="8"/>
        <v>24</v>
      </c>
      <c r="U40" s="228">
        <f t="shared" si="9"/>
        <v>72.727272727272734</v>
      </c>
      <c r="V40" s="227">
        <f t="shared" si="10"/>
        <v>18</v>
      </c>
      <c r="W40" s="228">
        <f t="shared" si="11"/>
        <v>94.73684210526315</v>
      </c>
      <c r="X40" s="227">
        <f t="shared" si="12"/>
        <v>13</v>
      </c>
      <c r="Y40" s="228">
        <f t="shared" si="13"/>
        <v>92.857142857142861</v>
      </c>
      <c r="Z40" s="227">
        <f t="shared" si="14"/>
        <v>31</v>
      </c>
      <c r="AA40" s="228">
        <f t="shared" si="15"/>
        <v>93.939393939393938</v>
      </c>
      <c r="AB40" s="139">
        <v>2</v>
      </c>
      <c r="AC40" s="503">
        <f t="shared" si="16"/>
        <v>6.0606060606060606</v>
      </c>
    </row>
    <row r="41" spans="1:29" ht="15.75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5</v>
      </c>
      <c r="E41" s="139">
        <v>4</v>
      </c>
      <c r="F41" s="223">
        <f t="shared" si="0"/>
        <v>9</v>
      </c>
      <c r="G41" s="139">
        <v>11</v>
      </c>
      <c r="H41" s="139">
        <v>10</v>
      </c>
      <c r="I41" s="223">
        <f t="shared" si="1"/>
        <v>21</v>
      </c>
      <c r="J41" s="139">
        <v>4</v>
      </c>
      <c r="K41" s="228">
        <f t="shared" si="2"/>
        <v>80</v>
      </c>
      <c r="L41" s="139">
        <v>4</v>
      </c>
      <c r="M41" s="228">
        <f t="shared" si="3"/>
        <v>100</v>
      </c>
      <c r="N41" s="223">
        <f t="shared" si="4"/>
        <v>8</v>
      </c>
      <c r="O41" s="228">
        <f t="shared" si="5"/>
        <v>88.888888888888886</v>
      </c>
      <c r="P41" s="139">
        <v>7</v>
      </c>
      <c r="Q41" s="228">
        <f t="shared" si="6"/>
        <v>63.636363636363633</v>
      </c>
      <c r="R41" s="139">
        <v>6</v>
      </c>
      <c r="S41" s="228">
        <f t="shared" si="7"/>
        <v>60</v>
      </c>
      <c r="T41" s="223">
        <f t="shared" si="8"/>
        <v>13</v>
      </c>
      <c r="U41" s="228">
        <f t="shared" si="9"/>
        <v>61.904761904761905</v>
      </c>
      <c r="V41" s="227">
        <f t="shared" si="10"/>
        <v>11</v>
      </c>
      <c r="W41" s="228">
        <f t="shared" si="11"/>
        <v>100</v>
      </c>
      <c r="X41" s="227">
        <f t="shared" si="12"/>
        <v>10</v>
      </c>
      <c r="Y41" s="228">
        <f t="shared" si="13"/>
        <v>100</v>
      </c>
      <c r="Z41" s="227">
        <f t="shared" si="14"/>
        <v>21</v>
      </c>
      <c r="AA41" s="228">
        <f t="shared" si="15"/>
        <v>100</v>
      </c>
      <c r="AB41" s="139">
        <v>0</v>
      </c>
      <c r="AC41" s="503">
        <f t="shared" si="16"/>
        <v>0</v>
      </c>
    </row>
    <row r="42" spans="1:29" ht="15.75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5</v>
      </c>
      <c r="E42" s="139">
        <v>0</v>
      </c>
      <c r="F42" s="223">
        <f t="shared" si="0"/>
        <v>5</v>
      </c>
      <c r="G42" s="139">
        <v>8</v>
      </c>
      <c r="H42" s="139">
        <v>1</v>
      </c>
      <c r="I42" s="223">
        <f t="shared" si="1"/>
        <v>9</v>
      </c>
      <c r="J42" s="139">
        <v>2</v>
      </c>
      <c r="K42" s="228">
        <f t="shared" si="2"/>
        <v>40</v>
      </c>
      <c r="L42" s="139">
        <v>0</v>
      </c>
      <c r="M42" s="228" t="e">
        <f t="shared" si="3"/>
        <v>#DIV/0!</v>
      </c>
      <c r="N42" s="223">
        <f t="shared" si="4"/>
        <v>2</v>
      </c>
      <c r="O42" s="228">
        <f t="shared" si="5"/>
        <v>40</v>
      </c>
      <c r="P42" s="139">
        <v>5</v>
      </c>
      <c r="Q42" s="228">
        <f t="shared" si="6"/>
        <v>62.5</v>
      </c>
      <c r="R42" s="139">
        <v>0</v>
      </c>
      <c r="S42" s="228">
        <f t="shared" si="7"/>
        <v>0</v>
      </c>
      <c r="T42" s="223">
        <f t="shared" si="8"/>
        <v>5</v>
      </c>
      <c r="U42" s="228">
        <f t="shared" si="9"/>
        <v>55.555555555555557</v>
      </c>
      <c r="V42" s="227">
        <f t="shared" si="10"/>
        <v>7</v>
      </c>
      <c r="W42" s="228">
        <f t="shared" si="11"/>
        <v>87.5</v>
      </c>
      <c r="X42" s="227">
        <f t="shared" si="12"/>
        <v>0</v>
      </c>
      <c r="Y42" s="228">
        <f t="shared" si="13"/>
        <v>0</v>
      </c>
      <c r="Z42" s="227">
        <f t="shared" si="14"/>
        <v>7</v>
      </c>
      <c r="AA42" s="228">
        <f t="shared" si="15"/>
        <v>77.777777777777786</v>
      </c>
      <c r="AB42" s="139">
        <v>0</v>
      </c>
      <c r="AC42" s="503">
        <f t="shared" si="16"/>
        <v>0</v>
      </c>
    </row>
    <row r="43" spans="1:29" ht="15.75" customHeight="1">
      <c r="A43" s="226"/>
      <c r="B43" s="226"/>
      <c r="C43" s="122" t="s">
        <v>1712</v>
      </c>
      <c r="D43" s="139">
        <v>4</v>
      </c>
      <c r="E43" s="139">
        <v>1</v>
      </c>
      <c r="F43" s="223">
        <f t="shared" si="0"/>
        <v>5</v>
      </c>
      <c r="G43" s="139">
        <v>32</v>
      </c>
      <c r="H43" s="139">
        <v>28</v>
      </c>
      <c r="I43" s="223">
        <f t="shared" si="1"/>
        <v>60</v>
      </c>
      <c r="J43" s="139">
        <v>0</v>
      </c>
      <c r="K43" s="228">
        <f t="shared" si="2"/>
        <v>0</v>
      </c>
      <c r="L43" s="139">
        <v>0</v>
      </c>
      <c r="M43" s="228">
        <f t="shared" si="3"/>
        <v>0</v>
      </c>
      <c r="N43" s="223">
        <f t="shared" si="4"/>
        <v>0</v>
      </c>
      <c r="O43" s="228">
        <f t="shared" si="5"/>
        <v>0</v>
      </c>
      <c r="P43" s="139">
        <v>26</v>
      </c>
      <c r="Q43" s="228">
        <f t="shared" si="6"/>
        <v>81.25</v>
      </c>
      <c r="R43" s="139">
        <v>25</v>
      </c>
      <c r="S43" s="228">
        <f t="shared" si="7"/>
        <v>89.285714285714292</v>
      </c>
      <c r="T43" s="223">
        <f t="shared" si="8"/>
        <v>51</v>
      </c>
      <c r="U43" s="228">
        <f t="shared" si="9"/>
        <v>85</v>
      </c>
      <c r="V43" s="227">
        <f t="shared" si="10"/>
        <v>26</v>
      </c>
      <c r="W43" s="228">
        <f t="shared" si="11"/>
        <v>81.25</v>
      </c>
      <c r="X43" s="227">
        <f t="shared" si="12"/>
        <v>25</v>
      </c>
      <c r="Y43" s="228">
        <f t="shared" si="13"/>
        <v>89.285714285714292</v>
      </c>
      <c r="Z43" s="227">
        <f t="shared" si="14"/>
        <v>51</v>
      </c>
      <c r="AA43" s="228">
        <f t="shared" si="15"/>
        <v>85</v>
      </c>
      <c r="AB43" s="139">
        <v>8</v>
      </c>
      <c r="AC43" s="503">
        <f t="shared" si="16"/>
        <v>13.333333333333334</v>
      </c>
    </row>
    <row r="44" spans="1:29" ht="15.75" customHeight="1">
      <c r="A44" s="226"/>
      <c r="B44" s="226"/>
      <c r="C44" s="122" t="s">
        <v>1028</v>
      </c>
      <c r="D44" s="139">
        <v>0</v>
      </c>
      <c r="E44" s="139">
        <v>0</v>
      </c>
      <c r="F44" s="223">
        <f t="shared" si="0"/>
        <v>0</v>
      </c>
      <c r="G44" s="139">
        <v>0</v>
      </c>
      <c r="H44" s="139">
        <v>0</v>
      </c>
      <c r="I44" s="223">
        <f t="shared" si="1"/>
        <v>0</v>
      </c>
      <c r="J44" s="139">
        <v>0</v>
      </c>
      <c r="K44" s="228" t="e">
        <f t="shared" si="2"/>
        <v>#DIV/0!</v>
      </c>
      <c r="L44" s="139">
        <v>0</v>
      </c>
      <c r="M44" s="228" t="e">
        <f t="shared" si="3"/>
        <v>#DIV/0!</v>
      </c>
      <c r="N44" s="223">
        <f t="shared" si="4"/>
        <v>0</v>
      </c>
      <c r="O44" s="228" t="e">
        <f t="shared" si="5"/>
        <v>#DIV/0!</v>
      </c>
      <c r="P44" s="139">
        <v>0</v>
      </c>
      <c r="Q44" s="228" t="e">
        <f t="shared" si="6"/>
        <v>#DIV/0!</v>
      </c>
      <c r="R44" s="139">
        <v>0</v>
      </c>
      <c r="S44" s="228" t="e">
        <f t="shared" si="7"/>
        <v>#DIV/0!</v>
      </c>
      <c r="T44" s="223">
        <f t="shared" si="8"/>
        <v>0</v>
      </c>
      <c r="U44" s="228" t="e">
        <f t="shared" si="9"/>
        <v>#DIV/0!</v>
      </c>
      <c r="V44" s="227">
        <f t="shared" si="10"/>
        <v>0</v>
      </c>
      <c r="W44" s="228" t="e">
        <f t="shared" si="11"/>
        <v>#DIV/0!</v>
      </c>
      <c r="X44" s="227">
        <f t="shared" si="12"/>
        <v>0</v>
      </c>
      <c r="Y44" s="228" t="e">
        <f t="shared" si="13"/>
        <v>#DIV/0!</v>
      </c>
      <c r="Z44" s="227">
        <f t="shared" si="14"/>
        <v>0</v>
      </c>
      <c r="AA44" s="228" t="e">
        <f t="shared" si="15"/>
        <v>#DIV/0!</v>
      </c>
      <c r="AB44" s="139">
        <v>0</v>
      </c>
      <c r="AC44" s="503" t="e">
        <f t="shared" si="16"/>
        <v>#DIV/0!</v>
      </c>
    </row>
    <row r="45" spans="1:29" ht="15.75" customHeight="1">
      <c r="A45" s="226"/>
      <c r="B45" s="226"/>
      <c r="C45" s="122" t="s">
        <v>1713</v>
      </c>
      <c r="D45" s="139">
        <v>7</v>
      </c>
      <c r="E45" s="139">
        <v>3</v>
      </c>
      <c r="F45" s="223">
        <f t="shared" si="0"/>
        <v>10</v>
      </c>
      <c r="G45" s="139">
        <v>13</v>
      </c>
      <c r="H45" s="139">
        <v>7</v>
      </c>
      <c r="I45" s="223">
        <f t="shared" si="1"/>
        <v>20</v>
      </c>
      <c r="J45" s="139">
        <v>1</v>
      </c>
      <c r="K45" s="228">
        <f t="shared" si="2"/>
        <v>14.285714285714285</v>
      </c>
      <c r="L45" s="139">
        <v>1</v>
      </c>
      <c r="M45" s="228">
        <f t="shared" si="3"/>
        <v>33.333333333333329</v>
      </c>
      <c r="N45" s="223">
        <f t="shared" si="4"/>
        <v>2</v>
      </c>
      <c r="O45" s="228">
        <f t="shared" si="5"/>
        <v>20</v>
      </c>
      <c r="P45" s="139">
        <v>7</v>
      </c>
      <c r="Q45" s="228">
        <f t="shared" si="6"/>
        <v>53.846153846153847</v>
      </c>
      <c r="R45" s="139">
        <v>5</v>
      </c>
      <c r="S45" s="228">
        <f t="shared" si="7"/>
        <v>71.428571428571431</v>
      </c>
      <c r="T45" s="223">
        <f t="shared" si="8"/>
        <v>12</v>
      </c>
      <c r="U45" s="228">
        <f t="shared" si="9"/>
        <v>60</v>
      </c>
      <c r="V45" s="227">
        <f t="shared" si="10"/>
        <v>8</v>
      </c>
      <c r="W45" s="228">
        <f t="shared" si="11"/>
        <v>61.53846153846154</v>
      </c>
      <c r="X45" s="227">
        <f t="shared" si="12"/>
        <v>6</v>
      </c>
      <c r="Y45" s="228">
        <f t="shared" si="13"/>
        <v>85.714285714285708</v>
      </c>
      <c r="Z45" s="227">
        <f t="shared" si="14"/>
        <v>14</v>
      </c>
      <c r="AA45" s="228">
        <f t="shared" si="15"/>
        <v>70</v>
      </c>
      <c r="AB45" s="139">
        <v>2</v>
      </c>
      <c r="AC45" s="503">
        <f t="shared" si="16"/>
        <v>10</v>
      </c>
    </row>
    <row r="46" spans="1:29" ht="15.75" customHeight="1">
      <c r="A46" s="226"/>
      <c r="B46" s="226"/>
      <c r="C46" s="122" t="s">
        <v>1714</v>
      </c>
      <c r="D46" s="139">
        <v>2</v>
      </c>
      <c r="E46" s="139">
        <v>0</v>
      </c>
      <c r="F46" s="223">
        <f t="shared" si="0"/>
        <v>2</v>
      </c>
      <c r="G46" s="139">
        <v>5</v>
      </c>
      <c r="H46" s="139">
        <v>9</v>
      </c>
      <c r="I46" s="223">
        <f t="shared" si="1"/>
        <v>14</v>
      </c>
      <c r="J46" s="139">
        <v>0</v>
      </c>
      <c r="K46" s="228">
        <f t="shared" si="2"/>
        <v>0</v>
      </c>
      <c r="L46" s="139">
        <v>0</v>
      </c>
      <c r="M46" s="228" t="e">
        <f t="shared" si="3"/>
        <v>#DIV/0!</v>
      </c>
      <c r="N46" s="223">
        <f t="shared" si="4"/>
        <v>0</v>
      </c>
      <c r="O46" s="228">
        <f t="shared" si="5"/>
        <v>0</v>
      </c>
      <c r="P46" s="139">
        <v>4</v>
      </c>
      <c r="Q46" s="228">
        <f t="shared" si="6"/>
        <v>80</v>
      </c>
      <c r="R46" s="139">
        <v>8</v>
      </c>
      <c r="S46" s="228">
        <f t="shared" si="7"/>
        <v>88.888888888888886</v>
      </c>
      <c r="T46" s="223">
        <f t="shared" si="8"/>
        <v>12</v>
      </c>
      <c r="U46" s="228">
        <f t="shared" si="9"/>
        <v>85.714285714285708</v>
      </c>
      <c r="V46" s="227">
        <f t="shared" si="10"/>
        <v>4</v>
      </c>
      <c r="W46" s="228">
        <f t="shared" si="11"/>
        <v>80</v>
      </c>
      <c r="X46" s="227">
        <f t="shared" si="12"/>
        <v>8</v>
      </c>
      <c r="Y46" s="228">
        <f t="shared" si="13"/>
        <v>88.888888888888886</v>
      </c>
      <c r="Z46" s="227">
        <f t="shared" si="14"/>
        <v>12</v>
      </c>
      <c r="AA46" s="228">
        <f t="shared" si="15"/>
        <v>85.714285714285708</v>
      </c>
      <c r="AB46" s="139">
        <v>0</v>
      </c>
      <c r="AC46" s="503">
        <f t="shared" si="16"/>
        <v>0</v>
      </c>
    </row>
    <row r="47" spans="1:29" ht="15.75" customHeight="1">
      <c r="A47" s="226"/>
      <c r="B47" s="226"/>
      <c r="C47" s="122" t="s">
        <v>1715</v>
      </c>
      <c r="D47" s="139">
        <v>4</v>
      </c>
      <c r="E47" s="139">
        <v>5</v>
      </c>
      <c r="F47" s="223">
        <f t="shared" si="0"/>
        <v>9</v>
      </c>
      <c r="G47" s="139">
        <v>95</v>
      </c>
      <c r="H47" s="139">
        <v>82</v>
      </c>
      <c r="I47" s="223">
        <f t="shared" si="1"/>
        <v>177</v>
      </c>
      <c r="J47" s="139">
        <v>1</v>
      </c>
      <c r="K47" s="228">
        <f t="shared" si="2"/>
        <v>25</v>
      </c>
      <c r="L47" s="139">
        <v>1</v>
      </c>
      <c r="M47" s="228">
        <f t="shared" si="3"/>
        <v>20</v>
      </c>
      <c r="N47" s="223">
        <f t="shared" si="4"/>
        <v>2</v>
      </c>
      <c r="O47" s="228">
        <f t="shared" si="5"/>
        <v>22.222222222222221</v>
      </c>
      <c r="P47" s="139">
        <v>68</v>
      </c>
      <c r="Q47" s="228">
        <f t="shared" si="6"/>
        <v>71.578947368421055</v>
      </c>
      <c r="R47" s="139">
        <v>63</v>
      </c>
      <c r="S47" s="228">
        <f t="shared" si="7"/>
        <v>76.829268292682926</v>
      </c>
      <c r="T47" s="223">
        <f t="shared" si="8"/>
        <v>131</v>
      </c>
      <c r="U47" s="228">
        <f t="shared" si="9"/>
        <v>74.011299435028249</v>
      </c>
      <c r="V47" s="227">
        <f t="shared" si="10"/>
        <v>69</v>
      </c>
      <c r="W47" s="228">
        <f t="shared" si="11"/>
        <v>72.631578947368425</v>
      </c>
      <c r="X47" s="227">
        <f t="shared" si="12"/>
        <v>64</v>
      </c>
      <c r="Y47" s="228">
        <f t="shared" si="13"/>
        <v>78.048780487804876</v>
      </c>
      <c r="Z47" s="227">
        <f t="shared" si="14"/>
        <v>133</v>
      </c>
      <c r="AA47" s="228">
        <f t="shared" si="15"/>
        <v>75.141242937853107</v>
      </c>
      <c r="AB47" s="139">
        <v>1</v>
      </c>
      <c r="AC47" s="503">
        <f t="shared" si="16"/>
        <v>0.56497175141242939</v>
      </c>
    </row>
    <row r="48" spans="1:29" ht="15.75" customHeight="1">
      <c r="A48" s="226"/>
      <c r="B48" s="226"/>
      <c r="C48" s="122" t="s">
        <v>1716</v>
      </c>
      <c r="D48" s="139">
        <v>9</v>
      </c>
      <c r="E48" s="139">
        <v>5</v>
      </c>
      <c r="F48" s="223">
        <f t="shared" si="0"/>
        <v>14</v>
      </c>
      <c r="G48" s="139">
        <v>72</v>
      </c>
      <c r="H48" s="139">
        <v>65</v>
      </c>
      <c r="I48" s="223">
        <f t="shared" si="1"/>
        <v>137</v>
      </c>
      <c r="J48" s="139">
        <v>1</v>
      </c>
      <c r="K48" s="228">
        <f t="shared" si="2"/>
        <v>11.111111111111111</v>
      </c>
      <c r="L48" s="139">
        <v>0</v>
      </c>
      <c r="M48" s="228">
        <f t="shared" si="3"/>
        <v>0</v>
      </c>
      <c r="N48" s="223">
        <f t="shared" si="4"/>
        <v>1</v>
      </c>
      <c r="O48" s="228">
        <f t="shared" si="5"/>
        <v>7.1428571428571423</v>
      </c>
      <c r="P48" s="139">
        <v>62</v>
      </c>
      <c r="Q48" s="228">
        <f t="shared" si="6"/>
        <v>86.111111111111114</v>
      </c>
      <c r="R48" s="139">
        <v>59</v>
      </c>
      <c r="S48" s="228">
        <f t="shared" si="7"/>
        <v>90.769230769230774</v>
      </c>
      <c r="T48" s="223">
        <f t="shared" si="8"/>
        <v>121</v>
      </c>
      <c r="U48" s="228">
        <f t="shared" si="9"/>
        <v>88.321167883211686</v>
      </c>
      <c r="V48" s="227">
        <f t="shared" si="10"/>
        <v>63</v>
      </c>
      <c r="W48" s="228">
        <f t="shared" si="11"/>
        <v>87.5</v>
      </c>
      <c r="X48" s="227">
        <f t="shared" si="12"/>
        <v>59</v>
      </c>
      <c r="Y48" s="228">
        <f t="shared" si="13"/>
        <v>90.769230769230774</v>
      </c>
      <c r="Z48" s="227">
        <f t="shared" si="14"/>
        <v>122</v>
      </c>
      <c r="AA48" s="228">
        <f t="shared" si="15"/>
        <v>89.051094890510953</v>
      </c>
      <c r="AB48" s="139">
        <v>3</v>
      </c>
      <c r="AC48" s="503">
        <f t="shared" si="16"/>
        <v>2.1897810218978102</v>
      </c>
    </row>
    <row r="49" spans="1:29" ht="15.75" customHeight="1">
      <c r="A49" s="226"/>
      <c r="B49" s="226"/>
      <c r="C49" s="122" t="s">
        <v>1717</v>
      </c>
      <c r="D49" s="139">
        <v>5</v>
      </c>
      <c r="E49" s="139">
        <v>0</v>
      </c>
      <c r="F49" s="223">
        <f t="shared" si="0"/>
        <v>5</v>
      </c>
      <c r="G49" s="139">
        <v>9</v>
      </c>
      <c r="H49" s="139">
        <v>1</v>
      </c>
      <c r="I49" s="223">
        <f t="shared" si="1"/>
        <v>10</v>
      </c>
      <c r="J49" s="139">
        <v>2</v>
      </c>
      <c r="K49" s="228">
        <f t="shared" si="2"/>
        <v>40</v>
      </c>
      <c r="L49" s="139">
        <v>0</v>
      </c>
      <c r="M49" s="228" t="e">
        <f t="shared" si="3"/>
        <v>#DIV/0!</v>
      </c>
      <c r="N49" s="223">
        <f t="shared" si="4"/>
        <v>2</v>
      </c>
      <c r="O49" s="228">
        <f t="shared" si="5"/>
        <v>40</v>
      </c>
      <c r="P49" s="139">
        <v>4</v>
      </c>
      <c r="Q49" s="228">
        <f t="shared" si="6"/>
        <v>44.444444444444443</v>
      </c>
      <c r="R49" s="139">
        <v>0</v>
      </c>
      <c r="S49" s="228">
        <f t="shared" si="7"/>
        <v>0</v>
      </c>
      <c r="T49" s="223">
        <f t="shared" si="8"/>
        <v>4</v>
      </c>
      <c r="U49" s="228">
        <f t="shared" si="9"/>
        <v>40</v>
      </c>
      <c r="V49" s="227">
        <f t="shared" si="10"/>
        <v>6</v>
      </c>
      <c r="W49" s="228">
        <f t="shared" si="11"/>
        <v>66.666666666666657</v>
      </c>
      <c r="X49" s="227">
        <f t="shared" si="12"/>
        <v>0</v>
      </c>
      <c r="Y49" s="228">
        <f t="shared" si="13"/>
        <v>0</v>
      </c>
      <c r="Z49" s="227">
        <f t="shared" si="14"/>
        <v>6</v>
      </c>
      <c r="AA49" s="228">
        <f t="shared" si="15"/>
        <v>60</v>
      </c>
      <c r="AB49" s="139">
        <v>0</v>
      </c>
      <c r="AC49" s="503">
        <f t="shared" si="16"/>
        <v>0</v>
      </c>
    </row>
    <row r="50" spans="1:29" ht="15.75" customHeight="1">
      <c r="A50" s="226"/>
      <c r="B50" s="226"/>
      <c r="C50" s="122" t="s">
        <v>1718</v>
      </c>
      <c r="D50" s="139">
        <v>1</v>
      </c>
      <c r="E50" s="139">
        <v>0</v>
      </c>
      <c r="F50" s="223">
        <f t="shared" si="0"/>
        <v>1</v>
      </c>
      <c r="G50" s="139">
        <v>1</v>
      </c>
      <c r="H50" s="139">
        <v>0</v>
      </c>
      <c r="I50" s="223">
        <f t="shared" si="1"/>
        <v>1</v>
      </c>
      <c r="J50" s="139">
        <v>1</v>
      </c>
      <c r="K50" s="228">
        <f t="shared" si="2"/>
        <v>100</v>
      </c>
      <c r="L50" s="139">
        <v>0</v>
      </c>
      <c r="M50" s="228" t="e">
        <f t="shared" si="3"/>
        <v>#DIV/0!</v>
      </c>
      <c r="N50" s="223">
        <f t="shared" si="4"/>
        <v>1</v>
      </c>
      <c r="O50" s="228">
        <f t="shared" si="5"/>
        <v>100</v>
      </c>
      <c r="P50" s="139">
        <v>0</v>
      </c>
      <c r="Q50" s="228">
        <f t="shared" si="6"/>
        <v>0</v>
      </c>
      <c r="R50" s="139">
        <v>0</v>
      </c>
      <c r="S50" s="228" t="e">
        <f t="shared" si="7"/>
        <v>#DIV/0!</v>
      </c>
      <c r="T50" s="223">
        <f t="shared" si="8"/>
        <v>0</v>
      </c>
      <c r="U50" s="228">
        <f t="shared" si="9"/>
        <v>0</v>
      </c>
      <c r="V50" s="227">
        <f t="shared" si="10"/>
        <v>1</v>
      </c>
      <c r="W50" s="228">
        <f t="shared" si="11"/>
        <v>100</v>
      </c>
      <c r="X50" s="227">
        <f t="shared" si="12"/>
        <v>0</v>
      </c>
      <c r="Y50" s="228" t="e">
        <f t="shared" si="13"/>
        <v>#DIV/0!</v>
      </c>
      <c r="Z50" s="227">
        <f t="shared" si="14"/>
        <v>1</v>
      </c>
      <c r="AA50" s="228">
        <f t="shared" si="15"/>
        <v>100</v>
      </c>
      <c r="AB50" s="139">
        <v>0</v>
      </c>
      <c r="AC50" s="503">
        <f t="shared" si="16"/>
        <v>0</v>
      </c>
    </row>
    <row r="51" spans="1:29" ht="15.75" customHeight="1">
      <c r="A51" s="192" t="s">
        <v>1057</v>
      </c>
      <c r="B51" s="192"/>
      <c r="C51" s="192"/>
      <c r="D51" s="193">
        <f t="shared" ref="D51:J51" si="17">SUM(D11:D50)</f>
        <v>307</v>
      </c>
      <c r="E51" s="193">
        <f t="shared" si="17"/>
        <v>152</v>
      </c>
      <c r="F51" s="193">
        <f t="shared" si="17"/>
        <v>459</v>
      </c>
      <c r="G51" s="193">
        <f t="shared" si="17"/>
        <v>747</v>
      </c>
      <c r="H51" s="193">
        <f t="shared" si="17"/>
        <v>558</v>
      </c>
      <c r="I51" s="193">
        <f t="shared" si="17"/>
        <v>1305</v>
      </c>
      <c r="J51" s="193">
        <f t="shared" si="17"/>
        <v>208</v>
      </c>
      <c r="K51" s="273">
        <f t="shared" si="2"/>
        <v>67.752442996742673</v>
      </c>
      <c r="L51" s="193">
        <f>SUM(L11:L50)</f>
        <v>105</v>
      </c>
      <c r="M51" s="273">
        <f t="shared" si="3"/>
        <v>69.078947368421055</v>
      </c>
      <c r="N51" s="193">
        <f>SUM(N11:N50)</f>
        <v>313</v>
      </c>
      <c r="O51" s="273">
        <f t="shared" si="5"/>
        <v>68.191721132897598</v>
      </c>
      <c r="P51" s="193">
        <f>SUM(P11:P50)</f>
        <v>447</v>
      </c>
      <c r="Q51" s="273">
        <f t="shared" si="6"/>
        <v>59.839357429718874</v>
      </c>
      <c r="R51" s="193">
        <f>SUM(R11:R50)</f>
        <v>406</v>
      </c>
      <c r="S51" s="273">
        <f t="shared" si="7"/>
        <v>72.759856630824373</v>
      </c>
      <c r="T51" s="193">
        <f>SUM(T11:T50)</f>
        <v>853</v>
      </c>
      <c r="U51" s="273">
        <f t="shared" si="9"/>
        <v>65.363984674329501</v>
      </c>
      <c r="V51" s="193">
        <f>SUM(V11:V50)</f>
        <v>655</v>
      </c>
      <c r="W51" s="273">
        <f t="shared" si="11"/>
        <v>87.684069611780458</v>
      </c>
      <c r="X51" s="193">
        <f>SUM(X11:X50)</f>
        <v>511</v>
      </c>
      <c r="Y51" s="273">
        <f t="shared" si="13"/>
        <v>91.577060931899652</v>
      </c>
      <c r="Z51" s="193">
        <f>SUM(Z11:Z50)</f>
        <v>1166</v>
      </c>
      <c r="AA51" s="273">
        <f t="shared" si="15"/>
        <v>89.348659003831415</v>
      </c>
      <c r="AB51" s="193">
        <f>SUM(AB11:AB50)</f>
        <v>41</v>
      </c>
      <c r="AC51" s="504">
        <f t="shared" si="16"/>
        <v>3.1417624521072796</v>
      </c>
    </row>
    <row r="52" spans="1:29" ht="15.75" customHeight="1">
      <c r="A52" s="153"/>
      <c r="B52" s="169"/>
      <c r="C52" s="169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505"/>
      <c r="W52" s="505"/>
      <c r="X52" s="505"/>
      <c r="Y52" s="153"/>
      <c r="Z52" s="153"/>
      <c r="AA52" s="153"/>
      <c r="AB52" s="153"/>
      <c r="AC52" s="153"/>
    </row>
    <row r="53" spans="1:29" ht="15.75" customHeight="1">
      <c r="A53" s="153" t="s">
        <v>1518</v>
      </c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</row>
    <row r="54" spans="1:29" ht="15.75" customHeight="1">
      <c r="A54" s="153" t="s">
        <v>1737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</row>
    <row r="55" spans="1:29" ht="15.75" customHeight="1">
      <c r="A55" s="153"/>
      <c r="B55" s="153" t="s">
        <v>1738</v>
      </c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</row>
    <row r="56" spans="1:29" ht="15.75" customHeight="1">
      <c r="A56" s="153"/>
      <c r="B56" s="153" t="s">
        <v>1739</v>
      </c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</row>
    <row r="57" spans="1:29" ht="15.75" customHeight="1">
      <c r="A57" s="153"/>
      <c r="B57" s="153" t="s">
        <v>1740</v>
      </c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</row>
    <row r="58" spans="1:29" ht="15.75" customHeight="1">
      <c r="A58" s="153"/>
      <c r="B58" s="153" t="s">
        <v>1741</v>
      </c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</row>
    <row r="59" spans="1:29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</row>
    <row r="60" spans="1:29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</row>
    <row r="61" spans="1:29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</row>
    <row r="62" spans="1:29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</row>
    <row r="63" spans="1:29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</row>
    <row r="64" spans="1:29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</row>
    <row r="65" spans="1:29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</row>
    <row r="66" spans="1:29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</row>
    <row r="67" spans="1:29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</row>
    <row r="68" spans="1:29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</row>
    <row r="69" spans="1:29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</row>
    <row r="70" spans="1:29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</row>
    <row r="71" spans="1:29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</row>
    <row r="72" spans="1:29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</row>
    <row r="73" spans="1:29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</row>
    <row r="74" spans="1:29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</row>
    <row r="75" spans="1:29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</row>
    <row r="76" spans="1:29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</row>
    <row r="77" spans="1:29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</row>
    <row r="78" spans="1:29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</row>
    <row r="79" spans="1:29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</row>
    <row r="80" spans="1:29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</row>
    <row r="81" spans="1:29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</row>
    <row r="82" spans="1:29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</row>
    <row r="83" spans="1:29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</row>
    <row r="84" spans="1:29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</row>
    <row r="85" spans="1:29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</row>
    <row r="86" spans="1:29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</row>
    <row r="87" spans="1:29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</row>
    <row r="88" spans="1:29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</row>
    <row r="89" spans="1:29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</row>
    <row r="90" spans="1:29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</row>
    <row r="91" spans="1:29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</row>
    <row r="92" spans="1:29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</row>
    <row r="93" spans="1:29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</row>
    <row r="94" spans="1:29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</row>
    <row r="95" spans="1:29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</row>
    <row r="96" spans="1:29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</row>
    <row r="97" spans="1:29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</row>
    <row r="98" spans="1:29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</row>
    <row r="99" spans="1:29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</row>
    <row r="100" spans="1:29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</row>
    <row r="101" spans="1:29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</row>
    <row r="102" spans="1:29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</row>
    <row r="103" spans="1:29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</row>
    <row r="104" spans="1:29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</row>
    <row r="105" spans="1:29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</row>
    <row r="106" spans="1:29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</row>
    <row r="107" spans="1:29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</row>
    <row r="108" spans="1:29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</row>
    <row r="109" spans="1:29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</row>
    <row r="110" spans="1:29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</row>
    <row r="111" spans="1:29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</row>
    <row r="112" spans="1:29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</row>
    <row r="113" spans="1:29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</row>
    <row r="114" spans="1:29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</row>
    <row r="115" spans="1:29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</row>
    <row r="116" spans="1:29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</row>
    <row r="117" spans="1:29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</row>
    <row r="118" spans="1:29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</row>
    <row r="119" spans="1:29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</row>
    <row r="120" spans="1:29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</row>
    <row r="121" spans="1:29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</row>
    <row r="122" spans="1:29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</row>
    <row r="123" spans="1:29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</row>
    <row r="124" spans="1:29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</row>
    <row r="125" spans="1:29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</row>
    <row r="126" spans="1:29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</row>
    <row r="127" spans="1:29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</row>
    <row r="128" spans="1:29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</row>
    <row r="129" spans="1:29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</row>
    <row r="130" spans="1:29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</row>
    <row r="131" spans="1:29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</row>
    <row r="132" spans="1:29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</row>
    <row r="133" spans="1:29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</row>
    <row r="134" spans="1:29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</row>
    <row r="135" spans="1:29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</row>
    <row r="136" spans="1:29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</row>
    <row r="137" spans="1:29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</row>
    <row r="138" spans="1:29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</row>
    <row r="139" spans="1:29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</row>
    <row r="140" spans="1:29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</row>
    <row r="141" spans="1:29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</row>
    <row r="142" spans="1:29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</row>
    <row r="143" spans="1:29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</row>
    <row r="144" spans="1:29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</row>
    <row r="145" spans="1:29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</row>
    <row r="146" spans="1:29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</row>
    <row r="147" spans="1:29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</row>
    <row r="148" spans="1:29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</row>
    <row r="149" spans="1:29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</row>
    <row r="150" spans="1:29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</row>
    <row r="151" spans="1:29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</row>
    <row r="152" spans="1:29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</row>
    <row r="153" spans="1:29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</row>
    <row r="154" spans="1:29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</row>
    <row r="155" spans="1:29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</row>
    <row r="156" spans="1:29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</row>
    <row r="157" spans="1:29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</row>
    <row r="158" spans="1:29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</row>
    <row r="159" spans="1:29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</row>
    <row r="160" spans="1:29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</row>
    <row r="161" spans="1:29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</row>
    <row r="162" spans="1:29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</row>
    <row r="163" spans="1:29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</row>
    <row r="164" spans="1:29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</row>
    <row r="165" spans="1:29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</row>
    <row r="166" spans="1:29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</row>
    <row r="167" spans="1:29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</row>
    <row r="168" spans="1:29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</row>
    <row r="169" spans="1:29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</row>
    <row r="170" spans="1:29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</row>
    <row r="171" spans="1:29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</row>
    <row r="172" spans="1:29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</row>
    <row r="173" spans="1:29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</row>
    <row r="174" spans="1:29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</row>
    <row r="175" spans="1:29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</row>
    <row r="176" spans="1:29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</row>
    <row r="177" spans="1:29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</row>
    <row r="178" spans="1:29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</row>
    <row r="179" spans="1:29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</row>
    <row r="180" spans="1:29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</row>
    <row r="181" spans="1:29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</row>
    <row r="182" spans="1:29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</row>
    <row r="183" spans="1:29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</row>
    <row r="184" spans="1:29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</row>
    <row r="185" spans="1:29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</row>
    <row r="186" spans="1:29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</row>
    <row r="187" spans="1:29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</row>
    <row r="188" spans="1:29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</row>
    <row r="189" spans="1:29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</row>
    <row r="190" spans="1:29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</row>
    <row r="191" spans="1:29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</row>
    <row r="192" spans="1:29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</row>
    <row r="193" spans="1:29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</row>
    <row r="194" spans="1:29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</row>
    <row r="195" spans="1:29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</row>
    <row r="196" spans="1:29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</row>
    <row r="197" spans="1:29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</row>
    <row r="198" spans="1:29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</row>
    <row r="199" spans="1:29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</row>
    <row r="200" spans="1:29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</row>
    <row r="201" spans="1:29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</row>
    <row r="202" spans="1:29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</row>
    <row r="203" spans="1:29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</row>
    <row r="204" spans="1:29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</row>
    <row r="205" spans="1:29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</row>
    <row r="206" spans="1:29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</row>
    <row r="207" spans="1:29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</row>
    <row r="208" spans="1:29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</row>
    <row r="209" spans="1:29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</row>
    <row r="210" spans="1:29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</row>
    <row r="211" spans="1:29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</row>
    <row r="212" spans="1:29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</row>
    <row r="213" spans="1:29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</row>
    <row r="214" spans="1:29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</row>
    <row r="215" spans="1:29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</row>
    <row r="216" spans="1:29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</row>
    <row r="217" spans="1:29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</row>
    <row r="218" spans="1:29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</row>
    <row r="219" spans="1:29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</row>
    <row r="220" spans="1:29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</row>
    <row r="221" spans="1:29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</row>
    <row r="222" spans="1:29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</row>
    <row r="223" spans="1:29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</row>
    <row r="224" spans="1:29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</row>
    <row r="225" spans="1:29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</row>
    <row r="226" spans="1:29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</row>
    <row r="227" spans="1:29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</row>
    <row r="228" spans="1:29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</row>
    <row r="229" spans="1:29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</row>
    <row r="230" spans="1:29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</row>
    <row r="231" spans="1:29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</row>
    <row r="232" spans="1:29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</row>
    <row r="233" spans="1:29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</row>
    <row r="234" spans="1:29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</row>
    <row r="235" spans="1:29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</row>
    <row r="236" spans="1:29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</row>
    <row r="237" spans="1:29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</row>
    <row r="238" spans="1:29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</row>
    <row r="239" spans="1:29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</row>
    <row r="240" spans="1:29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</row>
    <row r="241" spans="1:29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</row>
    <row r="242" spans="1:29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</row>
    <row r="243" spans="1:29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</row>
    <row r="244" spans="1:29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</row>
    <row r="245" spans="1:29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</row>
    <row r="246" spans="1:29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</row>
    <row r="247" spans="1:29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</row>
    <row r="248" spans="1:29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</row>
    <row r="249" spans="1:29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  <c r="AC249" s="153"/>
    </row>
    <row r="250" spans="1:29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  <c r="AC250" s="153"/>
    </row>
    <row r="251" spans="1:29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</row>
    <row r="252" spans="1:29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  <c r="AC252" s="153"/>
    </row>
    <row r="253" spans="1:29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</row>
    <row r="254" spans="1:29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  <c r="AC254" s="153"/>
    </row>
    <row r="255" spans="1:29" ht="15.75" customHeight="1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  <c r="AC255" s="153"/>
    </row>
    <row r="256" spans="1:29" ht="15.75" customHeight="1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  <c r="AC256" s="153"/>
    </row>
    <row r="257" spans="1:29" ht="15.75" customHeight="1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  <c r="AC257" s="153"/>
    </row>
    <row r="258" spans="1:29" ht="15.75" customHeight="1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  <c r="AC258" s="153"/>
    </row>
    <row r="259" spans="1:29" ht="15.75" customHeight="1"/>
    <row r="260" spans="1:29" ht="15.75" customHeight="1"/>
    <row r="261" spans="1:29" ht="15.75" customHeight="1"/>
    <row r="262" spans="1:29" ht="15.75" customHeight="1"/>
    <row r="263" spans="1:29" ht="15.75" customHeight="1"/>
    <row r="264" spans="1:29" ht="15.75" customHeight="1"/>
    <row r="265" spans="1:29" ht="15.75" customHeight="1"/>
    <row r="266" spans="1:29" ht="15.75" customHeight="1"/>
    <row r="267" spans="1:29" ht="15.75" customHeight="1"/>
    <row r="268" spans="1:29" ht="15.75" customHeight="1"/>
    <row r="269" spans="1:29" ht="15.75" customHeight="1"/>
    <row r="270" spans="1:29" ht="15.75" customHeight="1"/>
    <row r="271" spans="1:29" ht="15.75" customHeight="1"/>
    <row r="272" spans="1:29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A3:AC3"/>
    <mergeCell ref="A6:C6"/>
    <mergeCell ref="A7:A9"/>
    <mergeCell ref="B7:B9"/>
    <mergeCell ref="C7:C9"/>
    <mergeCell ref="D7:F8"/>
    <mergeCell ref="G7:I8"/>
    <mergeCell ref="J7:O7"/>
    <mergeCell ref="P7:U7"/>
    <mergeCell ref="V7:AA7"/>
    <mergeCell ref="AB7:AC8"/>
    <mergeCell ref="V8:W8"/>
    <mergeCell ref="X8:Y8"/>
    <mergeCell ref="Z8:AA8"/>
    <mergeCell ref="J8:K8"/>
    <mergeCell ref="L8:M8"/>
    <mergeCell ref="N8:O8"/>
    <mergeCell ref="P8:Q8"/>
    <mergeCell ref="R8:S8"/>
    <mergeCell ref="T8:U8"/>
  </mergeCells>
  <printOptions horizontalCentered="1"/>
  <pageMargins left="0.7" right="0.7" top="0.75" bottom="0.75" header="0" footer="0"/>
  <pageSetup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1.7109375" customWidth="1"/>
    <col min="4" max="4" width="21.85546875" customWidth="1"/>
    <col min="5" max="5" width="24.42578125" customWidth="1"/>
    <col min="6" max="6" width="23.7109375" customWidth="1"/>
    <col min="7" max="7" width="16.42578125" customWidth="1"/>
    <col min="8" max="8" width="18.28515625" customWidth="1"/>
    <col min="9" max="9" width="10.7109375" customWidth="1"/>
    <col min="10" max="10" width="11.28515625" customWidth="1"/>
    <col min="11" max="11" width="10.7109375" customWidth="1"/>
    <col min="12" max="16" width="10" customWidth="1"/>
    <col min="17" max="19" width="11.42578125" customWidth="1"/>
    <col min="20" max="26" width="9.140625" customWidth="1"/>
  </cols>
  <sheetData>
    <row r="1" spans="1:26" ht="15.75">
      <c r="A1" s="168" t="s">
        <v>1742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1743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54"/>
      <c r="F4" s="154"/>
      <c r="G4" s="154" t="s">
        <v>284</v>
      </c>
      <c r="H4" s="110" t="str">
        <f>'1'!$F$5</f>
        <v>PONOROGO</v>
      </c>
      <c r="I4" s="171"/>
      <c r="J4" s="171"/>
      <c r="K4" s="171"/>
      <c r="L4" s="154"/>
      <c r="M4" s="154"/>
      <c r="N4" s="154"/>
      <c r="O4" s="154"/>
      <c r="P4" s="154"/>
      <c r="Q4" s="154"/>
      <c r="R4" s="154"/>
      <c r="S4" s="154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54"/>
      <c r="F5" s="154"/>
      <c r="G5" s="154" t="s">
        <v>3</v>
      </c>
      <c r="H5" s="110">
        <f>'1'!$F$6</f>
        <v>2025</v>
      </c>
      <c r="I5" s="171"/>
      <c r="J5" s="171"/>
      <c r="K5" s="171"/>
      <c r="L5" s="154"/>
      <c r="M5" s="154"/>
      <c r="N5" s="154"/>
      <c r="O5" s="154"/>
      <c r="P5" s="154"/>
      <c r="Q5" s="154"/>
      <c r="R5" s="154"/>
      <c r="S5" s="154"/>
      <c r="T5" s="153"/>
      <c r="U5" s="153"/>
      <c r="V5" s="153"/>
      <c r="W5" s="153"/>
      <c r="X5" s="153"/>
      <c r="Y5" s="153"/>
      <c r="Z5" s="153"/>
    </row>
    <row r="6" spans="1:26">
      <c r="A6" s="298"/>
      <c r="B6" s="298"/>
      <c r="C6" s="298"/>
      <c r="D6" s="298"/>
      <c r="E6" s="156"/>
      <c r="F6" s="156"/>
      <c r="G6" s="156"/>
      <c r="H6" s="298"/>
      <c r="I6" s="298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3"/>
      <c r="U6" s="153"/>
      <c r="V6" s="153"/>
      <c r="W6" s="153"/>
      <c r="X6" s="153"/>
      <c r="Y6" s="153"/>
      <c r="Z6" s="153"/>
    </row>
    <row r="7" spans="1:26" ht="29.25" customHeight="1">
      <c r="A7" s="729" t="s">
        <v>4</v>
      </c>
      <c r="B7" s="729" t="s">
        <v>247</v>
      </c>
      <c r="C7" s="729" t="s">
        <v>1156</v>
      </c>
      <c r="D7" s="751" t="s">
        <v>1744</v>
      </c>
      <c r="E7" s="731" t="s">
        <v>1745</v>
      </c>
      <c r="F7" s="732"/>
      <c r="G7" s="733"/>
      <c r="H7" s="751" t="s">
        <v>1746</v>
      </c>
      <c r="I7" s="755" t="s">
        <v>1747</v>
      </c>
      <c r="J7" s="753"/>
      <c r="K7" s="753"/>
      <c r="L7" s="753"/>
      <c r="M7" s="753"/>
      <c r="N7" s="753"/>
      <c r="O7" s="753"/>
      <c r="P7" s="753"/>
      <c r="Q7" s="808" t="s">
        <v>1748</v>
      </c>
      <c r="R7" s="718"/>
      <c r="S7" s="802"/>
      <c r="T7" s="153"/>
      <c r="U7" s="153"/>
      <c r="V7" s="153"/>
      <c r="W7" s="153"/>
      <c r="X7" s="153"/>
      <c r="Y7" s="153"/>
      <c r="Z7" s="153"/>
    </row>
    <row r="8" spans="1:26" ht="17.25" customHeight="1">
      <c r="A8" s="730"/>
      <c r="B8" s="730"/>
      <c r="C8" s="730"/>
      <c r="D8" s="730"/>
      <c r="E8" s="734" t="s">
        <v>384</v>
      </c>
      <c r="F8" s="734" t="s">
        <v>1749</v>
      </c>
      <c r="G8" s="734" t="s">
        <v>1750</v>
      </c>
      <c r="H8" s="730"/>
      <c r="I8" s="790" t="s">
        <v>1751</v>
      </c>
      <c r="J8" s="748"/>
      <c r="K8" s="790" t="s">
        <v>1752</v>
      </c>
      <c r="L8" s="748"/>
      <c r="M8" s="790" t="s">
        <v>249</v>
      </c>
      <c r="N8" s="747"/>
      <c r="O8" s="748"/>
      <c r="P8" s="727" t="s">
        <v>1753</v>
      </c>
      <c r="Q8" s="801"/>
      <c r="R8" s="718"/>
      <c r="S8" s="802"/>
      <c r="T8" s="153"/>
      <c r="U8" s="153"/>
      <c r="V8" s="153"/>
      <c r="W8" s="153"/>
      <c r="X8" s="153"/>
      <c r="Y8" s="153"/>
      <c r="Z8" s="153"/>
    </row>
    <row r="9" spans="1:26" ht="32.25" customHeight="1">
      <c r="A9" s="730"/>
      <c r="B9" s="730"/>
      <c r="C9" s="730"/>
      <c r="D9" s="730"/>
      <c r="E9" s="730"/>
      <c r="F9" s="730"/>
      <c r="G9" s="730"/>
      <c r="H9" s="730"/>
      <c r="I9" s="737"/>
      <c r="J9" s="733"/>
      <c r="K9" s="737"/>
      <c r="L9" s="733"/>
      <c r="M9" s="737"/>
      <c r="N9" s="732"/>
      <c r="O9" s="733"/>
      <c r="P9" s="730"/>
      <c r="Q9" s="737"/>
      <c r="R9" s="732"/>
      <c r="S9" s="733"/>
      <c r="T9" s="153"/>
      <c r="U9" s="153"/>
      <c r="V9" s="153"/>
      <c r="W9" s="153"/>
      <c r="X9" s="153"/>
      <c r="Y9" s="153"/>
      <c r="Z9" s="153"/>
    </row>
    <row r="10" spans="1:26" ht="39.75" customHeight="1">
      <c r="A10" s="720"/>
      <c r="B10" s="720"/>
      <c r="C10" s="720"/>
      <c r="D10" s="720"/>
      <c r="E10" s="720"/>
      <c r="F10" s="720"/>
      <c r="G10" s="720"/>
      <c r="H10" s="720"/>
      <c r="I10" s="190" t="s">
        <v>8</v>
      </c>
      <c r="J10" s="190" t="s">
        <v>9</v>
      </c>
      <c r="K10" s="190" t="s">
        <v>8</v>
      </c>
      <c r="L10" s="190" t="s">
        <v>9</v>
      </c>
      <c r="M10" s="190" t="s">
        <v>8</v>
      </c>
      <c r="N10" s="190" t="s">
        <v>9</v>
      </c>
      <c r="O10" s="190" t="s">
        <v>10</v>
      </c>
      <c r="P10" s="720"/>
      <c r="Q10" s="175" t="s">
        <v>8</v>
      </c>
      <c r="R10" s="175" t="s">
        <v>9</v>
      </c>
      <c r="S10" s="175" t="s">
        <v>10</v>
      </c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20">
        <v>2</v>
      </c>
      <c r="C11" s="119">
        <v>3</v>
      </c>
      <c r="D11" s="120">
        <v>4</v>
      </c>
      <c r="E11" s="119">
        <v>5</v>
      </c>
      <c r="F11" s="120">
        <v>6</v>
      </c>
      <c r="G11" s="119">
        <v>7</v>
      </c>
      <c r="H11" s="120">
        <v>8</v>
      </c>
      <c r="I11" s="119">
        <v>9</v>
      </c>
      <c r="J11" s="120">
        <v>10</v>
      </c>
      <c r="K11" s="119">
        <v>11</v>
      </c>
      <c r="L11" s="120">
        <v>12</v>
      </c>
      <c r="M11" s="119">
        <v>13</v>
      </c>
      <c r="N11" s="120">
        <v>14</v>
      </c>
      <c r="O11" s="119">
        <v>15</v>
      </c>
      <c r="P11" s="120">
        <v>16</v>
      </c>
      <c r="Q11" s="119">
        <v>17</v>
      </c>
      <c r="R11" s="120">
        <v>18</v>
      </c>
      <c r="S11" s="119">
        <v>19</v>
      </c>
      <c r="T11" s="153"/>
      <c r="U11" s="153"/>
      <c r="V11" s="153"/>
      <c r="W11" s="153"/>
      <c r="X11" s="153"/>
      <c r="Y11" s="153"/>
      <c r="Z11" s="153"/>
    </row>
    <row r="12" spans="1:26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227">
        <f>'47'!D11</f>
        <v>2345</v>
      </c>
      <c r="E12" s="125">
        <v>280</v>
      </c>
      <c r="F12" s="125">
        <v>280</v>
      </c>
      <c r="G12" s="434">
        <f t="shared" ref="G12:G43" si="0">F12/E12*100</f>
        <v>100</v>
      </c>
      <c r="H12" s="432">
        <v>91</v>
      </c>
      <c r="I12" s="432">
        <v>27</v>
      </c>
      <c r="J12" s="432">
        <v>32</v>
      </c>
      <c r="K12" s="432">
        <v>0</v>
      </c>
      <c r="L12" s="432">
        <v>0</v>
      </c>
      <c r="M12" s="506">
        <f t="shared" ref="M12:N12" si="1">I12+K12</f>
        <v>27</v>
      </c>
      <c r="N12" s="506">
        <f t="shared" si="1"/>
        <v>32</v>
      </c>
      <c r="O12" s="506">
        <f t="shared" ref="O12:O44" si="2">M12+N12</f>
        <v>59</v>
      </c>
      <c r="P12" s="434">
        <f t="shared" ref="P12:P43" si="3">O12/H12*100</f>
        <v>64.835164835164832</v>
      </c>
      <c r="Q12" s="432">
        <v>102</v>
      </c>
      <c r="R12" s="432">
        <v>119</v>
      </c>
      <c r="S12" s="506">
        <f t="shared" ref="S12:S44" si="4">Q12+R12</f>
        <v>221</v>
      </c>
      <c r="T12" s="153"/>
      <c r="U12" s="153"/>
      <c r="V12" s="153"/>
      <c r="W12" s="153"/>
      <c r="X12" s="153"/>
      <c r="Y12" s="153"/>
      <c r="Z12" s="153"/>
    </row>
    <row r="13" spans="1:26" ht="19.5" customHeight="1">
      <c r="A13" s="240">
        <v>2</v>
      </c>
      <c r="B13" s="250">
        <f>'11'!B10</f>
        <v>0</v>
      </c>
      <c r="C13" s="250" t="str">
        <f>'11'!C10</f>
        <v>Selur</v>
      </c>
      <c r="D13" s="227">
        <f>'47'!D12</f>
        <v>1579</v>
      </c>
      <c r="E13" s="125">
        <v>219</v>
      </c>
      <c r="F13" s="125">
        <v>214</v>
      </c>
      <c r="G13" s="434">
        <f t="shared" si="0"/>
        <v>97.716894977168948</v>
      </c>
      <c r="H13" s="432">
        <v>84</v>
      </c>
      <c r="I13" s="432">
        <v>21</v>
      </c>
      <c r="J13" s="432">
        <v>32</v>
      </c>
      <c r="K13" s="432">
        <v>0</v>
      </c>
      <c r="L13" s="432">
        <v>0</v>
      </c>
      <c r="M13" s="506">
        <f t="shared" ref="M13:N13" si="5">I13+K13</f>
        <v>21</v>
      </c>
      <c r="N13" s="506">
        <f t="shared" si="5"/>
        <v>32</v>
      </c>
      <c r="O13" s="506">
        <f t="shared" si="2"/>
        <v>53</v>
      </c>
      <c r="P13" s="434">
        <f t="shared" si="3"/>
        <v>63.095238095238095</v>
      </c>
      <c r="Q13" s="432">
        <v>83</v>
      </c>
      <c r="R13" s="432">
        <v>98</v>
      </c>
      <c r="S13" s="506">
        <f t="shared" si="4"/>
        <v>181</v>
      </c>
      <c r="T13" s="153"/>
      <c r="U13" s="153"/>
      <c r="V13" s="153"/>
      <c r="W13" s="153"/>
      <c r="X13" s="153"/>
      <c r="Y13" s="153"/>
      <c r="Z13" s="153"/>
    </row>
    <row r="14" spans="1:26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227">
        <f>'47'!D13</f>
        <v>1900</v>
      </c>
      <c r="E14" s="125">
        <v>293</v>
      </c>
      <c r="F14" s="125">
        <v>287</v>
      </c>
      <c r="G14" s="434">
        <f t="shared" si="0"/>
        <v>97.952218430034137</v>
      </c>
      <c r="H14" s="432">
        <v>85</v>
      </c>
      <c r="I14" s="432">
        <v>39</v>
      </c>
      <c r="J14" s="432">
        <v>36</v>
      </c>
      <c r="K14" s="432">
        <v>4</v>
      </c>
      <c r="L14" s="432">
        <v>4</v>
      </c>
      <c r="M14" s="506">
        <f t="shared" ref="M14:N14" si="6">I14+K14</f>
        <v>43</v>
      </c>
      <c r="N14" s="506">
        <f t="shared" si="6"/>
        <v>40</v>
      </c>
      <c r="O14" s="506">
        <f t="shared" si="2"/>
        <v>83</v>
      </c>
      <c r="P14" s="434">
        <f t="shared" si="3"/>
        <v>97.647058823529406</v>
      </c>
      <c r="Q14" s="432">
        <v>119</v>
      </c>
      <c r="R14" s="432">
        <v>129</v>
      </c>
      <c r="S14" s="506">
        <f t="shared" si="4"/>
        <v>248</v>
      </c>
      <c r="T14" s="153"/>
      <c r="U14" s="153"/>
      <c r="V14" s="153"/>
      <c r="W14" s="153"/>
      <c r="X14" s="153"/>
      <c r="Y14" s="153"/>
      <c r="Z14" s="153"/>
    </row>
    <row r="15" spans="1:26" ht="19.5" customHeight="1">
      <c r="A15" s="240">
        <v>4</v>
      </c>
      <c r="B15" s="250">
        <f>'11'!B12</f>
        <v>0</v>
      </c>
      <c r="C15" s="250" t="str">
        <f>'11'!C12</f>
        <v>Nailan</v>
      </c>
      <c r="D15" s="227">
        <f>'47'!D14</f>
        <v>1548</v>
      </c>
      <c r="E15" s="125">
        <v>239</v>
      </c>
      <c r="F15" s="125">
        <v>239</v>
      </c>
      <c r="G15" s="434">
        <f t="shared" si="0"/>
        <v>100</v>
      </c>
      <c r="H15" s="432">
        <v>69</v>
      </c>
      <c r="I15" s="432">
        <v>33</v>
      </c>
      <c r="J15" s="432">
        <v>22</v>
      </c>
      <c r="K15" s="432">
        <v>0</v>
      </c>
      <c r="L15" s="432">
        <v>0</v>
      </c>
      <c r="M15" s="506">
        <f t="shared" ref="M15:N15" si="7">I15+K15</f>
        <v>33</v>
      </c>
      <c r="N15" s="506">
        <f t="shared" si="7"/>
        <v>22</v>
      </c>
      <c r="O15" s="506">
        <f t="shared" si="2"/>
        <v>55</v>
      </c>
      <c r="P15" s="434">
        <f t="shared" si="3"/>
        <v>79.710144927536234</v>
      </c>
      <c r="Q15" s="432">
        <v>104</v>
      </c>
      <c r="R15" s="432">
        <v>82</v>
      </c>
      <c r="S15" s="506">
        <f t="shared" si="4"/>
        <v>186</v>
      </c>
      <c r="T15" s="153"/>
      <c r="U15" s="153"/>
      <c r="V15" s="153"/>
      <c r="W15" s="153"/>
      <c r="X15" s="153"/>
      <c r="Y15" s="153"/>
      <c r="Z15" s="153"/>
    </row>
    <row r="16" spans="1:26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227">
        <f>'47'!D15</f>
        <v>2486</v>
      </c>
      <c r="E16" s="125">
        <v>434</v>
      </c>
      <c r="F16" s="125">
        <v>379</v>
      </c>
      <c r="G16" s="434">
        <f t="shared" si="0"/>
        <v>87.327188940092171</v>
      </c>
      <c r="H16" s="432">
        <v>111</v>
      </c>
      <c r="I16" s="432">
        <v>28</v>
      </c>
      <c r="J16" s="432">
        <v>20</v>
      </c>
      <c r="K16" s="432">
        <v>0</v>
      </c>
      <c r="L16" s="432">
        <v>0</v>
      </c>
      <c r="M16" s="506">
        <f t="shared" ref="M16:N16" si="8">I16+K16</f>
        <v>28</v>
      </c>
      <c r="N16" s="506">
        <f t="shared" si="8"/>
        <v>20</v>
      </c>
      <c r="O16" s="506">
        <f t="shared" si="2"/>
        <v>48</v>
      </c>
      <c r="P16" s="434">
        <f t="shared" si="3"/>
        <v>43.243243243243242</v>
      </c>
      <c r="Q16" s="432">
        <v>188</v>
      </c>
      <c r="R16" s="432">
        <v>147</v>
      </c>
      <c r="S16" s="506">
        <f t="shared" si="4"/>
        <v>335</v>
      </c>
      <c r="T16" s="153"/>
      <c r="U16" s="153"/>
      <c r="V16" s="153"/>
      <c r="W16" s="153"/>
      <c r="X16" s="153"/>
      <c r="Y16" s="153"/>
      <c r="Z16" s="153"/>
    </row>
    <row r="17" spans="1:26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227">
        <f>'47'!D16</f>
        <v>1156</v>
      </c>
      <c r="E17" s="125">
        <v>151</v>
      </c>
      <c r="F17" s="125">
        <v>151</v>
      </c>
      <c r="G17" s="434">
        <f t="shared" si="0"/>
        <v>100</v>
      </c>
      <c r="H17" s="432">
        <v>51</v>
      </c>
      <c r="I17" s="432">
        <v>17</v>
      </c>
      <c r="J17" s="432">
        <v>21</v>
      </c>
      <c r="K17" s="432">
        <v>1</v>
      </c>
      <c r="L17" s="432">
        <v>2</v>
      </c>
      <c r="M17" s="506">
        <f t="shared" ref="M17:N17" si="9">I17+K17</f>
        <v>18</v>
      </c>
      <c r="N17" s="506">
        <f t="shared" si="9"/>
        <v>23</v>
      </c>
      <c r="O17" s="506">
        <f t="shared" si="2"/>
        <v>41</v>
      </c>
      <c r="P17" s="434">
        <f t="shared" si="3"/>
        <v>80.392156862745097</v>
      </c>
      <c r="Q17" s="432">
        <v>44</v>
      </c>
      <c r="R17" s="432">
        <v>62</v>
      </c>
      <c r="S17" s="506">
        <f t="shared" si="4"/>
        <v>106</v>
      </c>
      <c r="T17" s="153"/>
      <c r="U17" s="153"/>
      <c r="V17" s="153"/>
      <c r="W17" s="153"/>
      <c r="X17" s="153"/>
      <c r="Y17" s="153"/>
      <c r="Z17" s="153"/>
    </row>
    <row r="18" spans="1:26" ht="19.5" customHeight="1">
      <c r="A18" s="240">
        <v>7</v>
      </c>
      <c r="B18" s="250">
        <f>'11'!B15</f>
        <v>0</v>
      </c>
      <c r="C18" s="250" t="str">
        <f>'11'!C15</f>
        <v>Wringinanom</v>
      </c>
      <c r="D18" s="227">
        <f>'47'!D17</f>
        <v>1434</v>
      </c>
      <c r="E18" s="125">
        <v>361</v>
      </c>
      <c r="F18" s="125">
        <v>251</v>
      </c>
      <c r="G18" s="434">
        <f t="shared" si="0"/>
        <v>69.529085872576175</v>
      </c>
      <c r="H18" s="432">
        <v>64</v>
      </c>
      <c r="I18" s="432">
        <v>0</v>
      </c>
      <c r="J18" s="432">
        <v>0</v>
      </c>
      <c r="K18" s="432">
        <v>0</v>
      </c>
      <c r="L18" s="432">
        <v>0</v>
      </c>
      <c r="M18" s="506">
        <f t="shared" ref="M18:N18" si="10">I18+K18</f>
        <v>0</v>
      </c>
      <c r="N18" s="506">
        <f t="shared" si="10"/>
        <v>0</v>
      </c>
      <c r="O18" s="506">
        <f t="shared" si="2"/>
        <v>0</v>
      </c>
      <c r="P18" s="434">
        <f t="shared" si="3"/>
        <v>0</v>
      </c>
      <c r="Q18" s="432">
        <v>170</v>
      </c>
      <c r="R18" s="432">
        <v>199</v>
      </c>
      <c r="S18" s="506">
        <f t="shared" si="4"/>
        <v>369</v>
      </c>
      <c r="T18" s="153"/>
      <c r="U18" s="153"/>
      <c r="V18" s="153"/>
      <c r="W18" s="153"/>
      <c r="X18" s="153"/>
      <c r="Y18" s="153"/>
      <c r="Z18" s="153"/>
    </row>
    <row r="19" spans="1:26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227">
        <f>'47'!D18</f>
        <v>3420</v>
      </c>
      <c r="E19" s="125">
        <v>2133</v>
      </c>
      <c r="F19" s="125">
        <v>2134</v>
      </c>
      <c r="G19" s="434">
        <f t="shared" si="0"/>
        <v>100.04688232536334</v>
      </c>
      <c r="H19" s="432">
        <v>152</v>
      </c>
      <c r="I19" s="432">
        <v>10</v>
      </c>
      <c r="J19" s="432">
        <v>9</v>
      </c>
      <c r="K19" s="432">
        <v>0</v>
      </c>
      <c r="L19" s="432">
        <v>0</v>
      </c>
      <c r="M19" s="506">
        <f t="shared" ref="M19:N19" si="11">I19+K19</f>
        <v>10</v>
      </c>
      <c r="N19" s="506">
        <f t="shared" si="11"/>
        <v>9</v>
      </c>
      <c r="O19" s="506">
        <f t="shared" si="2"/>
        <v>19</v>
      </c>
      <c r="P19" s="434">
        <f t="shared" si="3"/>
        <v>12.5</v>
      </c>
      <c r="Q19" s="432">
        <v>1011</v>
      </c>
      <c r="R19" s="432">
        <v>1213</v>
      </c>
      <c r="S19" s="506">
        <f t="shared" si="4"/>
        <v>2224</v>
      </c>
      <c r="T19" s="153"/>
      <c r="U19" s="153"/>
      <c r="V19" s="153"/>
      <c r="W19" s="153"/>
      <c r="X19" s="153"/>
      <c r="Y19" s="153"/>
      <c r="Z19" s="153"/>
    </row>
    <row r="20" spans="1:26" ht="19.5" customHeight="1">
      <c r="A20" s="240">
        <v>9</v>
      </c>
      <c r="B20" s="250">
        <f>'11'!B17</f>
        <v>0</v>
      </c>
      <c r="C20" s="250" t="str">
        <f>'11'!C17</f>
        <v>Bondrang</v>
      </c>
      <c r="D20" s="227">
        <f>'47'!D19</f>
        <v>549</v>
      </c>
      <c r="E20" s="125">
        <v>32</v>
      </c>
      <c r="F20" s="125">
        <v>32</v>
      </c>
      <c r="G20" s="434">
        <f t="shared" si="0"/>
        <v>100</v>
      </c>
      <c r="H20" s="432">
        <v>24</v>
      </c>
      <c r="I20" s="432">
        <v>3</v>
      </c>
      <c r="J20" s="432">
        <v>2</v>
      </c>
      <c r="K20" s="432">
        <v>0</v>
      </c>
      <c r="L20" s="432">
        <v>0</v>
      </c>
      <c r="M20" s="506">
        <f t="shared" ref="M20:N20" si="12">I20+K20</f>
        <v>3</v>
      </c>
      <c r="N20" s="506">
        <f t="shared" si="12"/>
        <v>2</v>
      </c>
      <c r="O20" s="506">
        <f t="shared" si="2"/>
        <v>5</v>
      </c>
      <c r="P20" s="434">
        <f t="shared" si="3"/>
        <v>20.833333333333336</v>
      </c>
      <c r="Q20" s="432">
        <v>15</v>
      </c>
      <c r="R20" s="432">
        <v>15</v>
      </c>
      <c r="S20" s="506">
        <f t="shared" si="4"/>
        <v>30</v>
      </c>
      <c r="T20" s="153"/>
      <c r="U20" s="153"/>
      <c r="V20" s="153"/>
      <c r="W20" s="153"/>
      <c r="X20" s="153"/>
      <c r="Y20" s="153"/>
      <c r="Z20" s="153"/>
    </row>
    <row r="21" spans="1:26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227">
        <f>'47'!D20</f>
        <v>1552</v>
      </c>
      <c r="E21" s="125">
        <v>0</v>
      </c>
      <c r="F21" s="125">
        <v>0</v>
      </c>
      <c r="G21" s="434" t="e">
        <f t="shared" si="0"/>
        <v>#DIV/0!</v>
      </c>
      <c r="H21" s="432">
        <v>69</v>
      </c>
      <c r="I21" s="432">
        <v>22</v>
      </c>
      <c r="J21" s="432">
        <v>25</v>
      </c>
      <c r="K21" s="432">
        <v>0</v>
      </c>
      <c r="L21" s="432">
        <v>0</v>
      </c>
      <c r="M21" s="506">
        <f t="shared" ref="M21:N21" si="13">I21+K21</f>
        <v>22</v>
      </c>
      <c r="N21" s="506">
        <f t="shared" si="13"/>
        <v>25</v>
      </c>
      <c r="O21" s="506">
        <f t="shared" si="2"/>
        <v>47</v>
      </c>
      <c r="P21" s="434">
        <f t="shared" si="3"/>
        <v>68.115942028985515</v>
      </c>
      <c r="Q21" s="432">
        <v>46</v>
      </c>
      <c r="R21" s="432">
        <v>41</v>
      </c>
      <c r="S21" s="506">
        <f t="shared" si="4"/>
        <v>87</v>
      </c>
      <c r="T21" s="153"/>
      <c r="U21" s="153"/>
      <c r="V21" s="153"/>
      <c r="W21" s="153"/>
      <c r="X21" s="153"/>
      <c r="Y21" s="153"/>
      <c r="Z21" s="153"/>
    </row>
    <row r="22" spans="1:26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227">
        <f>'47'!D21</f>
        <v>603</v>
      </c>
      <c r="E22" s="125">
        <v>174</v>
      </c>
      <c r="F22" s="125">
        <v>162</v>
      </c>
      <c r="G22" s="434">
        <f t="shared" si="0"/>
        <v>93.103448275862064</v>
      </c>
      <c r="H22" s="432">
        <v>27</v>
      </c>
      <c r="I22" s="432">
        <v>3</v>
      </c>
      <c r="J22" s="432">
        <v>3</v>
      </c>
      <c r="K22" s="432">
        <v>0</v>
      </c>
      <c r="L22" s="432">
        <v>0</v>
      </c>
      <c r="M22" s="506">
        <f t="shared" ref="M22:N22" si="14">I22+K22</f>
        <v>3</v>
      </c>
      <c r="N22" s="506">
        <f t="shared" si="14"/>
        <v>3</v>
      </c>
      <c r="O22" s="506">
        <f t="shared" si="2"/>
        <v>6</v>
      </c>
      <c r="P22" s="434">
        <f t="shared" si="3"/>
        <v>22.222222222222221</v>
      </c>
      <c r="Q22" s="432">
        <v>96</v>
      </c>
      <c r="R22" s="432">
        <v>72</v>
      </c>
      <c r="S22" s="506">
        <f t="shared" si="4"/>
        <v>168</v>
      </c>
      <c r="T22" s="153"/>
      <c r="U22" s="153"/>
      <c r="V22" s="153"/>
      <c r="W22" s="153"/>
      <c r="X22" s="153"/>
      <c r="Y22" s="153"/>
      <c r="Z22" s="153"/>
    </row>
    <row r="23" spans="1:26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227">
        <f>'47'!D22</f>
        <v>2023</v>
      </c>
      <c r="E23" s="125">
        <v>230</v>
      </c>
      <c r="F23" s="125">
        <v>198</v>
      </c>
      <c r="G23" s="434">
        <f t="shared" si="0"/>
        <v>86.08695652173914</v>
      </c>
      <c r="H23" s="432">
        <v>90</v>
      </c>
      <c r="I23" s="432">
        <v>11</v>
      </c>
      <c r="J23" s="432">
        <v>10</v>
      </c>
      <c r="K23" s="432">
        <v>0</v>
      </c>
      <c r="L23" s="432">
        <v>0</v>
      </c>
      <c r="M23" s="506">
        <f t="shared" ref="M23:N23" si="15">I23+K23</f>
        <v>11</v>
      </c>
      <c r="N23" s="506">
        <f t="shared" si="15"/>
        <v>10</v>
      </c>
      <c r="O23" s="506">
        <f t="shared" si="2"/>
        <v>21</v>
      </c>
      <c r="P23" s="434">
        <f t="shared" si="3"/>
        <v>23.333333333333332</v>
      </c>
      <c r="Q23" s="432">
        <v>129</v>
      </c>
      <c r="R23" s="432">
        <v>93</v>
      </c>
      <c r="S23" s="506">
        <f t="shared" si="4"/>
        <v>222</v>
      </c>
      <c r="T23" s="153"/>
      <c r="U23" s="153"/>
      <c r="V23" s="153"/>
      <c r="W23" s="153"/>
      <c r="X23" s="153"/>
      <c r="Y23" s="153"/>
      <c r="Z23" s="153"/>
    </row>
    <row r="24" spans="1:26" ht="19.5" customHeight="1">
      <c r="A24" s="240">
        <v>13</v>
      </c>
      <c r="B24" s="250">
        <f>'11'!B21</f>
        <v>0</v>
      </c>
      <c r="C24" s="250" t="str">
        <f>'11'!C21</f>
        <v>Kesugihan</v>
      </c>
      <c r="D24" s="227">
        <f>'47'!D23</f>
        <v>1335</v>
      </c>
      <c r="E24" s="125">
        <v>80</v>
      </c>
      <c r="F24" s="125">
        <v>65</v>
      </c>
      <c r="G24" s="434">
        <f t="shared" si="0"/>
        <v>81.25</v>
      </c>
      <c r="H24" s="432">
        <v>59</v>
      </c>
      <c r="I24" s="432">
        <v>2</v>
      </c>
      <c r="J24" s="432">
        <v>2</v>
      </c>
      <c r="K24" s="432">
        <v>1</v>
      </c>
      <c r="L24" s="432">
        <v>3</v>
      </c>
      <c r="M24" s="506">
        <f t="shared" ref="M24:N24" si="16">I24+K24</f>
        <v>3</v>
      </c>
      <c r="N24" s="506">
        <f t="shared" si="16"/>
        <v>5</v>
      </c>
      <c r="O24" s="506">
        <f t="shared" si="2"/>
        <v>8</v>
      </c>
      <c r="P24" s="434">
        <f t="shared" si="3"/>
        <v>13.559322033898304</v>
      </c>
      <c r="Q24" s="432">
        <v>197</v>
      </c>
      <c r="R24" s="432">
        <v>150</v>
      </c>
      <c r="S24" s="506">
        <f t="shared" si="4"/>
        <v>347</v>
      </c>
      <c r="T24" s="153"/>
      <c r="U24" s="153"/>
      <c r="V24" s="153"/>
      <c r="W24" s="153"/>
      <c r="X24" s="153"/>
      <c r="Y24" s="153"/>
      <c r="Z24" s="153"/>
    </row>
    <row r="25" spans="1:26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227">
        <f>'47'!D24</f>
        <v>2269</v>
      </c>
      <c r="E25" s="125">
        <v>202</v>
      </c>
      <c r="F25" s="125">
        <v>202</v>
      </c>
      <c r="G25" s="434">
        <f t="shared" si="0"/>
        <v>100</v>
      </c>
      <c r="H25" s="432">
        <v>101</v>
      </c>
      <c r="I25" s="432">
        <v>20</v>
      </c>
      <c r="J25" s="432">
        <v>12</v>
      </c>
      <c r="K25" s="432">
        <v>0</v>
      </c>
      <c r="L25" s="432">
        <v>0</v>
      </c>
      <c r="M25" s="506">
        <f t="shared" ref="M25:N25" si="17">I25+K25</f>
        <v>20</v>
      </c>
      <c r="N25" s="506">
        <f t="shared" si="17"/>
        <v>12</v>
      </c>
      <c r="O25" s="506">
        <f t="shared" si="2"/>
        <v>32</v>
      </c>
      <c r="P25" s="434">
        <f t="shared" si="3"/>
        <v>31.683168316831683</v>
      </c>
      <c r="Q25" s="432">
        <v>182</v>
      </c>
      <c r="R25" s="432">
        <v>171</v>
      </c>
      <c r="S25" s="506">
        <f t="shared" si="4"/>
        <v>353</v>
      </c>
      <c r="T25" s="153"/>
      <c r="U25" s="153"/>
      <c r="V25" s="153"/>
      <c r="W25" s="153"/>
      <c r="X25" s="153"/>
      <c r="Y25" s="153"/>
      <c r="Z25" s="153"/>
    </row>
    <row r="26" spans="1:26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227">
        <f>'47'!D25</f>
        <v>1526</v>
      </c>
      <c r="E26" s="125">
        <v>4</v>
      </c>
      <c r="F26" s="125">
        <v>4</v>
      </c>
      <c r="G26" s="434">
        <f t="shared" si="0"/>
        <v>100</v>
      </c>
      <c r="H26" s="432">
        <v>68</v>
      </c>
      <c r="I26" s="432">
        <v>2</v>
      </c>
      <c r="J26" s="432">
        <v>2</v>
      </c>
      <c r="K26" s="432">
        <v>0</v>
      </c>
      <c r="L26" s="432">
        <v>0</v>
      </c>
      <c r="M26" s="506">
        <f t="shared" ref="M26:N26" si="18">I26+K26</f>
        <v>2</v>
      </c>
      <c r="N26" s="506">
        <f t="shared" si="18"/>
        <v>2</v>
      </c>
      <c r="O26" s="506">
        <f t="shared" si="2"/>
        <v>4</v>
      </c>
      <c r="P26" s="434">
        <f t="shared" si="3"/>
        <v>5.8823529411764701</v>
      </c>
      <c r="Q26" s="432">
        <v>94</v>
      </c>
      <c r="R26" s="432">
        <v>102</v>
      </c>
      <c r="S26" s="506">
        <f t="shared" si="4"/>
        <v>196</v>
      </c>
      <c r="T26" s="153"/>
      <c r="U26" s="153"/>
      <c r="V26" s="153"/>
      <c r="W26" s="153"/>
      <c r="X26" s="153"/>
      <c r="Y26" s="153"/>
      <c r="Z26" s="153"/>
    </row>
    <row r="27" spans="1:26" ht="19.5" customHeight="1">
      <c r="A27" s="240">
        <v>16</v>
      </c>
      <c r="B27" s="250">
        <f>'11'!B24</f>
        <v>0</v>
      </c>
      <c r="C27" s="250" t="str">
        <f>'11'!C24</f>
        <v>Ronowijayan</v>
      </c>
      <c r="D27" s="227">
        <f>'47'!D26</f>
        <v>1522</v>
      </c>
      <c r="E27" s="125">
        <v>423</v>
      </c>
      <c r="F27" s="125">
        <v>423</v>
      </c>
      <c r="G27" s="434">
        <f t="shared" si="0"/>
        <v>100</v>
      </c>
      <c r="H27" s="507">
        <v>68</v>
      </c>
      <c r="I27" s="432">
        <v>4</v>
      </c>
      <c r="J27" s="432">
        <v>4</v>
      </c>
      <c r="K27" s="432">
        <v>0</v>
      </c>
      <c r="L27" s="432">
        <v>0</v>
      </c>
      <c r="M27" s="506">
        <f t="shared" ref="M27:N27" si="19">I27+K27</f>
        <v>4</v>
      </c>
      <c r="N27" s="506">
        <f t="shared" si="19"/>
        <v>4</v>
      </c>
      <c r="O27" s="506">
        <f t="shared" si="2"/>
        <v>8</v>
      </c>
      <c r="P27" s="434">
        <f t="shared" si="3"/>
        <v>11.76470588235294</v>
      </c>
      <c r="Q27" s="432">
        <v>168</v>
      </c>
      <c r="R27" s="432">
        <v>224</v>
      </c>
      <c r="S27" s="506">
        <f t="shared" si="4"/>
        <v>392</v>
      </c>
      <c r="T27" s="153"/>
      <c r="U27" s="153"/>
      <c r="V27" s="153"/>
      <c r="W27" s="153"/>
      <c r="X27" s="153"/>
      <c r="Y27" s="153"/>
      <c r="Z27" s="153"/>
    </row>
    <row r="28" spans="1:26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227">
        <f>'47'!D27</f>
        <v>2023</v>
      </c>
      <c r="E28" s="125">
        <v>203</v>
      </c>
      <c r="F28" s="125">
        <v>203</v>
      </c>
      <c r="G28" s="434">
        <f t="shared" si="0"/>
        <v>100</v>
      </c>
      <c r="H28" s="432">
        <v>90</v>
      </c>
      <c r="I28" s="432">
        <v>7</v>
      </c>
      <c r="J28" s="432">
        <v>3</v>
      </c>
      <c r="K28" s="432">
        <v>0</v>
      </c>
      <c r="L28" s="432">
        <v>0</v>
      </c>
      <c r="M28" s="506">
        <f t="shared" ref="M28:N28" si="20">I28+K28</f>
        <v>7</v>
      </c>
      <c r="N28" s="506">
        <f t="shared" si="20"/>
        <v>3</v>
      </c>
      <c r="O28" s="506">
        <f t="shared" si="2"/>
        <v>10</v>
      </c>
      <c r="P28" s="434">
        <f t="shared" si="3"/>
        <v>11.111111111111111</v>
      </c>
      <c r="Q28" s="432">
        <v>41</v>
      </c>
      <c r="R28" s="432">
        <v>41</v>
      </c>
      <c r="S28" s="506">
        <f t="shared" si="4"/>
        <v>82</v>
      </c>
      <c r="T28" s="153"/>
      <c r="U28" s="153"/>
      <c r="V28" s="153"/>
      <c r="W28" s="153"/>
      <c r="X28" s="153"/>
      <c r="Y28" s="153"/>
      <c r="Z28" s="153"/>
    </row>
    <row r="29" spans="1:26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227">
        <f>'47'!D28</f>
        <v>3056</v>
      </c>
      <c r="E29" s="125">
        <v>650</v>
      </c>
      <c r="F29" s="125">
        <v>548</v>
      </c>
      <c r="G29" s="434">
        <f t="shared" si="0"/>
        <v>84.307692307692307</v>
      </c>
      <c r="H29" s="432">
        <v>136</v>
      </c>
      <c r="I29" s="432">
        <v>17</v>
      </c>
      <c r="J29" s="432">
        <v>12</v>
      </c>
      <c r="K29" s="432">
        <v>4</v>
      </c>
      <c r="L29" s="432">
        <v>1</v>
      </c>
      <c r="M29" s="506">
        <f t="shared" ref="M29:N29" si="21">I29+K29</f>
        <v>21</v>
      </c>
      <c r="N29" s="506">
        <f t="shared" si="21"/>
        <v>13</v>
      </c>
      <c r="O29" s="506">
        <f t="shared" si="2"/>
        <v>34</v>
      </c>
      <c r="P29" s="434">
        <f t="shared" si="3"/>
        <v>25</v>
      </c>
      <c r="Q29" s="432">
        <v>340</v>
      </c>
      <c r="R29" s="432">
        <v>327</v>
      </c>
      <c r="S29" s="506">
        <f t="shared" si="4"/>
        <v>667</v>
      </c>
      <c r="T29" s="153"/>
      <c r="U29" s="153"/>
      <c r="V29" s="153"/>
      <c r="W29" s="153"/>
      <c r="X29" s="153"/>
      <c r="Y29" s="153"/>
      <c r="Z29" s="153"/>
    </row>
    <row r="30" spans="1:26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227">
        <f>'47'!D29</f>
        <v>2244</v>
      </c>
      <c r="E30" s="125">
        <v>160</v>
      </c>
      <c r="F30" s="125">
        <v>94</v>
      </c>
      <c r="G30" s="434">
        <f t="shared" si="0"/>
        <v>58.75</v>
      </c>
      <c r="H30" s="432">
        <v>100</v>
      </c>
      <c r="I30" s="432">
        <v>5</v>
      </c>
      <c r="J30" s="432">
        <v>2</v>
      </c>
      <c r="K30" s="432">
        <v>0</v>
      </c>
      <c r="L30" s="432">
        <v>0</v>
      </c>
      <c r="M30" s="506">
        <f t="shared" ref="M30:N30" si="22">I30+K30</f>
        <v>5</v>
      </c>
      <c r="N30" s="506">
        <f t="shared" si="22"/>
        <v>2</v>
      </c>
      <c r="O30" s="506">
        <f t="shared" si="2"/>
        <v>7</v>
      </c>
      <c r="P30" s="434">
        <f t="shared" si="3"/>
        <v>7.0000000000000009</v>
      </c>
      <c r="Q30" s="432">
        <v>70</v>
      </c>
      <c r="R30" s="432">
        <v>84</v>
      </c>
      <c r="S30" s="506">
        <f t="shared" si="4"/>
        <v>154</v>
      </c>
      <c r="T30" s="153"/>
      <c r="U30" s="153"/>
      <c r="V30" s="153"/>
      <c r="W30" s="153"/>
      <c r="X30" s="153"/>
      <c r="Y30" s="153"/>
      <c r="Z30" s="153"/>
    </row>
    <row r="31" spans="1:26" ht="19.5" customHeight="1">
      <c r="A31" s="240">
        <v>20</v>
      </c>
      <c r="B31" s="250">
        <f>'11'!B28</f>
        <v>0</v>
      </c>
      <c r="C31" s="250" t="str">
        <f>'11'!C28</f>
        <v>Ngrandu</v>
      </c>
      <c r="D31" s="227">
        <f>'47'!D30</f>
        <v>751</v>
      </c>
      <c r="E31" s="508">
        <v>683</v>
      </c>
      <c r="F31" s="125">
        <v>568</v>
      </c>
      <c r="G31" s="434">
        <f t="shared" si="0"/>
        <v>83.162518301610547</v>
      </c>
      <c r="H31" s="432">
        <v>33</v>
      </c>
      <c r="I31" s="432">
        <v>11</v>
      </c>
      <c r="J31" s="432">
        <v>12</v>
      </c>
      <c r="K31" s="432">
        <v>2</v>
      </c>
      <c r="L31" s="432">
        <v>0</v>
      </c>
      <c r="M31" s="506">
        <f t="shared" ref="M31:N31" si="23">I31+K31</f>
        <v>13</v>
      </c>
      <c r="N31" s="506">
        <f t="shared" si="23"/>
        <v>12</v>
      </c>
      <c r="O31" s="506">
        <f t="shared" si="2"/>
        <v>25</v>
      </c>
      <c r="P31" s="434">
        <f t="shared" si="3"/>
        <v>75.757575757575751</v>
      </c>
      <c r="Q31" s="432">
        <v>345</v>
      </c>
      <c r="R31" s="432">
        <v>292</v>
      </c>
      <c r="S31" s="506">
        <f t="shared" si="4"/>
        <v>637</v>
      </c>
      <c r="T31" s="153"/>
      <c r="U31" s="153"/>
      <c r="V31" s="153"/>
      <c r="W31" s="153"/>
      <c r="X31" s="153"/>
      <c r="Y31" s="153"/>
      <c r="Z31" s="153"/>
    </row>
    <row r="32" spans="1:26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227">
        <f>'47'!D31</f>
        <v>3033</v>
      </c>
      <c r="E32" s="125">
        <v>223</v>
      </c>
      <c r="F32" s="125">
        <v>208</v>
      </c>
      <c r="G32" s="434">
        <f t="shared" si="0"/>
        <v>93.27354260089686</v>
      </c>
      <c r="H32" s="432">
        <v>135</v>
      </c>
      <c r="I32" s="432">
        <v>43</v>
      </c>
      <c r="J32" s="432">
        <v>33</v>
      </c>
      <c r="K32" s="432">
        <v>0</v>
      </c>
      <c r="L32" s="432">
        <v>0</v>
      </c>
      <c r="M32" s="506">
        <f t="shared" ref="M32:N32" si="24">I32+K32</f>
        <v>43</v>
      </c>
      <c r="N32" s="506">
        <f t="shared" si="24"/>
        <v>33</v>
      </c>
      <c r="O32" s="506">
        <f t="shared" si="2"/>
        <v>76</v>
      </c>
      <c r="P32" s="434">
        <f t="shared" si="3"/>
        <v>56.296296296296298</v>
      </c>
      <c r="Q32" s="432">
        <v>89</v>
      </c>
      <c r="R32" s="432">
        <v>69</v>
      </c>
      <c r="S32" s="506">
        <f t="shared" si="4"/>
        <v>158</v>
      </c>
      <c r="T32" s="153"/>
      <c r="U32" s="153"/>
      <c r="V32" s="153"/>
      <c r="W32" s="153"/>
      <c r="X32" s="153"/>
      <c r="Y32" s="153"/>
      <c r="Z32" s="153"/>
    </row>
    <row r="33" spans="1:26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227">
        <f>'47'!D32</f>
        <v>2169</v>
      </c>
      <c r="E33" s="125">
        <v>1324</v>
      </c>
      <c r="F33" s="125">
        <v>1324</v>
      </c>
      <c r="G33" s="434">
        <f t="shared" si="0"/>
        <v>100</v>
      </c>
      <c r="H33" s="432">
        <v>96</v>
      </c>
      <c r="I33" s="432">
        <v>42</v>
      </c>
      <c r="J33" s="432">
        <v>56</v>
      </c>
      <c r="K33" s="432">
        <v>0</v>
      </c>
      <c r="L33" s="432">
        <v>0</v>
      </c>
      <c r="M33" s="506">
        <f t="shared" ref="M33:N33" si="25">I33+K33</f>
        <v>42</v>
      </c>
      <c r="N33" s="506">
        <f t="shared" si="25"/>
        <v>56</v>
      </c>
      <c r="O33" s="506">
        <f t="shared" si="2"/>
        <v>98</v>
      </c>
      <c r="P33" s="434">
        <f t="shared" si="3"/>
        <v>102.08333333333333</v>
      </c>
      <c r="Q33" s="432">
        <v>475</v>
      </c>
      <c r="R33" s="432">
        <v>760</v>
      </c>
      <c r="S33" s="506">
        <f t="shared" si="4"/>
        <v>1235</v>
      </c>
      <c r="T33" s="153"/>
      <c r="U33" s="153"/>
      <c r="V33" s="153"/>
      <c r="W33" s="153"/>
      <c r="X33" s="153"/>
      <c r="Y33" s="153"/>
      <c r="Z33" s="153"/>
    </row>
    <row r="34" spans="1:26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227">
        <f>'47'!D33</f>
        <v>1661</v>
      </c>
      <c r="E34" s="125">
        <v>277</v>
      </c>
      <c r="F34" s="125">
        <v>177</v>
      </c>
      <c r="G34" s="434">
        <f t="shared" si="0"/>
        <v>63.898916967509024</v>
      </c>
      <c r="H34" s="432">
        <v>74</v>
      </c>
      <c r="I34" s="432">
        <v>3</v>
      </c>
      <c r="J34" s="432">
        <v>4</v>
      </c>
      <c r="K34" s="432">
        <v>0</v>
      </c>
      <c r="L34" s="432">
        <v>1</v>
      </c>
      <c r="M34" s="506">
        <f t="shared" ref="M34:N34" si="26">I34+K34</f>
        <v>3</v>
      </c>
      <c r="N34" s="506">
        <f t="shared" si="26"/>
        <v>5</v>
      </c>
      <c r="O34" s="506">
        <f t="shared" si="2"/>
        <v>8</v>
      </c>
      <c r="P34" s="434">
        <f t="shared" si="3"/>
        <v>10.810810810810811</v>
      </c>
      <c r="Q34" s="432">
        <v>155</v>
      </c>
      <c r="R34" s="432">
        <v>126</v>
      </c>
      <c r="S34" s="506">
        <f t="shared" si="4"/>
        <v>281</v>
      </c>
      <c r="T34" s="153"/>
      <c r="U34" s="153"/>
      <c r="V34" s="153"/>
      <c r="W34" s="153"/>
      <c r="X34" s="153"/>
      <c r="Y34" s="153"/>
      <c r="Z34" s="153"/>
    </row>
    <row r="35" spans="1:26" ht="19.5" customHeight="1">
      <c r="A35" s="240">
        <v>24</v>
      </c>
      <c r="B35" s="250">
        <f>'11'!B32</f>
        <v>0</v>
      </c>
      <c r="C35" s="250" t="str">
        <f>'11'!C32</f>
        <v>Kunti</v>
      </c>
      <c r="D35" s="227">
        <f>'47'!D34</f>
        <v>903</v>
      </c>
      <c r="E35" s="125">
        <v>52</v>
      </c>
      <c r="F35" s="125">
        <v>26</v>
      </c>
      <c r="G35" s="434">
        <f t="shared" si="0"/>
        <v>50</v>
      </c>
      <c r="H35" s="432">
        <v>40</v>
      </c>
      <c r="I35" s="432">
        <v>7</v>
      </c>
      <c r="J35" s="432">
        <v>23</v>
      </c>
      <c r="K35" s="432">
        <v>0</v>
      </c>
      <c r="L35" s="432">
        <v>0</v>
      </c>
      <c r="M35" s="506">
        <f t="shared" ref="M35:N35" si="27">I35+K35</f>
        <v>7</v>
      </c>
      <c r="N35" s="506">
        <f t="shared" si="27"/>
        <v>23</v>
      </c>
      <c r="O35" s="506">
        <f t="shared" si="2"/>
        <v>30</v>
      </c>
      <c r="P35" s="434">
        <f t="shared" si="3"/>
        <v>75</v>
      </c>
      <c r="Q35" s="432">
        <v>67</v>
      </c>
      <c r="R35" s="432">
        <v>92</v>
      </c>
      <c r="S35" s="506">
        <f t="shared" si="4"/>
        <v>159</v>
      </c>
      <c r="T35" s="153"/>
      <c r="U35" s="153"/>
      <c r="V35" s="153"/>
      <c r="W35" s="153"/>
      <c r="X35" s="153"/>
      <c r="Y35" s="153"/>
      <c r="Z35" s="153"/>
    </row>
    <row r="36" spans="1:26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227">
        <f>'47'!D35</f>
        <v>3745</v>
      </c>
      <c r="E36" s="125">
        <v>445</v>
      </c>
      <c r="F36" s="125">
        <v>332</v>
      </c>
      <c r="G36" s="434">
        <f t="shared" si="0"/>
        <v>74.606741573033702</v>
      </c>
      <c r="H36" s="432">
        <v>167</v>
      </c>
      <c r="I36" s="432">
        <v>31</v>
      </c>
      <c r="J36" s="432">
        <v>18</v>
      </c>
      <c r="K36" s="432">
        <v>3</v>
      </c>
      <c r="L36" s="432">
        <v>2</v>
      </c>
      <c r="M36" s="506">
        <f t="shared" ref="M36:N36" si="28">I36+K36</f>
        <v>34</v>
      </c>
      <c r="N36" s="506">
        <f t="shared" si="28"/>
        <v>20</v>
      </c>
      <c r="O36" s="506">
        <f t="shared" si="2"/>
        <v>54</v>
      </c>
      <c r="P36" s="434">
        <f t="shared" si="3"/>
        <v>32.335329341317362</v>
      </c>
      <c r="Q36" s="432">
        <v>205</v>
      </c>
      <c r="R36" s="432">
        <v>179</v>
      </c>
      <c r="S36" s="506">
        <f t="shared" si="4"/>
        <v>384</v>
      </c>
      <c r="T36" s="153"/>
      <c r="U36" s="153"/>
      <c r="V36" s="153"/>
      <c r="W36" s="153"/>
      <c r="X36" s="153"/>
      <c r="Y36" s="153"/>
      <c r="Z36" s="153"/>
    </row>
    <row r="37" spans="1:26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227">
        <f>'47'!D36</f>
        <v>2547</v>
      </c>
      <c r="E37" s="125">
        <v>120</v>
      </c>
      <c r="F37" s="125">
        <v>114</v>
      </c>
      <c r="G37" s="434">
        <f t="shared" si="0"/>
        <v>95</v>
      </c>
      <c r="H37" s="432">
        <v>113</v>
      </c>
      <c r="I37" s="432">
        <v>9</v>
      </c>
      <c r="J37" s="432">
        <v>5</v>
      </c>
      <c r="K37" s="432">
        <v>0</v>
      </c>
      <c r="L37" s="432">
        <v>0</v>
      </c>
      <c r="M37" s="506">
        <f t="shared" ref="M37:N37" si="29">I37+K37</f>
        <v>9</v>
      </c>
      <c r="N37" s="506">
        <f t="shared" si="29"/>
        <v>5</v>
      </c>
      <c r="O37" s="506">
        <f t="shared" si="2"/>
        <v>14</v>
      </c>
      <c r="P37" s="434">
        <f t="shared" si="3"/>
        <v>12.389380530973451</v>
      </c>
      <c r="Q37" s="432">
        <v>108</v>
      </c>
      <c r="R37" s="432">
        <v>103</v>
      </c>
      <c r="S37" s="506">
        <f t="shared" si="4"/>
        <v>211</v>
      </c>
      <c r="T37" s="153"/>
      <c r="U37" s="153"/>
      <c r="V37" s="153"/>
      <c r="W37" s="153"/>
      <c r="X37" s="153"/>
      <c r="Y37" s="153"/>
      <c r="Z37" s="153"/>
    </row>
    <row r="38" spans="1:26" ht="19.5" customHeight="1">
      <c r="A38" s="240">
        <v>27</v>
      </c>
      <c r="B38" s="250">
        <f>'11'!B35</f>
        <v>0</v>
      </c>
      <c r="C38" s="250" t="str">
        <f>'11'!C35</f>
        <v>Po. Selatan</v>
      </c>
      <c r="D38" s="227">
        <f>'47'!D37</f>
        <v>2303</v>
      </c>
      <c r="E38" s="125">
        <v>221</v>
      </c>
      <c r="F38" s="125">
        <v>221</v>
      </c>
      <c r="G38" s="434">
        <f t="shared" si="0"/>
        <v>100</v>
      </c>
      <c r="H38" s="432">
        <v>103</v>
      </c>
      <c r="I38" s="432">
        <v>58</v>
      </c>
      <c r="J38" s="432">
        <v>70</v>
      </c>
      <c r="K38" s="432">
        <v>0</v>
      </c>
      <c r="L38" s="432">
        <v>0</v>
      </c>
      <c r="M38" s="506">
        <f t="shared" ref="M38:N38" si="30">I38+K38</f>
        <v>58</v>
      </c>
      <c r="N38" s="506">
        <f t="shared" si="30"/>
        <v>70</v>
      </c>
      <c r="O38" s="506">
        <f t="shared" si="2"/>
        <v>128</v>
      </c>
      <c r="P38" s="434">
        <f t="shared" si="3"/>
        <v>124.27184466019416</v>
      </c>
      <c r="Q38" s="432">
        <v>111</v>
      </c>
      <c r="R38" s="432">
        <v>139</v>
      </c>
      <c r="S38" s="506">
        <f t="shared" si="4"/>
        <v>250</v>
      </c>
      <c r="T38" s="153"/>
      <c r="U38" s="153"/>
      <c r="V38" s="153"/>
      <c r="W38" s="153"/>
      <c r="X38" s="153"/>
      <c r="Y38" s="153"/>
      <c r="Z38" s="153"/>
    </row>
    <row r="39" spans="1:26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227">
        <f>'47'!D38</f>
        <v>2570</v>
      </c>
      <c r="E39" s="125">
        <v>371</v>
      </c>
      <c r="F39" s="125">
        <v>272</v>
      </c>
      <c r="G39" s="434">
        <f t="shared" si="0"/>
        <v>73.315363881401623</v>
      </c>
      <c r="H39" s="432">
        <v>114</v>
      </c>
      <c r="I39" s="432">
        <v>7</v>
      </c>
      <c r="J39" s="432">
        <v>8</v>
      </c>
      <c r="K39" s="432">
        <v>2</v>
      </c>
      <c r="L39" s="432">
        <v>1</v>
      </c>
      <c r="M39" s="506">
        <f t="shared" ref="M39:N39" si="31">I39+K39</f>
        <v>9</v>
      </c>
      <c r="N39" s="506">
        <f t="shared" si="31"/>
        <v>9</v>
      </c>
      <c r="O39" s="506">
        <f t="shared" si="2"/>
        <v>18</v>
      </c>
      <c r="P39" s="434">
        <f t="shared" si="3"/>
        <v>15.789473684210526</v>
      </c>
      <c r="Q39" s="432">
        <v>167</v>
      </c>
      <c r="R39" s="432">
        <v>177</v>
      </c>
      <c r="S39" s="506">
        <f t="shared" si="4"/>
        <v>344</v>
      </c>
      <c r="T39" s="153"/>
      <c r="U39" s="153"/>
      <c r="V39" s="153"/>
      <c r="W39" s="153"/>
      <c r="X39" s="153"/>
      <c r="Y39" s="153"/>
      <c r="Z39" s="153"/>
    </row>
    <row r="40" spans="1:26" ht="19.5" customHeight="1">
      <c r="A40" s="240">
        <v>29</v>
      </c>
      <c r="B40" s="250">
        <f>'11'!B37</f>
        <v>0</v>
      </c>
      <c r="C40" s="250" t="str">
        <f>'11'!C37</f>
        <v>Sukosari</v>
      </c>
      <c r="D40" s="227">
        <f>'47'!D39</f>
        <v>1885</v>
      </c>
      <c r="E40" s="125">
        <v>499</v>
      </c>
      <c r="F40" s="125">
        <v>454</v>
      </c>
      <c r="G40" s="434">
        <f t="shared" si="0"/>
        <v>90.981963927855716</v>
      </c>
      <c r="H40" s="432">
        <v>84</v>
      </c>
      <c r="I40" s="432">
        <v>38</v>
      </c>
      <c r="J40" s="432">
        <v>51</v>
      </c>
      <c r="K40" s="432">
        <v>0</v>
      </c>
      <c r="L40" s="432">
        <v>0</v>
      </c>
      <c r="M40" s="506">
        <f t="shared" ref="M40:N40" si="32">I40+K40</f>
        <v>38</v>
      </c>
      <c r="N40" s="506">
        <f t="shared" si="32"/>
        <v>51</v>
      </c>
      <c r="O40" s="506">
        <f t="shared" si="2"/>
        <v>89</v>
      </c>
      <c r="P40" s="434">
        <f t="shared" si="3"/>
        <v>105.95238095238095</v>
      </c>
      <c r="Q40" s="432">
        <v>243</v>
      </c>
      <c r="R40" s="432">
        <v>283</v>
      </c>
      <c r="S40" s="506">
        <f t="shared" si="4"/>
        <v>526</v>
      </c>
      <c r="T40" s="153"/>
      <c r="U40" s="153"/>
      <c r="V40" s="153"/>
      <c r="W40" s="153"/>
      <c r="X40" s="153"/>
      <c r="Y40" s="153"/>
      <c r="Z40" s="153"/>
    </row>
    <row r="41" spans="1:26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227">
        <f>'47'!D40</f>
        <v>2442</v>
      </c>
      <c r="E41" s="125">
        <v>619</v>
      </c>
      <c r="F41" s="125">
        <v>519</v>
      </c>
      <c r="G41" s="434">
        <f t="shared" si="0"/>
        <v>83.844911147011317</v>
      </c>
      <c r="H41" s="432">
        <v>109</v>
      </c>
      <c r="I41" s="432">
        <v>53</v>
      </c>
      <c r="J41" s="432">
        <v>41</v>
      </c>
      <c r="K41" s="432">
        <v>0</v>
      </c>
      <c r="L41" s="432">
        <v>0</v>
      </c>
      <c r="M41" s="506">
        <f t="shared" ref="M41:N41" si="33">I41+K41</f>
        <v>53</v>
      </c>
      <c r="N41" s="506">
        <f t="shared" si="33"/>
        <v>41</v>
      </c>
      <c r="O41" s="506">
        <f t="shared" si="2"/>
        <v>94</v>
      </c>
      <c r="P41" s="434">
        <f t="shared" si="3"/>
        <v>86.238532110091754</v>
      </c>
      <c r="Q41" s="432">
        <v>286</v>
      </c>
      <c r="R41" s="432">
        <v>256</v>
      </c>
      <c r="S41" s="506">
        <f t="shared" si="4"/>
        <v>542</v>
      </c>
      <c r="T41" s="153"/>
      <c r="U41" s="153"/>
      <c r="V41" s="153"/>
      <c r="W41" s="153"/>
      <c r="X41" s="153"/>
      <c r="Y41" s="153"/>
      <c r="Z41" s="153"/>
    </row>
    <row r="42" spans="1:26" ht="19.5" customHeight="1">
      <c r="A42" s="240">
        <v>31</v>
      </c>
      <c r="B42" s="250">
        <f>'11'!B39</f>
        <v>0</v>
      </c>
      <c r="C42" s="250" t="str">
        <f>'11'!C39</f>
        <v>Setono</v>
      </c>
      <c r="D42" s="227">
        <f>'47'!D41</f>
        <v>1489</v>
      </c>
      <c r="E42" s="125">
        <v>464</v>
      </c>
      <c r="F42" s="125">
        <v>437</v>
      </c>
      <c r="G42" s="434">
        <f t="shared" si="0"/>
        <v>94.181034482758619</v>
      </c>
      <c r="H42" s="432">
        <v>66</v>
      </c>
      <c r="I42" s="432">
        <v>17</v>
      </c>
      <c r="J42" s="432">
        <v>10</v>
      </c>
      <c r="K42" s="432">
        <v>0</v>
      </c>
      <c r="L42" s="432">
        <v>0</v>
      </c>
      <c r="M42" s="506">
        <f t="shared" ref="M42:N42" si="34">I42+K42</f>
        <v>17</v>
      </c>
      <c r="N42" s="506">
        <f t="shared" si="34"/>
        <v>10</v>
      </c>
      <c r="O42" s="506">
        <f t="shared" si="2"/>
        <v>27</v>
      </c>
      <c r="P42" s="434">
        <f t="shared" si="3"/>
        <v>40.909090909090914</v>
      </c>
      <c r="Q42" s="432">
        <v>93</v>
      </c>
      <c r="R42" s="432">
        <v>80</v>
      </c>
      <c r="S42" s="506">
        <f t="shared" si="4"/>
        <v>173</v>
      </c>
      <c r="T42" s="153"/>
      <c r="U42" s="153"/>
      <c r="V42" s="153"/>
      <c r="W42" s="153"/>
      <c r="X42" s="153"/>
      <c r="Y42" s="153"/>
      <c r="Z42" s="153"/>
    </row>
    <row r="43" spans="1:26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227">
        <f>'47'!D42</f>
        <v>1370</v>
      </c>
      <c r="E43" s="125">
        <v>315</v>
      </c>
      <c r="F43" s="125">
        <v>188</v>
      </c>
      <c r="G43" s="434">
        <f t="shared" si="0"/>
        <v>59.682539682539684</v>
      </c>
      <c r="H43" s="125">
        <v>61</v>
      </c>
      <c r="I43" s="125">
        <v>11</v>
      </c>
      <c r="J43" s="125">
        <v>8</v>
      </c>
      <c r="K43" s="125">
        <v>0</v>
      </c>
      <c r="L43" s="125">
        <v>0</v>
      </c>
      <c r="M43" s="506">
        <f t="shared" ref="M43:N43" si="35">I43+K43</f>
        <v>11</v>
      </c>
      <c r="N43" s="506">
        <f t="shared" si="35"/>
        <v>8</v>
      </c>
      <c r="O43" s="506">
        <f t="shared" si="2"/>
        <v>19</v>
      </c>
      <c r="P43" s="434">
        <f t="shared" si="3"/>
        <v>31.147540983606557</v>
      </c>
      <c r="Q43" s="506">
        <v>151</v>
      </c>
      <c r="R43" s="506">
        <v>124</v>
      </c>
      <c r="S43" s="506">
        <f t="shared" si="4"/>
        <v>275</v>
      </c>
      <c r="T43" s="153"/>
      <c r="U43" s="153"/>
      <c r="V43" s="153"/>
      <c r="W43" s="153"/>
      <c r="X43" s="153"/>
      <c r="Y43" s="153"/>
      <c r="Z43" s="153"/>
    </row>
    <row r="44" spans="1:26" ht="19.5" customHeight="1">
      <c r="A44" s="509">
        <v>33</v>
      </c>
      <c r="B44" s="484"/>
      <c r="C44" s="192" t="s">
        <v>343</v>
      </c>
      <c r="D44" s="272"/>
      <c r="E44" s="272">
        <v>1147</v>
      </c>
      <c r="F44" s="272">
        <v>1147</v>
      </c>
      <c r="G44" s="273"/>
      <c r="H44" s="272"/>
      <c r="I44" s="272">
        <v>154</v>
      </c>
      <c r="J44" s="272">
        <v>114</v>
      </c>
      <c r="K44" s="272">
        <v>15</v>
      </c>
      <c r="L44" s="272">
        <v>12</v>
      </c>
      <c r="M44" s="506">
        <f t="shared" ref="M44:N44" si="36">I44+K44</f>
        <v>169</v>
      </c>
      <c r="N44" s="506">
        <f t="shared" si="36"/>
        <v>126</v>
      </c>
      <c r="O44" s="506">
        <f t="shared" si="2"/>
        <v>295</v>
      </c>
      <c r="P44" s="273"/>
      <c r="Q44" s="272">
        <v>29</v>
      </c>
      <c r="R44" s="272">
        <v>29</v>
      </c>
      <c r="S44" s="506">
        <f t="shared" si="4"/>
        <v>58</v>
      </c>
      <c r="T44" s="153"/>
      <c r="U44" s="153"/>
      <c r="V44" s="153"/>
      <c r="W44" s="153"/>
      <c r="X44" s="153"/>
      <c r="Y44" s="153"/>
      <c r="Z44" s="153"/>
    </row>
    <row r="45" spans="1:26" ht="19.5" customHeight="1">
      <c r="A45" s="466" t="s">
        <v>1057</v>
      </c>
      <c r="B45" s="484"/>
      <c r="C45" s="485"/>
      <c r="D45" s="272">
        <f>SUM(D12:D43)</f>
        <v>61438</v>
      </c>
      <c r="E45" s="272">
        <f t="shared" ref="E45:F45" si="37">SUM(E12:E44)</f>
        <v>13028</v>
      </c>
      <c r="F45" s="272">
        <f t="shared" si="37"/>
        <v>11853</v>
      </c>
      <c r="G45" s="273">
        <f>F45/E45*100</f>
        <v>90.980964077371823</v>
      </c>
      <c r="H45" s="272">
        <f>SUM(H12:H43)</f>
        <v>2734</v>
      </c>
      <c r="I45" s="272">
        <f t="shared" ref="I45:O45" si="38">SUM(I12:I44)</f>
        <v>755</v>
      </c>
      <c r="J45" s="272">
        <f t="shared" si="38"/>
        <v>702</v>
      </c>
      <c r="K45" s="272">
        <f t="shared" si="38"/>
        <v>32</v>
      </c>
      <c r="L45" s="272">
        <f t="shared" si="38"/>
        <v>26</v>
      </c>
      <c r="M45" s="272">
        <f t="shared" si="38"/>
        <v>787</v>
      </c>
      <c r="N45" s="272">
        <f t="shared" si="38"/>
        <v>728</v>
      </c>
      <c r="O45" s="272">
        <f t="shared" si="38"/>
        <v>1515</v>
      </c>
      <c r="P45" s="273">
        <f>O45/H45*100</f>
        <v>55.413313825896125</v>
      </c>
      <c r="Q45" s="272">
        <f t="shared" ref="Q45:S45" si="39">SUM(Q12:Q44)</f>
        <v>5723</v>
      </c>
      <c r="R45" s="272">
        <f t="shared" si="39"/>
        <v>6078</v>
      </c>
      <c r="S45" s="272">
        <f t="shared" si="39"/>
        <v>11801</v>
      </c>
      <c r="T45" s="286"/>
      <c r="U45" s="153"/>
      <c r="V45" s="153"/>
      <c r="W45" s="153"/>
      <c r="X45" s="153"/>
      <c r="Y45" s="153"/>
      <c r="Z45" s="153"/>
    </row>
    <row r="46" spans="1:26" ht="19.5" customHeight="1">
      <c r="A46" s="466" t="s">
        <v>1754</v>
      </c>
      <c r="B46" s="495"/>
      <c r="C46" s="495"/>
      <c r="D46" s="272"/>
      <c r="E46" s="510"/>
      <c r="F46" s="510"/>
      <c r="G46" s="273"/>
      <c r="H46" s="510"/>
      <c r="I46" s="510"/>
      <c r="J46" s="510"/>
      <c r="K46" s="510"/>
      <c r="L46" s="510"/>
      <c r="M46" s="510"/>
      <c r="N46" s="510"/>
      <c r="O46" s="510"/>
      <c r="P46" s="511"/>
      <c r="Q46" s="510"/>
      <c r="R46" s="510"/>
      <c r="S46" s="510"/>
      <c r="T46" s="286"/>
      <c r="U46" s="153"/>
      <c r="V46" s="153"/>
      <c r="W46" s="153"/>
      <c r="X46" s="153"/>
      <c r="Y46" s="153"/>
      <c r="Z46" s="153"/>
    </row>
    <row r="47" spans="1:26" ht="19.5" customHeight="1">
      <c r="A47" s="466" t="s">
        <v>1755</v>
      </c>
      <c r="B47" s="495"/>
      <c r="C47" s="495"/>
      <c r="D47" s="495"/>
      <c r="E47" s="495"/>
      <c r="F47" s="512"/>
      <c r="G47" s="272">
        <f>COUNTIF(G12:G43,"&gt;=60")</f>
        <v>28</v>
      </c>
      <c r="H47" s="513"/>
      <c r="I47" s="513"/>
      <c r="J47" s="513"/>
      <c r="K47" s="513"/>
      <c r="L47" s="513"/>
      <c r="M47" s="513"/>
      <c r="N47" s="513"/>
      <c r="O47" s="513"/>
      <c r="P47" s="514"/>
      <c r="Q47" s="513"/>
      <c r="R47" s="513"/>
      <c r="S47" s="513"/>
      <c r="T47" s="286"/>
      <c r="U47" s="153"/>
      <c r="V47" s="153"/>
      <c r="W47" s="153"/>
      <c r="X47" s="153"/>
      <c r="Y47" s="153"/>
      <c r="Z47" s="153"/>
    </row>
    <row r="48" spans="1:26" ht="19.5" customHeight="1">
      <c r="A48" s="351" t="s">
        <v>1756</v>
      </c>
      <c r="B48" s="372"/>
      <c r="C48" s="372"/>
      <c r="D48" s="372"/>
      <c r="E48" s="372"/>
      <c r="F48" s="515"/>
      <c r="G48" s="516">
        <f>G47/COUNT(G12:G43)</f>
        <v>0.90322580645161288</v>
      </c>
      <c r="H48" s="517"/>
      <c r="I48" s="517"/>
      <c r="J48" s="517"/>
      <c r="K48" s="517"/>
      <c r="L48" s="517"/>
      <c r="M48" s="517"/>
      <c r="N48" s="517"/>
      <c r="O48" s="517"/>
      <c r="P48" s="518"/>
      <c r="Q48" s="517"/>
      <c r="R48" s="517"/>
      <c r="S48" s="519"/>
      <c r="T48" s="286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69"/>
      <c r="C49" s="169"/>
      <c r="D49" s="169"/>
      <c r="E49" s="186"/>
      <c r="F49" s="186"/>
      <c r="G49" s="186"/>
      <c r="H49" s="169"/>
      <c r="I49" s="169"/>
      <c r="J49" s="186"/>
      <c r="K49" s="153"/>
      <c r="L49" s="186"/>
      <c r="M49" s="186"/>
      <c r="N49" s="186"/>
      <c r="O49" s="186"/>
      <c r="P49" s="186"/>
      <c r="Q49" s="186"/>
      <c r="R49" s="186"/>
      <c r="S49" s="186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 t="s">
        <v>1518</v>
      </c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 t="s">
        <v>1757</v>
      </c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 t="s">
        <v>1758</v>
      </c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 t="s">
        <v>1759</v>
      </c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 t="s">
        <v>1760</v>
      </c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</row>
    <row r="251" spans="1:26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</row>
    <row r="252" spans="1:26" ht="15.75" customHeight="1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</row>
    <row r="253" spans="1:26" ht="15.75" customHeight="1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</row>
    <row r="254" spans="1:26" ht="15.75" customHeight="1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</row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E8:E10"/>
    <mergeCell ref="F8:F10"/>
    <mergeCell ref="G8:G10"/>
    <mergeCell ref="P8:P10"/>
    <mergeCell ref="A3:S3"/>
    <mergeCell ref="A7:A10"/>
    <mergeCell ref="B7:B10"/>
    <mergeCell ref="C7:C10"/>
    <mergeCell ref="D7:D10"/>
    <mergeCell ref="E7:G7"/>
    <mergeCell ref="H7:H10"/>
    <mergeCell ref="I7:P7"/>
    <mergeCell ref="Q7:S9"/>
    <mergeCell ref="I8:J9"/>
    <mergeCell ref="K8:L9"/>
    <mergeCell ref="M8:O9"/>
  </mergeCells>
  <printOptions horizontalCentered="1"/>
  <pageMargins left="1.18" right="0.9" top="1.1499999999999999" bottom="0.78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A1:Z1000"/>
  <sheetViews>
    <sheetView topLeftCell="A13" workbookViewId="0">
      <selection activeCell="I22" activeCellId="1" sqref="A1:Z1000"/>
    </sheetView>
  </sheetViews>
  <sheetFormatPr defaultColWidth="14.42578125" defaultRowHeight="15" customHeight="1"/>
  <cols>
    <col min="1" max="1" width="5.7109375" customWidth="1"/>
    <col min="2" max="2" width="35.42578125" customWidth="1"/>
    <col min="3" max="5" width="14.7109375" customWidth="1"/>
    <col min="6" max="6" width="25.7109375" customWidth="1"/>
    <col min="7" max="7" width="12.42578125" customWidth="1"/>
    <col min="8" max="13" width="10.7109375" customWidth="1"/>
    <col min="14" max="14" width="12.42578125" customWidth="1"/>
    <col min="15" max="15" width="11.85546875" customWidth="1"/>
    <col min="16" max="26" width="9.140625" customWidth="1"/>
  </cols>
  <sheetData>
    <row r="1" spans="1:26" ht="15.75">
      <c r="A1" s="168" t="s">
        <v>1761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1762</v>
      </c>
      <c r="B3" s="718"/>
      <c r="C3" s="718"/>
      <c r="D3" s="718"/>
      <c r="E3" s="718"/>
      <c r="F3" s="718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54" t="s">
        <v>284</v>
      </c>
      <c r="D4" s="110" t="str">
        <f>'1'!$F$5</f>
        <v>PONOROGO</v>
      </c>
      <c r="E4" s="171"/>
      <c r="F4" s="171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54" t="s">
        <v>3</v>
      </c>
      <c r="D5" s="110">
        <f>'1'!$F$6</f>
        <v>2025</v>
      </c>
      <c r="E5" s="171"/>
      <c r="F5" s="171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39" customHeight="1">
      <c r="A7" s="750" t="s">
        <v>4</v>
      </c>
      <c r="B7" s="765" t="s">
        <v>1763</v>
      </c>
      <c r="C7" s="745" t="s">
        <v>1764</v>
      </c>
      <c r="D7" s="723"/>
      <c r="E7" s="723"/>
      <c r="F7" s="724"/>
      <c r="G7" s="418"/>
      <c r="H7" s="839"/>
      <c r="I7" s="718"/>
      <c r="J7" s="718"/>
      <c r="K7" s="839"/>
      <c r="L7" s="718"/>
      <c r="M7" s="718"/>
      <c r="N7" s="418"/>
      <c r="O7" s="418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45" customHeight="1">
      <c r="A8" s="720"/>
      <c r="B8" s="720"/>
      <c r="C8" s="190" t="s">
        <v>8</v>
      </c>
      <c r="D8" s="190" t="s">
        <v>9</v>
      </c>
      <c r="E8" s="190" t="s">
        <v>388</v>
      </c>
      <c r="F8" s="190" t="s">
        <v>1765</v>
      </c>
      <c r="G8" s="418"/>
      <c r="H8" s="418"/>
      <c r="I8" s="418"/>
      <c r="J8" s="418"/>
      <c r="K8" s="418"/>
      <c r="L8" s="418"/>
      <c r="M8" s="418"/>
      <c r="N8" s="418"/>
      <c r="O8" s="418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>
      <c r="A9" s="119">
        <v>1</v>
      </c>
      <c r="B9" s="119">
        <v>2</v>
      </c>
      <c r="C9" s="119">
        <v>3</v>
      </c>
      <c r="D9" s="119">
        <v>4</v>
      </c>
      <c r="E9" s="119">
        <v>5</v>
      </c>
      <c r="F9" s="119">
        <v>6</v>
      </c>
      <c r="G9" s="172"/>
      <c r="H9" s="172"/>
      <c r="I9" s="172"/>
      <c r="J9" s="172"/>
      <c r="K9" s="172"/>
      <c r="L9" s="172"/>
      <c r="M9" s="172"/>
      <c r="N9" s="172"/>
      <c r="O9" s="172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24.75" customHeight="1">
      <c r="A10" s="240">
        <v>1</v>
      </c>
      <c r="B10" s="240" t="s">
        <v>1766</v>
      </c>
      <c r="C10" s="139">
        <v>0</v>
      </c>
      <c r="D10" s="139">
        <v>0</v>
      </c>
      <c r="E10" s="223">
        <f t="shared" ref="E10:E15" si="0">SUM(C10:D10)</f>
        <v>0</v>
      </c>
      <c r="F10" s="228">
        <f t="shared" ref="F10:F15" si="1">E10/$E$16*100</f>
        <v>0</v>
      </c>
      <c r="G10" s="153"/>
      <c r="H10" s="253"/>
      <c r="I10" s="253"/>
      <c r="J10" s="253"/>
      <c r="K10" s="253"/>
      <c r="L10" s="253"/>
      <c r="M10" s="253"/>
      <c r="N10" s="2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24.75" customHeight="1">
      <c r="A11" s="240">
        <v>2</v>
      </c>
      <c r="B11" s="240" t="s">
        <v>1767</v>
      </c>
      <c r="C11" s="139">
        <v>2</v>
      </c>
      <c r="D11" s="139">
        <v>0</v>
      </c>
      <c r="E11" s="223">
        <f t="shared" si="0"/>
        <v>2</v>
      </c>
      <c r="F11" s="228">
        <f t="shared" si="1"/>
        <v>1.0256410256410255</v>
      </c>
      <c r="G11" s="153"/>
      <c r="H11" s="253"/>
      <c r="I11" s="253"/>
      <c r="J11" s="253"/>
      <c r="K11" s="253"/>
      <c r="L11" s="253"/>
      <c r="M11" s="253"/>
      <c r="N11" s="2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24.75" customHeight="1">
      <c r="A12" s="240">
        <v>3</v>
      </c>
      <c r="B12" s="240" t="s">
        <v>1768</v>
      </c>
      <c r="C12" s="139">
        <v>1</v>
      </c>
      <c r="D12" s="139">
        <v>2</v>
      </c>
      <c r="E12" s="223">
        <f t="shared" si="0"/>
        <v>3</v>
      </c>
      <c r="F12" s="228">
        <f t="shared" si="1"/>
        <v>1.5384615384615385</v>
      </c>
      <c r="G12" s="153"/>
      <c r="H12" s="253"/>
      <c r="I12" s="253"/>
      <c r="J12" s="253"/>
      <c r="K12" s="253"/>
      <c r="L12" s="253"/>
      <c r="M12" s="253"/>
      <c r="N12" s="2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24.75" customHeight="1">
      <c r="A13" s="240">
        <v>4</v>
      </c>
      <c r="B13" s="240" t="s">
        <v>1769</v>
      </c>
      <c r="C13" s="139">
        <v>7</v>
      </c>
      <c r="D13" s="139">
        <v>9</v>
      </c>
      <c r="E13" s="223">
        <f t="shared" si="0"/>
        <v>16</v>
      </c>
      <c r="F13" s="228">
        <f t="shared" si="1"/>
        <v>8.2051282051282044</v>
      </c>
      <c r="G13" s="153"/>
      <c r="H13" s="253"/>
      <c r="I13" s="253"/>
      <c r="J13" s="253"/>
      <c r="K13" s="253"/>
      <c r="L13" s="253"/>
      <c r="M13" s="253"/>
      <c r="N13" s="2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24.75" customHeight="1">
      <c r="A14" s="240">
        <v>5</v>
      </c>
      <c r="B14" s="240" t="s">
        <v>1770</v>
      </c>
      <c r="C14" s="139">
        <v>44</v>
      </c>
      <c r="D14" s="139">
        <v>48</v>
      </c>
      <c r="E14" s="223">
        <f t="shared" si="0"/>
        <v>92</v>
      </c>
      <c r="F14" s="228">
        <f t="shared" si="1"/>
        <v>47.179487179487175</v>
      </c>
      <c r="G14" s="153"/>
      <c r="H14" s="253"/>
      <c r="I14" s="253"/>
      <c r="J14" s="253"/>
      <c r="K14" s="253"/>
      <c r="L14" s="253"/>
      <c r="M14" s="253"/>
      <c r="N14" s="2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24.75" customHeight="1">
      <c r="A15" s="240">
        <v>6</v>
      </c>
      <c r="B15" s="240" t="s">
        <v>1771</v>
      </c>
      <c r="C15" s="139">
        <v>34</v>
      </c>
      <c r="D15" s="139">
        <v>48</v>
      </c>
      <c r="E15" s="223">
        <f t="shared" si="0"/>
        <v>82</v>
      </c>
      <c r="F15" s="228">
        <f t="shared" si="1"/>
        <v>42.051282051282051</v>
      </c>
      <c r="G15" s="153"/>
      <c r="H15" s="253"/>
      <c r="I15" s="253"/>
      <c r="J15" s="253"/>
      <c r="K15" s="253"/>
      <c r="L15" s="253"/>
      <c r="M15" s="253"/>
      <c r="N15" s="2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24.75" customHeight="1">
      <c r="A16" s="192" t="s">
        <v>1057</v>
      </c>
      <c r="B16" s="192"/>
      <c r="C16" s="193">
        <f t="shared" ref="C16:E16" si="2">SUM(C10:C15)</f>
        <v>88</v>
      </c>
      <c r="D16" s="193">
        <f t="shared" si="2"/>
        <v>107</v>
      </c>
      <c r="E16" s="193">
        <f t="shared" si="2"/>
        <v>195</v>
      </c>
      <c r="F16" s="520"/>
      <c r="G16" s="153"/>
      <c r="H16" s="253"/>
      <c r="I16" s="253"/>
      <c r="J16" s="253"/>
      <c r="K16" s="253"/>
      <c r="L16" s="253"/>
      <c r="M16" s="253"/>
      <c r="N16" s="2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24.75" customHeight="1">
      <c r="A17" s="192" t="s">
        <v>1772</v>
      </c>
      <c r="B17" s="171"/>
      <c r="C17" s="521">
        <f t="shared" ref="C17:D17" si="3">C16/$E$16*100</f>
        <v>45.128205128205131</v>
      </c>
      <c r="D17" s="521">
        <f t="shared" si="3"/>
        <v>54.871794871794876</v>
      </c>
      <c r="E17" s="522"/>
      <c r="F17" s="522"/>
      <c r="G17" s="153"/>
      <c r="H17" s="253"/>
      <c r="I17" s="253"/>
      <c r="J17" s="253"/>
      <c r="K17" s="253"/>
      <c r="L17" s="253"/>
      <c r="M17" s="253"/>
      <c r="N17" s="2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24.75" customHeight="1">
      <c r="A18" s="812" t="s">
        <v>1773</v>
      </c>
      <c r="B18" s="723"/>
      <c r="C18" s="723"/>
      <c r="D18" s="723"/>
      <c r="E18" s="723"/>
      <c r="F18" s="192">
        <v>10081</v>
      </c>
      <c r="G18" s="153"/>
      <c r="H18" s="253"/>
      <c r="I18" s="253"/>
      <c r="J18" s="253"/>
      <c r="K18" s="253"/>
      <c r="L18" s="253"/>
      <c r="M18" s="253"/>
      <c r="N18" s="2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33" customHeight="1">
      <c r="A19" s="812" t="s">
        <v>1774</v>
      </c>
      <c r="B19" s="723"/>
      <c r="C19" s="723"/>
      <c r="D19" s="723"/>
      <c r="E19" s="723"/>
      <c r="F19" s="192">
        <v>13976</v>
      </c>
      <c r="G19" s="153"/>
      <c r="H19" s="253"/>
      <c r="I19" s="253"/>
      <c r="J19" s="253"/>
      <c r="K19" s="253"/>
      <c r="L19" s="253"/>
      <c r="M19" s="253"/>
      <c r="N19" s="2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39" customHeight="1">
      <c r="A20" s="838" t="s">
        <v>1775</v>
      </c>
      <c r="B20" s="761"/>
      <c r="C20" s="761"/>
      <c r="D20" s="761"/>
      <c r="E20" s="761"/>
      <c r="F20" s="296">
        <f>F19/F18*100</f>
        <v>138.63703997619282</v>
      </c>
      <c r="G20" s="153"/>
      <c r="H20" s="253"/>
      <c r="I20" s="253"/>
      <c r="J20" s="253"/>
      <c r="K20" s="253"/>
      <c r="L20" s="253"/>
      <c r="M20" s="253"/>
      <c r="N20" s="2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7.25" customHeight="1">
      <c r="A21" s="153"/>
      <c r="B21" s="153"/>
      <c r="C21" s="210"/>
      <c r="D21" s="210"/>
      <c r="E21" s="210"/>
      <c r="F21" s="210"/>
      <c r="G21" s="153"/>
      <c r="H21" s="253"/>
      <c r="I21" s="253"/>
      <c r="J21" s="253"/>
      <c r="K21" s="253"/>
      <c r="L21" s="253"/>
      <c r="M21" s="253"/>
      <c r="N21" s="2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153" t="s">
        <v>1518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153" t="s">
        <v>1776</v>
      </c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153"/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153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.7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H7:J7"/>
    <mergeCell ref="K7:M7"/>
    <mergeCell ref="A18:E18"/>
    <mergeCell ref="A19:E19"/>
    <mergeCell ref="A20:E20"/>
    <mergeCell ref="A3:F3"/>
    <mergeCell ref="A7:A8"/>
    <mergeCell ref="B7:B8"/>
    <mergeCell ref="C7:F7"/>
  </mergeCells>
  <printOptions horizontalCentered="1"/>
  <pageMargins left="1.41" right="0.9" top="1.1499999999999999" bottom="0.9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A1:Y1006"/>
  <sheetViews>
    <sheetView workbookViewId="0">
      <selection activeCell="E7" sqref="E7:E9"/>
    </sheetView>
  </sheetViews>
  <sheetFormatPr defaultColWidth="14.42578125" defaultRowHeight="15" customHeight="1"/>
  <cols>
    <col min="1" max="1" width="5.7109375" customWidth="1"/>
    <col min="2" max="3" width="29.42578125" customWidth="1"/>
    <col min="4" max="4" width="26.42578125" customWidth="1"/>
    <col min="5" max="5" width="29.7109375" customWidth="1"/>
    <col min="6" max="25" width="9.140625" customWidth="1"/>
    <col min="26" max="26" width="14" customWidth="1"/>
  </cols>
  <sheetData>
    <row r="1" spans="1:25" ht="15.75">
      <c r="A1" s="168" t="s">
        <v>1777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5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.75">
      <c r="A3" s="743" t="s">
        <v>1778</v>
      </c>
      <c r="B3" s="718"/>
      <c r="C3" s="718"/>
      <c r="D3" s="718"/>
      <c r="E3" s="718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</row>
    <row r="4" spans="1:25" ht="15.75">
      <c r="A4" s="171"/>
      <c r="B4" s="171"/>
      <c r="C4" s="154" t="s">
        <v>284</v>
      </c>
      <c r="D4" s="110" t="str">
        <f>'1'!$F$5</f>
        <v>PONOROGO</v>
      </c>
      <c r="E4" s="15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</row>
    <row r="5" spans="1:25" ht="15.75">
      <c r="A5" s="171"/>
      <c r="B5" s="171"/>
      <c r="C5" s="154" t="s">
        <v>3</v>
      </c>
      <c r="D5" s="110">
        <f>'1'!$F$6</f>
        <v>2025</v>
      </c>
      <c r="E5" s="154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</row>
    <row r="6" spans="1:25">
      <c r="A6" s="298"/>
      <c r="B6" s="298"/>
      <c r="C6" s="298"/>
      <c r="D6" s="298"/>
      <c r="E6" s="156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7.25" customHeight="1">
      <c r="A7" s="729" t="s">
        <v>4</v>
      </c>
      <c r="B7" s="729" t="s">
        <v>247</v>
      </c>
      <c r="C7" s="729" t="s">
        <v>1156</v>
      </c>
      <c r="D7" s="734" t="s">
        <v>1779</v>
      </c>
      <c r="E7" s="734" t="s">
        <v>1780</v>
      </c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</row>
    <row r="8" spans="1:25" ht="32.25" customHeight="1">
      <c r="A8" s="730"/>
      <c r="B8" s="730"/>
      <c r="C8" s="730"/>
      <c r="D8" s="730"/>
      <c r="E8" s="730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</row>
    <row r="9" spans="1:25" ht="34.5" customHeight="1">
      <c r="A9" s="720"/>
      <c r="B9" s="720"/>
      <c r="C9" s="720"/>
      <c r="D9" s="720"/>
      <c r="E9" s="720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</row>
    <row r="10" spans="1:25">
      <c r="A10" s="119">
        <v>1</v>
      </c>
      <c r="B10" s="120">
        <v>2</v>
      </c>
      <c r="C10" s="119">
        <v>3</v>
      </c>
      <c r="D10" s="120">
        <v>4</v>
      </c>
      <c r="E10" s="119">
        <v>5</v>
      </c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</row>
    <row r="11" spans="1:25" ht="19.5" customHeight="1">
      <c r="A11" s="240">
        <v>1</v>
      </c>
      <c r="B11" s="250" t="str">
        <f>'11'!B9</f>
        <v>Ngrayun</v>
      </c>
      <c r="C11" s="250" t="str">
        <f>'11'!C9</f>
        <v>Ngrayun</v>
      </c>
      <c r="D11" s="125">
        <v>2</v>
      </c>
      <c r="E11" s="125">
        <v>2</v>
      </c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</row>
    <row r="12" spans="1:25" ht="19.5" customHeight="1">
      <c r="A12" s="240">
        <v>2</v>
      </c>
      <c r="B12" s="250">
        <f>'11'!B10</f>
        <v>0</v>
      </c>
      <c r="C12" s="250" t="str">
        <f>'11'!C10</f>
        <v>Selur</v>
      </c>
      <c r="D12" s="125">
        <v>1</v>
      </c>
      <c r="E12" s="125">
        <v>0</v>
      </c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</row>
    <row r="13" spans="1:25" ht="19.5" customHeight="1">
      <c r="A13" s="240">
        <v>3</v>
      </c>
      <c r="B13" s="250" t="str">
        <f>'11'!B11</f>
        <v>Slahung</v>
      </c>
      <c r="C13" s="250" t="str">
        <f>'11'!C11</f>
        <v>Slahung</v>
      </c>
      <c r="D13" s="125">
        <v>1</v>
      </c>
      <c r="E13" s="125">
        <v>0</v>
      </c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</row>
    <row r="14" spans="1:25" ht="19.5" customHeight="1">
      <c r="A14" s="240">
        <v>4</v>
      </c>
      <c r="B14" s="250">
        <f>'11'!B12</f>
        <v>0</v>
      </c>
      <c r="C14" s="250" t="str">
        <f>'11'!C12</f>
        <v>Nailan</v>
      </c>
      <c r="D14" s="125">
        <v>1</v>
      </c>
      <c r="E14" s="125">
        <v>0</v>
      </c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</row>
    <row r="15" spans="1:25" ht="19.5" customHeight="1">
      <c r="A15" s="240">
        <v>5</v>
      </c>
      <c r="B15" s="250" t="str">
        <f>'11'!B13</f>
        <v>Bungkal</v>
      </c>
      <c r="C15" s="250" t="str">
        <f>'11'!C13</f>
        <v>Bungkal</v>
      </c>
      <c r="D15" s="125">
        <v>0</v>
      </c>
      <c r="E15" s="125">
        <v>0</v>
      </c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</row>
    <row r="16" spans="1:25" ht="19.5" customHeight="1">
      <c r="A16" s="240">
        <v>6</v>
      </c>
      <c r="B16" s="250" t="str">
        <f>'11'!B14</f>
        <v>Sambit</v>
      </c>
      <c r="C16" s="250" t="str">
        <f>'11'!C14</f>
        <v>Sambit</v>
      </c>
      <c r="D16" s="125">
        <v>1</v>
      </c>
      <c r="E16" s="125">
        <v>0</v>
      </c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</row>
    <row r="17" spans="1:25" ht="19.5" customHeight="1">
      <c r="A17" s="240">
        <v>7</v>
      </c>
      <c r="B17" s="250">
        <f>'11'!B15</f>
        <v>0</v>
      </c>
      <c r="C17" s="250" t="str">
        <f>'11'!C15</f>
        <v>Wringinanom</v>
      </c>
      <c r="D17" s="125">
        <v>0</v>
      </c>
      <c r="E17" s="125">
        <v>0</v>
      </c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</row>
    <row r="18" spans="1:25" ht="19.5" customHeight="1">
      <c r="A18" s="240">
        <v>8</v>
      </c>
      <c r="B18" s="250" t="str">
        <f>'11'!B16</f>
        <v>Sawoo</v>
      </c>
      <c r="C18" s="250" t="str">
        <f>'11'!C16</f>
        <v>Sawoo</v>
      </c>
      <c r="D18" s="125">
        <v>1</v>
      </c>
      <c r="E18" s="125">
        <v>1</v>
      </c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</row>
    <row r="19" spans="1:25" ht="19.5" customHeight="1">
      <c r="A19" s="240">
        <v>9</v>
      </c>
      <c r="B19" s="250">
        <f>'11'!B17</f>
        <v>0</v>
      </c>
      <c r="C19" s="250" t="str">
        <f>'11'!C17</f>
        <v>Bondrang</v>
      </c>
      <c r="D19" s="125">
        <v>0</v>
      </c>
      <c r="E19" s="125">
        <v>0</v>
      </c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</row>
    <row r="20" spans="1:25" ht="19.5" customHeight="1">
      <c r="A20" s="240">
        <v>10</v>
      </c>
      <c r="B20" s="250" t="str">
        <f>'11'!B18</f>
        <v>Sooko</v>
      </c>
      <c r="C20" s="250" t="str">
        <f>'11'!C18</f>
        <v>Sooko</v>
      </c>
      <c r="D20" s="125">
        <v>1</v>
      </c>
      <c r="E20" s="125">
        <v>0</v>
      </c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</row>
    <row r="21" spans="1:25" ht="19.5" customHeight="1">
      <c r="A21" s="240">
        <v>11</v>
      </c>
      <c r="B21" s="250" t="str">
        <f>'11'!B19</f>
        <v>Pudak</v>
      </c>
      <c r="C21" s="250" t="str">
        <f>'11'!C19</f>
        <v>Pudak</v>
      </c>
      <c r="D21" s="125">
        <v>0</v>
      </c>
      <c r="E21" s="125">
        <v>0</v>
      </c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ht="19.5" customHeight="1">
      <c r="A22" s="240">
        <v>12</v>
      </c>
      <c r="B22" s="250" t="str">
        <f>'11'!B20</f>
        <v>Pulung</v>
      </c>
      <c r="C22" s="250" t="str">
        <f>'11'!C20</f>
        <v>Pulung</v>
      </c>
      <c r="D22" s="125">
        <v>3</v>
      </c>
      <c r="E22" s="125">
        <v>3</v>
      </c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19.5" customHeight="1">
      <c r="A23" s="240">
        <v>13</v>
      </c>
      <c r="B23" s="250">
        <f>'11'!B21</f>
        <v>0</v>
      </c>
      <c r="C23" s="250" t="str">
        <f>'11'!C21</f>
        <v>Kesugihan</v>
      </c>
      <c r="D23" s="125">
        <v>0</v>
      </c>
      <c r="E23" s="125">
        <v>0</v>
      </c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ht="19.5" customHeight="1">
      <c r="A24" s="240">
        <v>14</v>
      </c>
      <c r="B24" s="250" t="str">
        <f>'11'!B22</f>
        <v>Mlarak</v>
      </c>
      <c r="C24" s="250" t="str">
        <f>'11'!C22</f>
        <v>Mlarak</v>
      </c>
      <c r="D24" s="125">
        <v>1</v>
      </c>
      <c r="E24" s="125">
        <v>0</v>
      </c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ht="19.5" customHeight="1">
      <c r="A25" s="240">
        <v>15</v>
      </c>
      <c r="B25" s="250" t="str">
        <f>'11'!B23</f>
        <v>Siman</v>
      </c>
      <c r="C25" s="250" t="str">
        <f>'11'!C23</f>
        <v>Siman</v>
      </c>
      <c r="D25" s="125">
        <v>4</v>
      </c>
      <c r="E25" s="125">
        <v>0</v>
      </c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ht="19.5" customHeight="1">
      <c r="A26" s="240">
        <v>16</v>
      </c>
      <c r="B26" s="250">
        <f>'11'!B24</f>
        <v>0</v>
      </c>
      <c r="C26" s="250" t="str">
        <f>'11'!C24</f>
        <v>Ronowijayan</v>
      </c>
      <c r="D26" s="125">
        <v>0</v>
      </c>
      <c r="E26" s="125">
        <v>0</v>
      </c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5" customHeight="1">
      <c r="A27" s="240">
        <v>17</v>
      </c>
      <c r="B27" s="250" t="str">
        <f>'11'!B25</f>
        <v>Jetis</v>
      </c>
      <c r="C27" s="250" t="str">
        <f>'11'!C25</f>
        <v>Jetis</v>
      </c>
      <c r="D27" s="125">
        <v>16</v>
      </c>
      <c r="E27" s="125">
        <v>12</v>
      </c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ht="19.5" customHeight="1">
      <c r="A28" s="240">
        <v>18</v>
      </c>
      <c r="B28" s="250" t="str">
        <f>'11'!B26</f>
        <v>Balong</v>
      </c>
      <c r="C28" s="250" t="str">
        <f>'11'!C26</f>
        <v>Balong</v>
      </c>
      <c r="D28" s="125">
        <v>0</v>
      </c>
      <c r="E28" s="125">
        <v>0</v>
      </c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ht="19.5" customHeight="1">
      <c r="A29" s="240">
        <v>19</v>
      </c>
      <c r="B29" s="250" t="str">
        <f>'11'!B27</f>
        <v>Kauman</v>
      </c>
      <c r="C29" s="250" t="str">
        <f>'11'!C27</f>
        <v>Kauman</v>
      </c>
      <c r="D29" s="125">
        <v>15</v>
      </c>
      <c r="E29" s="125">
        <v>13</v>
      </c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ht="19.5" customHeight="1">
      <c r="A30" s="240">
        <v>20</v>
      </c>
      <c r="B30" s="250">
        <f>'11'!B28</f>
        <v>0</v>
      </c>
      <c r="C30" s="250" t="str">
        <f>'11'!C28</f>
        <v>Ngrandu</v>
      </c>
      <c r="D30" s="125">
        <v>0</v>
      </c>
      <c r="E30" s="125">
        <v>0</v>
      </c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ht="19.5" customHeight="1">
      <c r="A31" s="240">
        <v>21</v>
      </c>
      <c r="B31" s="250" t="str">
        <f>'11'!B29</f>
        <v>Jambon</v>
      </c>
      <c r="C31" s="250" t="str">
        <f>'11'!C29</f>
        <v>Jambon</v>
      </c>
      <c r="D31" s="125">
        <v>1</v>
      </c>
      <c r="E31" s="125">
        <v>0</v>
      </c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</row>
    <row r="32" spans="1:25" ht="19.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25">
        <v>0</v>
      </c>
      <c r="E32" s="125">
        <v>0</v>
      </c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</row>
    <row r="33" spans="1:25" ht="19.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25">
        <v>0</v>
      </c>
      <c r="E33" s="125">
        <v>0</v>
      </c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</row>
    <row r="34" spans="1:25" ht="19.5" customHeight="1">
      <c r="A34" s="240">
        <v>24</v>
      </c>
      <c r="B34" s="250">
        <f>'11'!B32</f>
        <v>0</v>
      </c>
      <c r="C34" s="250" t="str">
        <f>'11'!C32</f>
        <v>Kunti</v>
      </c>
      <c r="D34" s="125">
        <v>0</v>
      </c>
      <c r="E34" s="125">
        <v>0</v>
      </c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</row>
    <row r="35" spans="1:25" ht="19.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25">
        <v>0</v>
      </c>
      <c r="E35" s="125">
        <v>0</v>
      </c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ht="19.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25">
        <v>1</v>
      </c>
      <c r="E36" s="125">
        <v>0</v>
      </c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ht="19.5" customHeight="1">
      <c r="A37" s="240">
        <v>27</v>
      </c>
      <c r="B37" s="250">
        <f>'11'!B35</f>
        <v>0</v>
      </c>
      <c r="C37" s="250" t="str">
        <f>'11'!C35</f>
        <v>Po. Selatan</v>
      </c>
      <c r="D37" s="125">
        <v>0</v>
      </c>
      <c r="E37" s="125">
        <v>0</v>
      </c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ht="19.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25">
        <v>3</v>
      </c>
      <c r="E38" s="125">
        <v>0</v>
      </c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</row>
    <row r="39" spans="1:25" ht="19.5" customHeight="1">
      <c r="A39" s="240">
        <v>29</v>
      </c>
      <c r="B39" s="250">
        <f>'11'!B37</f>
        <v>0</v>
      </c>
      <c r="C39" s="250" t="str">
        <f>'11'!C37</f>
        <v>Sukosari</v>
      </c>
      <c r="D39" s="125">
        <v>0</v>
      </c>
      <c r="E39" s="125">
        <v>0</v>
      </c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</row>
    <row r="40" spans="1:25" ht="19.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25">
        <v>9</v>
      </c>
      <c r="E40" s="125">
        <v>8</v>
      </c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</row>
    <row r="41" spans="1:25" ht="19.5" customHeight="1">
      <c r="A41" s="240">
        <v>31</v>
      </c>
      <c r="B41" s="250">
        <f>'11'!B39</f>
        <v>0</v>
      </c>
      <c r="C41" s="250" t="str">
        <f>'11'!C39</f>
        <v>Setono</v>
      </c>
      <c r="D41" s="125">
        <v>0</v>
      </c>
      <c r="E41" s="125">
        <v>0</v>
      </c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</row>
    <row r="42" spans="1:25" ht="19.5" customHeight="1">
      <c r="A42" s="240">
        <v>32</v>
      </c>
      <c r="B42" s="250" t="s">
        <v>283</v>
      </c>
      <c r="C42" s="250" t="s">
        <v>283</v>
      </c>
      <c r="D42" s="125">
        <v>0</v>
      </c>
      <c r="E42" s="125">
        <v>0</v>
      </c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</row>
    <row r="43" spans="1:25" ht="19.5" customHeight="1">
      <c r="A43" s="240">
        <v>33</v>
      </c>
      <c r="B43" s="250" t="s">
        <v>280</v>
      </c>
      <c r="C43" s="250" t="s">
        <v>1781</v>
      </c>
      <c r="D43" s="125">
        <v>5</v>
      </c>
      <c r="E43" s="125">
        <v>0</v>
      </c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</row>
    <row r="44" spans="1:25" ht="19.5" customHeight="1">
      <c r="A44" s="240">
        <v>34</v>
      </c>
      <c r="B44" s="250"/>
      <c r="C44" s="250" t="s">
        <v>1713</v>
      </c>
      <c r="D44" s="125">
        <v>1</v>
      </c>
      <c r="E44" s="125">
        <v>0</v>
      </c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</row>
    <row r="45" spans="1:25" ht="19.5" customHeight="1">
      <c r="A45" s="240">
        <v>35</v>
      </c>
      <c r="B45" s="250"/>
      <c r="C45" s="250" t="s">
        <v>1715</v>
      </c>
      <c r="D45" s="125">
        <v>1</v>
      </c>
      <c r="E45" s="125">
        <v>0</v>
      </c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</row>
    <row r="46" spans="1:25" ht="19.5" customHeight="1">
      <c r="A46" s="240">
        <v>36</v>
      </c>
      <c r="B46" s="250"/>
      <c r="C46" s="250" t="s">
        <v>1782</v>
      </c>
      <c r="D46" s="125">
        <v>4</v>
      </c>
      <c r="E46" s="125">
        <v>0</v>
      </c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</row>
    <row r="47" spans="1:25" ht="19.5" customHeight="1">
      <c r="A47" s="240">
        <v>37</v>
      </c>
      <c r="B47" s="250"/>
      <c r="C47" s="250" t="s">
        <v>1783</v>
      </c>
      <c r="D47" s="125">
        <v>1</v>
      </c>
      <c r="E47" s="125">
        <v>0</v>
      </c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</row>
    <row r="48" spans="1:25" ht="19.5" customHeight="1">
      <c r="A48" s="240">
        <v>38</v>
      </c>
      <c r="B48" s="250"/>
      <c r="C48" s="250" t="s">
        <v>1784</v>
      </c>
      <c r="D48" s="125">
        <v>122</v>
      </c>
      <c r="E48" s="125">
        <v>114</v>
      </c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</row>
    <row r="49" spans="1:25" ht="19.5" customHeight="1">
      <c r="A49" s="466" t="s">
        <v>1057</v>
      </c>
      <c r="B49" s="484"/>
      <c r="C49" s="485"/>
      <c r="D49" s="272">
        <f t="shared" ref="D49:E49" si="0">SUM(D11:D48)</f>
        <v>195</v>
      </c>
      <c r="E49" s="272">
        <f t="shared" si="0"/>
        <v>153</v>
      </c>
      <c r="F49" s="286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</row>
    <row r="50" spans="1:25" ht="15.75" customHeight="1">
      <c r="A50" s="153"/>
      <c r="B50" s="169"/>
      <c r="C50" s="169"/>
      <c r="D50" s="169"/>
      <c r="E50" s="186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</row>
    <row r="51" spans="1:25" ht="15.75" customHeight="1">
      <c r="A51" s="153" t="s">
        <v>1518</v>
      </c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</row>
    <row r="52" spans="1:25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</row>
    <row r="53" spans="1:25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</row>
    <row r="54" spans="1:25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</row>
    <row r="55" spans="1:25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</row>
    <row r="56" spans="1:25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</row>
    <row r="57" spans="1:25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</row>
    <row r="58" spans="1:25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</row>
    <row r="59" spans="1:25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</row>
    <row r="60" spans="1:25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</row>
    <row r="61" spans="1:25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</row>
    <row r="62" spans="1:25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</row>
    <row r="63" spans="1:25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</row>
    <row r="64" spans="1:25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</row>
    <row r="65" spans="1:25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</row>
    <row r="66" spans="1:25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</row>
    <row r="67" spans="1:25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</row>
    <row r="68" spans="1:25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</row>
    <row r="69" spans="1:25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</row>
    <row r="70" spans="1:25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</row>
    <row r="71" spans="1:25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</row>
    <row r="72" spans="1:25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</row>
    <row r="73" spans="1:25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</row>
    <row r="74" spans="1:25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</row>
    <row r="75" spans="1:25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</row>
    <row r="76" spans="1:25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</row>
    <row r="77" spans="1:25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</row>
    <row r="78" spans="1:25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</row>
    <row r="79" spans="1:25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</row>
    <row r="80" spans="1:25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</row>
    <row r="81" spans="1:25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</row>
    <row r="82" spans="1:25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</row>
    <row r="83" spans="1:25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</row>
    <row r="84" spans="1:25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</row>
    <row r="85" spans="1:25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</row>
    <row r="86" spans="1:25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</row>
    <row r="87" spans="1:25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</row>
    <row r="88" spans="1:25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</row>
    <row r="89" spans="1:25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</row>
    <row r="90" spans="1:25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</row>
    <row r="91" spans="1:25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</row>
    <row r="92" spans="1:25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</row>
    <row r="93" spans="1:25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</row>
    <row r="94" spans="1:25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</row>
    <row r="95" spans="1:25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</row>
    <row r="96" spans="1:25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</row>
    <row r="97" spans="1:25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</row>
    <row r="98" spans="1:25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</row>
    <row r="99" spans="1:25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</row>
    <row r="100" spans="1:25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</row>
    <row r="101" spans="1:25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</row>
    <row r="102" spans="1:25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</row>
    <row r="103" spans="1:25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</row>
    <row r="104" spans="1:25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</row>
    <row r="105" spans="1:25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</row>
    <row r="106" spans="1:25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</row>
    <row r="107" spans="1:25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</row>
    <row r="108" spans="1:25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</row>
    <row r="109" spans="1:25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</row>
    <row r="110" spans="1:25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</row>
    <row r="111" spans="1:25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</row>
    <row r="112" spans="1:25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</row>
    <row r="113" spans="1:25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</row>
    <row r="114" spans="1:25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</row>
    <row r="115" spans="1:25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</row>
    <row r="116" spans="1:25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</row>
    <row r="117" spans="1:25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</row>
    <row r="118" spans="1:25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</row>
    <row r="119" spans="1:25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</row>
    <row r="120" spans="1:25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</row>
    <row r="121" spans="1:25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</row>
    <row r="122" spans="1:25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</row>
    <row r="123" spans="1:25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</row>
    <row r="124" spans="1:25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</row>
    <row r="125" spans="1:25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</row>
    <row r="126" spans="1:25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</row>
    <row r="127" spans="1:25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</row>
    <row r="128" spans="1:25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</row>
    <row r="129" spans="1:25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</row>
    <row r="130" spans="1:25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</row>
    <row r="131" spans="1:25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</row>
    <row r="132" spans="1:25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</row>
    <row r="133" spans="1:25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</row>
    <row r="134" spans="1:25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</row>
    <row r="135" spans="1:25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</row>
    <row r="136" spans="1:25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</row>
    <row r="137" spans="1:25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</row>
    <row r="138" spans="1:25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</row>
    <row r="139" spans="1:25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</row>
    <row r="140" spans="1:25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</row>
    <row r="141" spans="1:25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</row>
    <row r="142" spans="1:25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</row>
    <row r="143" spans="1:25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</row>
    <row r="144" spans="1:25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</row>
    <row r="145" spans="1:25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</row>
    <row r="146" spans="1:25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</row>
    <row r="147" spans="1:25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</row>
    <row r="148" spans="1:25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</row>
    <row r="149" spans="1:25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</row>
    <row r="150" spans="1:25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</row>
    <row r="151" spans="1:25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</row>
    <row r="152" spans="1:25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</row>
    <row r="153" spans="1:25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</row>
    <row r="154" spans="1:25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</row>
    <row r="155" spans="1:25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</row>
    <row r="156" spans="1:25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</row>
    <row r="157" spans="1:25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</row>
    <row r="158" spans="1:25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</row>
    <row r="159" spans="1:25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</row>
    <row r="160" spans="1:25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</row>
    <row r="161" spans="1:25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</row>
    <row r="162" spans="1:25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</row>
    <row r="163" spans="1:25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</row>
    <row r="164" spans="1:25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</row>
    <row r="165" spans="1:25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</row>
    <row r="166" spans="1:25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</row>
    <row r="167" spans="1:25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</row>
    <row r="168" spans="1:25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</row>
    <row r="169" spans="1:25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</row>
    <row r="170" spans="1:25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</row>
    <row r="171" spans="1:25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</row>
    <row r="172" spans="1:25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</row>
    <row r="173" spans="1:25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</row>
    <row r="174" spans="1:25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</row>
    <row r="175" spans="1:25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</row>
    <row r="176" spans="1:25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</row>
    <row r="177" spans="1:25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</row>
    <row r="178" spans="1:25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</row>
    <row r="179" spans="1:25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</row>
    <row r="180" spans="1:25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</row>
    <row r="181" spans="1:25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</row>
    <row r="182" spans="1:25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</row>
    <row r="183" spans="1:25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</row>
    <row r="184" spans="1:25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</row>
    <row r="185" spans="1:25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</row>
    <row r="186" spans="1:25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</row>
    <row r="187" spans="1:25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</row>
    <row r="188" spans="1:25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</row>
    <row r="189" spans="1:25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</row>
    <row r="190" spans="1:25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</row>
    <row r="191" spans="1:25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</row>
    <row r="192" spans="1:25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</row>
    <row r="193" spans="1:25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</row>
    <row r="194" spans="1:25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</row>
    <row r="195" spans="1:25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</row>
    <row r="196" spans="1:25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</row>
    <row r="197" spans="1:25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</row>
    <row r="198" spans="1:25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</row>
    <row r="199" spans="1:25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</row>
    <row r="200" spans="1:25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</row>
    <row r="201" spans="1:25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</row>
    <row r="202" spans="1:25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</row>
    <row r="203" spans="1:25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</row>
    <row r="204" spans="1:25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</row>
    <row r="205" spans="1:25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</row>
    <row r="206" spans="1:25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</row>
    <row r="207" spans="1:25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</row>
    <row r="208" spans="1:25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</row>
    <row r="209" spans="1:25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</row>
    <row r="210" spans="1:25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</row>
    <row r="211" spans="1:25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</row>
    <row r="212" spans="1:25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</row>
    <row r="213" spans="1:25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</row>
    <row r="214" spans="1:25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</row>
    <row r="215" spans="1:25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</row>
    <row r="216" spans="1:25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</row>
    <row r="217" spans="1:25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</row>
    <row r="218" spans="1:25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</row>
    <row r="219" spans="1:25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</row>
    <row r="220" spans="1:25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</row>
    <row r="221" spans="1:25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</row>
    <row r="222" spans="1:25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</row>
    <row r="223" spans="1:25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</row>
    <row r="224" spans="1:25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</row>
    <row r="225" spans="1:25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</row>
    <row r="226" spans="1:25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</row>
    <row r="227" spans="1:25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</row>
    <row r="228" spans="1:25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</row>
    <row r="229" spans="1:25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</row>
    <row r="230" spans="1:25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</row>
    <row r="231" spans="1:25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</row>
    <row r="232" spans="1:25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</row>
    <row r="233" spans="1:25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</row>
    <row r="234" spans="1:25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</row>
    <row r="235" spans="1:25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</row>
    <row r="236" spans="1:25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</row>
    <row r="237" spans="1:25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</row>
    <row r="238" spans="1:25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</row>
    <row r="239" spans="1:25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</row>
    <row r="240" spans="1:25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</row>
    <row r="241" spans="1:25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</row>
    <row r="242" spans="1:25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</row>
    <row r="243" spans="1:25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</row>
    <row r="244" spans="1:25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</row>
    <row r="245" spans="1:25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</row>
    <row r="246" spans="1:25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</row>
    <row r="247" spans="1:25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</row>
    <row r="248" spans="1:25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</row>
    <row r="249" spans="1:25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</row>
    <row r="250" spans="1:25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</row>
    <row r="251" spans="1:25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</row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6">
    <mergeCell ref="A3:E3"/>
    <mergeCell ref="A7:A9"/>
    <mergeCell ref="B7:B9"/>
    <mergeCell ref="C7:C9"/>
    <mergeCell ref="D7:D9"/>
    <mergeCell ref="E7:E9"/>
  </mergeCells>
  <printOptions horizontalCentered="1"/>
  <pageMargins left="1.18" right="0.9" top="1.1499999999999999" bottom="0.78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17.140625" customWidth="1"/>
    <col min="3" max="3" width="17.28515625" customWidth="1"/>
    <col min="4" max="4" width="14.140625" customWidth="1"/>
    <col min="5" max="16" width="11.7109375" customWidth="1"/>
    <col min="17" max="19" width="8.7109375" customWidth="1"/>
    <col min="20" max="22" width="9.140625" customWidth="1"/>
    <col min="23" max="26" width="10.7109375" customWidth="1"/>
  </cols>
  <sheetData>
    <row r="1" spans="1:26" ht="15.75">
      <c r="A1" s="168" t="s">
        <v>1785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1786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172"/>
      <c r="R3" s="172"/>
      <c r="S3" s="172"/>
      <c r="T3" s="172"/>
      <c r="U3" s="172"/>
      <c r="V3" s="172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71"/>
      <c r="F4" s="171"/>
      <c r="G4" s="154" t="s">
        <v>284</v>
      </c>
      <c r="H4" s="110" t="str">
        <f>'1'!$F$5</f>
        <v>PONOROGO</v>
      </c>
      <c r="I4" s="171"/>
      <c r="J4" s="171"/>
      <c r="K4" s="171"/>
      <c r="L4" s="171"/>
      <c r="M4" s="171"/>
      <c r="N4" s="171"/>
      <c r="O4" s="171"/>
      <c r="P4" s="171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71"/>
      <c r="F5" s="171"/>
      <c r="G5" s="154" t="s">
        <v>3</v>
      </c>
      <c r="H5" s="110">
        <f>'1'!$F$6</f>
        <v>2025</v>
      </c>
      <c r="I5" s="171"/>
      <c r="J5" s="171"/>
      <c r="K5" s="171"/>
      <c r="L5" s="171"/>
      <c r="M5" s="171"/>
      <c r="N5" s="171"/>
      <c r="O5" s="171"/>
      <c r="P5" s="171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5.75">
      <c r="A7" s="729" t="s">
        <v>4</v>
      </c>
      <c r="B7" s="844" t="s">
        <v>247</v>
      </c>
      <c r="C7" s="729" t="s">
        <v>1156</v>
      </c>
      <c r="D7" s="734" t="s">
        <v>250</v>
      </c>
      <c r="E7" s="843" t="s">
        <v>1787</v>
      </c>
      <c r="F7" s="759"/>
      <c r="G7" s="834" t="s">
        <v>1481</v>
      </c>
      <c r="H7" s="753"/>
      <c r="I7" s="753"/>
      <c r="J7" s="753"/>
      <c r="K7" s="753"/>
      <c r="L7" s="753"/>
      <c r="M7" s="753"/>
      <c r="N7" s="753"/>
      <c r="O7" s="753"/>
      <c r="P7" s="754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5.75">
      <c r="A8" s="730"/>
      <c r="B8" s="730"/>
      <c r="C8" s="730"/>
      <c r="D8" s="730"/>
      <c r="E8" s="801"/>
      <c r="F8" s="802"/>
      <c r="G8" s="779" t="s">
        <v>1788</v>
      </c>
      <c r="H8" s="723"/>
      <c r="I8" s="723"/>
      <c r="J8" s="724"/>
      <c r="K8" s="779" t="s">
        <v>1789</v>
      </c>
      <c r="L8" s="723"/>
      <c r="M8" s="723"/>
      <c r="N8" s="724"/>
      <c r="O8" s="741" t="s">
        <v>1790</v>
      </c>
      <c r="P8" s="724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>
      <c r="A9" s="730"/>
      <c r="B9" s="730"/>
      <c r="C9" s="730"/>
      <c r="D9" s="730"/>
      <c r="E9" s="737"/>
      <c r="F9" s="733"/>
      <c r="G9" s="779" t="s">
        <v>1791</v>
      </c>
      <c r="H9" s="724"/>
      <c r="I9" s="823" t="s">
        <v>1453</v>
      </c>
      <c r="J9" s="724"/>
      <c r="K9" s="779" t="s">
        <v>1791</v>
      </c>
      <c r="L9" s="724"/>
      <c r="M9" s="823" t="s">
        <v>1453</v>
      </c>
      <c r="N9" s="724"/>
      <c r="O9" s="779" t="s">
        <v>1453</v>
      </c>
      <c r="P9" s="724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31.5">
      <c r="A10" s="720"/>
      <c r="B10" s="720"/>
      <c r="C10" s="720"/>
      <c r="D10" s="720"/>
      <c r="E10" s="190" t="s">
        <v>1791</v>
      </c>
      <c r="F10" s="190" t="s">
        <v>1453</v>
      </c>
      <c r="G10" s="175" t="s">
        <v>249</v>
      </c>
      <c r="H10" s="175" t="s">
        <v>29</v>
      </c>
      <c r="I10" s="175" t="s">
        <v>249</v>
      </c>
      <c r="J10" s="175" t="s">
        <v>29</v>
      </c>
      <c r="K10" s="175" t="s">
        <v>249</v>
      </c>
      <c r="L10" s="175" t="s">
        <v>29</v>
      </c>
      <c r="M10" s="175" t="s">
        <v>249</v>
      </c>
      <c r="N10" s="175" t="s">
        <v>29</v>
      </c>
      <c r="O10" s="175" t="s">
        <v>249</v>
      </c>
      <c r="P10" s="175" t="s">
        <v>29</v>
      </c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12</v>
      </c>
      <c r="M11" s="119">
        <v>13</v>
      </c>
      <c r="N11" s="119">
        <v>14</v>
      </c>
      <c r="O11" s="119">
        <v>15</v>
      </c>
      <c r="P11" s="119">
        <v>16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>
      <c r="A12" s="240">
        <v>1</v>
      </c>
      <c r="B12" s="250" t="str">
        <f>'11'!B9</f>
        <v>Ngrayun</v>
      </c>
      <c r="C12" s="250" t="str">
        <f>'11'!C9</f>
        <v>Ngrayun</v>
      </c>
      <c r="D12" s="125">
        <v>36871</v>
      </c>
      <c r="E12" s="523">
        <v>420</v>
      </c>
      <c r="F12" s="523">
        <v>154</v>
      </c>
      <c r="G12" s="139">
        <v>400</v>
      </c>
      <c r="H12" s="228">
        <f t="shared" ref="H12:H44" si="0">G12/E12*100</f>
        <v>95.238095238095227</v>
      </c>
      <c r="I12" s="125">
        <v>200</v>
      </c>
      <c r="J12" s="228">
        <f t="shared" ref="J12:J44" si="1">I12/F12*100</f>
        <v>129.87012987012986</v>
      </c>
      <c r="K12" s="139">
        <v>400</v>
      </c>
      <c r="L12" s="228">
        <f t="shared" ref="L12:L44" si="2">K12/G12*100</f>
        <v>100</v>
      </c>
      <c r="M12" s="125">
        <v>200</v>
      </c>
      <c r="N12" s="228">
        <f t="shared" ref="N12:N44" si="3">M12/I12*100</f>
        <v>100</v>
      </c>
      <c r="O12" s="125">
        <v>200</v>
      </c>
      <c r="P12" s="228">
        <f t="shared" ref="P12:P44" si="4">O12/I12*100</f>
        <v>100</v>
      </c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>
      <c r="A13" s="240">
        <v>2</v>
      </c>
      <c r="B13" s="250">
        <f>'11'!B10</f>
        <v>0</v>
      </c>
      <c r="C13" s="250" t="str">
        <f>'11'!C10</f>
        <v>Selur</v>
      </c>
      <c r="D13" s="125">
        <v>24812</v>
      </c>
      <c r="E13" s="523">
        <v>283</v>
      </c>
      <c r="F13" s="523">
        <v>72</v>
      </c>
      <c r="G13" s="139">
        <v>200</v>
      </c>
      <c r="H13" s="228">
        <f t="shared" si="0"/>
        <v>70.671378091872796</v>
      </c>
      <c r="I13" s="125">
        <v>200</v>
      </c>
      <c r="J13" s="228">
        <f t="shared" si="1"/>
        <v>277.77777777777777</v>
      </c>
      <c r="K13" s="139">
        <v>200</v>
      </c>
      <c r="L13" s="228">
        <f t="shared" si="2"/>
        <v>100</v>
      </c>
      <c r="M13" s="125">
        <v>200</v>
      </c>
      <c r="N13" s="228">
        <f t="shared" si="3"/>
        <v>100</v>
      </c>
      <c r="O13" s="125">
        <v>200</v>
      </c>
      <c r="P13" s="228">
        <f t="shared" si="4"/>
        <v>100</v>
      </c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>
      <c r="A14" s="240">
        <v>3</v>
      </c>
      <c r="B14" s="250" t="str">
        <f>'11'!B11</f>
        <v>Slahung</v>
      </c>
      <c r="C14" s="250" t="str">
        <f>'11'!C11</f>
        <v>Slahung</v>
      </c>
      <c r="D14" s="125">
        <v>29878</v>
      </c>
      <c r="E14" s="523">
        <v>341</v>
      </c>
      <c r="F14" s="523">
        <v>64</v>
      </c>
      <c r="G14" s="139">
        <v>219</v>
      </c>
      <c r="H14" s="228">
        <f t="shared" si="0"/>
        <v>64.222873900293251</v>
      </c>
      <c r="I14" s="125">
        <v>30</v>
      </c>
      <c r="J14" s="228">
        <f t="shared" si="1"/>
        <v>46.875</v>
      </c>
      <c r="K14" s="139">
        <v>219</v>
      </c>
      <c r="L14" s="228">
        <f t="shared" si="2"/>
        <v>100</v>
      </c>
      <c r="M14" s="125">
        <v>30</v>
      </c>
      <c r="N14" s="228">
        <f t="shared" si="3"/>
        <v>100</v>
      </c>
      <c r="O14" s="125">
        <v>30</v>
      </c>
      <c r="P14" s="228">
        <f t="shared" si="4"/>
        <v>100</v>
      </c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>
      <c r="A15" s="240">
        <v>4</v>
      </c>
      <c r="B15" s="250">
        <f>'11'!B12</f>
        <v>0</v>
      </c>
      <c r="C15" s="250" t="str">
        <f>'11'!C12</f>
        <v>Nailan</v>
      </c>
      <c r="D15" s="125">
        <v>24351</v>
      </c>
      <c r="E15" s="523">
        <v>278</v>
      </c>
      <c r="F15" s="523">
        <v>70</v>
      </c>
      <c r="G15" s="139">
        <v>300</v>
      </c>
      <c r="H15" s="228">
        <f t="shared" si="0"/>
        <v>107.91366906474819</v>
      </c>
      <c r="I15" s="125">
        <v>62</v>
      </c>
      <c r="J15" s="228">
        <f t="shared" si="1"/>
        <v>88.571428571428569</v>
      </c>
      <c r="K15" s="139">
        <v>300</v>
      </c>
      <c r="L15" s="228">
        <f t="shared" si="2"/>
        <v>100</v>
      </c>
      <c r="M15" s="125">
        <v>62</v>
      </c>
      <c r="N15" s="228">
        <f t="shared" si="3"/>
        <v>100</v>
      </c>
      <c r="O15" s="125">
        <v>62</v>
      </c>
      <c r="P15" s="228">
        <f t="shared" si="4"/>
        <v>100</v>
      </c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>
      <c r="A16" s="240">
        <v>5</v>
      </c>
      <c r="B16" s="250" t="str">
        <f>'11'!B13</f>
        <v>Bungkal</v>
      </c>
      <c r="C16" s="250" t="str">
        <f>'11'!C13</f>
        <v>Bungkal</v>
      </c>
      <c r="D16" s="125">
        <v>39110</v>
      </c>
      <c r="E16" s="523">
        <v>446</v>
      </c>
      <c r="F16" s="523">
        <v>113</v>
      </c>
      <c r="G16" s="139">
        <v>201</v>
      </c>
      <c r="H16" s="228">
        <f t="shared" si="0"/>
        <v>45.067264573991032</v>
      </c>
      <c r="I16" s="125">
        <v>80</v>
      </c>
      <c r="J16" s="228">
        <f t="shared" si="1"/>
        <v>70.796460176991147</v>
      </c>
      <c r="K16" s="139">
        <v>201</v>
      </c>
      <c r="L16" s="228">
        <f t="shared" si="2"/>
        <v>100</v>
      </c>
      <c r="M16" s="125">
        <v>80</v>
      </c>
      <c r="N16" s="228">
        <f t="shared" si="3"/>
        <v>100</v>
      </c>
      <c r="O16" s="125">
        <v>80</v>
      </c>
      <c r="P16" s="228">
        <f t="shared" si="4"/>
        <v>100</v>
      </c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>
      <c r="A17" s="240">
        <v>6</v>
      </c>
      <c r="B17" s="250" t="str">
        <f>'11'!B14</f>
        <v>Sambit</v>
      </c>
      <c r="C17" s="250" t="str">
        <f>'11'!C14</f>
        <v>Sambit</v>
      </c>
      <c r="D17" s="125">
        <v>18187</v>
      </c>
      <c r="E17" s="523">
        <v>208</v>
      </c>
      <c r="F17" s="523">
        <v>52</v>
      </c>
      <c r="G17" s="139">
        <v>194</v>
      </c>
      <c r="H17" s="228">
        <f t="shared" si="0"/>
        <v>93.269230769230774</v>
      </c>
      <c r="I17" s="125">
        <v>27</v>
      </c>
      <c r="J17" s="228">
        <f t="shared" si="1"/>
        <v>51.923076923076927</v>
      </c>
      <c r="K17" s="139">
        <v>194</v>
      </c>
      <c r="L17" s="228">
        <f t="shared" si="2"/>
        <v>100</v>
      </c>
      <c r="M17" s="125">
        <v>27</v>
      </c>
      <c r="N17" s="228">
        <f t="shared" si="3"/>
        <v>100</v>
      </c>
      <c r="O17" s="125">
        <v>27</v>
      </c>
      <c r="P17" s="228">
        <f t="shared" si="4"/>
        <v>100</v>
      </c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>
      <c r="A18" s="240">
        <v>7</v>
      </c>
      <c r="B18" s="250">
        <f>'11'!B15</f>
        <v>0</v>
      </c>
      <c r="C18" s="250" t="str">
        <f>'11'!C15</f>
        <v>Wringinanom</v>
      </c>
      <c r="D18" s="125">
        <v>22550</v>
      </c>
      <c r="E18" s="523">
        <v>257</v>
      </c>
      <c r="F18" s="523">
        <v>65</v>
      </c>
      <c r="G18" s="139">
        <v>221</v>
      </c>
      <c r="H18" s="228">
        <f t="shared" si="0"/>
        <v>85.992217898832692</v>
      </c>
      <c r="I18" s="125">
        <v>27</v>
      </c>
      <c r="J18" s="228">
        <f t="shared" si="1"/>
        <v>41.53846153846154</v>
      </c>
      <c r="K18" s="139">
        <v>217</v>
      </c>
      <c r="L18" s="228">
        <f t="shared" si="2"/>
        <v>98.19004524886877</v>
      </c>
      <c r="M18" s="125">
        <v>27</v>
      </c>
      <c r="N18" s="228">
        <f t="shared" si="3"/>
        <v>100</v>
      </c>
      <c r="O18" s="125">
        <v>27</v>
      </c>
      <c r="P18" s="228">
        <f t="shared" si="4"/>
        <v>100</v>
      </c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>
      <c r="A19" s="240">
        <v>8</v>
      </c>
      <c r="B19" s="250" t="str">
        <f>'11'!B16</f>
        <v>Sawoo</v>
      </c>
      <c r="C19" s="250" t="str">
        <f>'11'!C16</f>
        <v>Sawoo</v>
      </c>
      <c r="D19" s="125">
        <v>53766</v>
      </c>
      <c r="E19" s="523">
        <v>613</v>
      </c>
      <c r="F19" s="523">
        <v>156</v>
      </c>
      <c r="G19" s="139">
        <v>550</v>
      </c>
      <c r="H19" s="228">
        <f t="shared" si="0"/>
        <v>89.722675367047316</v>
      </c>
      <c r="I19" s="125">
        <v>106</v>
      </c>
      <c r="J19" s="228">
        <f t="shared" si="1"/>
        <v>67.948717948717956</v>
      </c>
      <c r="K19" s="139">
        <v>550</v>
      </c>
      <c r="L19" s="228">
        <f t="shared" si="2"/>
        <v>100</v>
      </c>
      <c r="M19" s="125">
        <v>106</v>
      </c>
      <c r="N19" s="228">
        <f t="shared" si="3"/>
        <v>100</v>
      </c>
      <c r="O19" s="125">
        <v>106</v>
      </c>
      <c r="P19" s="228">
        <f t="shared" si="4"/>
        <v>100</v>
      </c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>
      <c r="A20" s="240">
        <v>9</v>
      </c>
      <c r="B20" s="250">
        <f>'11'!B17</f>
        <v>0</v>
      </c>
      <c r="C20" s="250" t="str">
        <f>'11'!C17</f>
        <v>Bondrang</v>
      </c>
      <c r="D20" s="125">
        <v>8631</v>
      </c>
      <c r="E20" s="523">
        <v>99</v>
      </c>
      <c r="F20" s="523">
        <v>25</v>
      </c>
      <c r="G20" s="139">
        <v>84</v>
      </c>
      <c r="H20" s="228">
        <f t="shared" si="0"/>
        <v>84.848484848484844</v>
      </c>
      <c r="I20" s="125">
        <v>31</v>
      </c>
      <c r="J20" s="228">
        <f t="shared" si="1"/>
        <v>124</v>
      </c>
      <c r="K20" s="139">
        <v>84</v>
      </c>
      <c r="L20" s="228">
        <f t="shared" si="2"/>
        <v>100</v>
      </c>
      <c r="M20" s="125">
        <v>31</v>
      </c>
      <c r="N20" s="228">
        <f t="shared" si="3"/>
        <v>100</v>
      </c>
      <c r="O20" s="125">
        <v>31</v>
      </c>
      <c r="P20" s="228">
        <f t="shared" si="4"/>
        <v>100</v>
      </c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125">
        <v>24410</v>
      </c>
      <c r="E21" s="523">
        <v>278</v>
      </c>
      <c r="F21" s="523">
        <v>71</v>
      </c>
      <c r="G21" s="139">
        <v>101</v>
      </c>
      <c r="H21" s="228">
        <f t="shared" si="0"/>
        <v>36.330935251798564</v>
      </c>
      <c r="I21" s="125">
        <v>72</v>
      </c>
      <c r="J21" s="228">
        <f t="shared" si="1"/>
        <v>101.40845070422534</v>
      </c>
      <c r="K21" s="139">
        <v>101</v>
      </c>
      <c r="L21" s="228">
        <f t="shared" si="2"/>
        <v>100</v>
      </c>
      <c r="M21" s="125">
        <v>72</v>
      </c>
      <c r="N21" s="228">
        <f t="shared" si="3"/>
        <v>100</v>
      </c>
      <c r="O21" s="125">
        <v>72</v>
      </c>
      <c r="P21" s="228">
        <f t="shared" si="4"/>
        <v>100</v>
      </c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125">
        <v>9483</v>
      </c>
      <c r="E22" s="523">
        <v>108</v>
      </c>
      <c r="F22" s="523">
        <v>27</v>
      </c>
      <c r="G22" s="139">
        <v>61</v>
      </c>
      <c r="H22" s="228">
        <f t="shared" si="0"/>
        <v>56.481481481481474</v>
      </c>
      <c r="I22" s="125">
        <v>14</v>
      </c>
      <c r="J22" s="228">
        <f t="shared" si="1"/>
        <v>51.851851851851848</v>
      </c>
      <c r="K22" s="139">
        <v>61</v>
      </c>
      <c r="L22" s="228">
        <f t="shared" si="2"/>
        <v>100</v>
      </c>
      <c r="M22" s="125">
        <v>14</v>
      </c>
      <c r="N22" s="228">
        <f t="shared" si="3"/>
        <v>100</v>
      </c>
      <c r="O22" s="125">
        <v>14</v>
      </c>
      <c r="P22" s="228">
        <f t="shared" si="4"/>
        <v>100</v>
      </c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5">
        <v>31810</v>
      </c>
      <c r="E23" s="523">
        <v>363</v>
      </c>
      <c r="F23" s="523">
        <v>92</v>
      </c>
      <c r="G23" s="139">
        <v>600</v>
      </c>
      <c r="H23" s="228">
        <f t="shared" si="0"/>
        <v>165.28925619834712</v>
      </c>
      <c r="I23" s="125">
        <v>206</v>
      </c>
      <c r="J23" s="228">
        <f t="shared" si="1"/>
        <v>223.91304347826087</v>
      </c>
      <c r="K23" s="139">
        <v>600</v>
      </c>
      <c r="L23" s="228">
        <f t="shared" si="2"/>
        <v>100</v>
      </c>
      <c r="M23" s="125">
        <v>206</v>
      </c>
      <c r="N23" s="228">
        <f t="shared" si="3"/>
        <v>100</v>
      </c>
      <c r="O23" s="125">
        <v>206</v>
      </c>
      <c r="P23" s="228">
        <f t="shared" si="4"/>
        <v>100</v>
      </c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13</v>
      </c>
      <c r="B24" s="250">
        <f>'11'!B21</f>
        <v>0</v>
      </c>
      <c r="C24" s="250" t="str">
        <f>'11'!C21</f>
        <v>Kesugihan</v>
      </c>
      <c r="D24" s="125">
        <v>20991</v>
      </c>
      <c r="E24" s="523">
        <v>239</v>
      </c>
      <c r="F24" s="523">
        <v>61</v>
      </c>
      <c r="G24" s="139">
        <v>242</v>
      </c>
      <c r="H24" s="228">
        <f t="shared" si="0"/>
        <v>101.25523012552303</v>
      </c>
      <c r="I24" s="125">
        <v>93</v>
      </c>
      <c r="J24" s="228">
        <f t="shared" si="1"/>
        <v>152.45901639344262</v>
      </c>
      <c r="K24" s="139">
        <v>242</v>
      </c>
      <c r="L24" s="228">
        <f t="shared" si="2"/>
        <v>100</v>
      </c>
      <c r="M24" s="125">
        <v>93</v>
      </c>
      <c r="N24" s="228">
        <f t="shared" si="3"/>
        <v>100</v>
      </c>
      <c r="O24" s="125">
        <v>93</v>
      </c>
      <c r="P24" s="228">
        <f t="shared" si="4"/>
        <v>100</v>
      </c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5">
        <v>35678</v>
      </c>
      <c r="E25" s="523">
        <v>407</v>
      </c>
      <c r="F25" s="523">
        <v>103</v>
      </c>
      <c r="G25" s="139">
        <v>366</v>
      </c>
      <c r="H25" s="228">
        <f t="shared" si="0"/>
        <v>89.926289926289925</v>
      </c>
      <c r="I25" s="125">
        <v>108</v>
      </c>
      <c r="J25" s="228">
        <f t="shared" si="1"/>
        <v>104.85436893203884</v>
      </c>
      <c r="K25" s="139">
        <v>366</v>
      </c>
      <c r="L25" s="228">
        <f t="shared" si="2"/>
        <v>100</v>
      </c>
      <c r="M25" s="125">
        <v>108</v>
      </c>
      <c r="N25" s="228">
        <f t="shared" si="3"/>
        <v>100</v>
      </c>
      <c r="O25" s="125">
        <v>108</v>
      </c>
      <c r="P25" s="228">
        <f t="shared" si="4"/>
        <v>100</v>
      </c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125">
        <v>23994</v>
      </c>
      <c r="E26" s="523">
        <v>274</v>
      </c>
      <c r="F26" s="523">
        <v>50</v>
      </c>
      <c r="G26" s="139">
        <v>89</v>
      </c>
      <c r="H26" s="228">
        <f t="shared" si="0"/>
        <v>32.481751824817515</v>
      </c>
      <c r="I26" s="125">
        <v>55</v>
      </c>
      <c r="J26" s="228">
        <f t="shared" si="1"/>
        <v>110.00000000000001</v>
      </c>
      <c r="K26" s="139">
        <v>89</v>
      </c>
      <c r="L26" s="228">
        <f t="shared" si="2"/>
        <v>100</v>
      </c>
      <c r="M26" s="125">
        <v>55</v>
      </c>
      <c r="N26" s="228">
        <f t="shared" si="3"/>
        <v>100</v>
      </c>
      <c r="O26" s="125">
        <v>55</v>
      </c>
      <c r="P26" s="228">
        <f t="shared" si="4"/>
        <v>100</v>
      </c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125">
        <v>23940</v>
      </c>
      <c r="E27" s="523">
        <v>273</v>
      </c>
      <c r="F27" s="523">
        <v>70</v>
      </c>
      <c r="G27" s="139">
        <v>300</v>
      </c>
      <c r="H27" s="228">
        <f t="shared" si="0"/>
        <v>109.8901098901099</v>
      </c>
      <c r="I27" s="125">
        <v>143</v>
      </c>
      <c r="J27" s="228">
        <f t="shared" si="1"/>
        <v>204.28571428571428</v>
      </c>
      <c r="K27" s="139">
        <v>300</v>
      </c>
      <c r="L27" s="228">
        <f t="shared" si="2"/>
        <v>100</v>
      </c>
      <c r="M27" s="125">
        <v>143</v>
      </c>
      <c r="N27" s="228">
        <f t="shared" si="3"/>
        <v>100</v>
      </c>
      <c r="O27" s="125">
        <v>143</v>
      </c>
      <c r="P27" s="228">
        <f t="shared" si="4"/>
        <v>100</v>
      </c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125">
        <v>31807</v>
      </c>
      <c r="E28" s="523">
        <v>363</v>
      </c>
      <c r="F28" s="523">
        <v>92</v>
      </c>
      <c r="G28" s="139">
        <v>304</v>
      </c>
      <c r="H28" s="228">
        <f t="shared" si="0"/>
        <v>83.746556473829202</v>
      </c>
      <c r="I28" s="125">
        <v>46</v>
      </c>
      <c r="J28" s="228">
        <f t="shared" si="1"/>
        <v>50</v>
      </c>
      <c r="K28" s="139">
        <v>304</v>
      </c>
      <c r="L28" s="228">
        <f t="shared" si="2"/>
        <v>100</v>
      </c>
      <c r="M28" s="125">
        <v>46</v>
      </c>
      <c r="N28" s="228">
        <f t="shared" si="3"/>
        <v>100</v>
      </c>
      <c r="O28" s="125">
        <v>46</v>
      </c>
      <c r="P28" s="228">
        <f t="shared" si="4"/>
        <v>100</v>
      </c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5">
        <v>48061</v>
      </c>
      <c r="E29" s="523">
        <v>547</v>
      </c>
      <c r="F29" s="523">
        <v>139</v>
      </c>
      <c r="G29" s="139">
        <v>560</v>
      </c>
      <c r="H29" s="228">
        <f t="shared" si="0"/>
        <v>102.37659963436928</v>
      </c>
      <c r="I29" s="125">
        <v>100</v>
      </c>
      <c r="J29" s="228">
        <f t="shared" si="1"/>
        <v>71.942446043165461</v>
      </c>
      <c r="K29" s="139">
        <v>560</v>
      </c>
      <c r="L29" s="228">
        <f t="shared" si="2"/>
        <v>100</v>
      </c>
      <c r="M29" s="125">
        <v>100</v>
      </c>
      <c r="N29" s="228">
        <f t="shared" si="3"/>
        <v>100</v>
      </c>
      <c r="O29" s="125">
        <v>100</v>
      </c>
      <c r="P29" s="228">
        <f t="shared" si="4"/>
        <v>100</v>
      </c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5">
        <v>35289</v>
      </c>
      <c r="E30" s="523">
        <v>401</v>
      </c>
      <c r="F30" s="523">
        <v>103</v>
      </c>
      <c r="G30" s="139">
        <v>290</v>
      </c>
      <c r="H30" s="228">
        <f t="shared" si="0"/>
        <v>72.319201995012477</v>
      </c>
      <c r="I30" s="125">
        <v>103</v>
      </c>
      <c r="J30" s="228">
        <f t="shared" si="1"/>
        <v>100</v>
      </c>
      <c r="K30" s="139">
        <v>290</v>
      </c>
      <c r="L30" s="228">
        <f t="shared" si="2"/>
        <v>100</v>
      </c>
      <c r="M30" s="125">
        <v>103</v>
      </c>
      <c r="N30" s="228">
        <f t="shared" si="3"/>
        <v>100</v>
      </c>
      <c r="O30" s="125">
        <v>103</v>
      </c>
      <c r="P30" s="228">
        <f t="shared" si="4"/>
        <v>100</v>
      </c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20</v>
      </c>
      <c r="B31" s="250">
        <f>'11'!B28</f>
        <v>0</v>
      </c>
      <c r="C31" s="250" t="str">
        <f>'11'!C28</f>
        <v>Ngrandu</v>
      </c>
      <c r="D31" s="125">
        <v>11804</v>
      </c>
      <c r="E31" s="523">
        <v>134</v>
      </c>
      <c r="F31" s="523">
        <v>34</v>
      </c>
      <c r="G31" s="139">
        <v>583</v>
      </c>
      <c r="H31" s="228">
        <f t="shared" si="0"/>
        <v>435.07462686567163</v>
      </c>
      <c r="I31" s="125">
        <v>100</v>
      </c>
      <c r="J31" s="228">
        <f t="shared" si="1"/>
        <v>294.11764705882354</v>
      </c>
      <c r="K31" s="139">
        <v>583</v>
      </c>
      <c r="L31" s="228">
        <f t="shared" si="2"/>
        <v>100</v>
      </c>
      <c r="M31" s="125">
        <v>100</v>
      </c>
      <c r="N31" s="228">
        <f t="shared" si="3"/>
        <v>100</v>
      </c>
      <c r="O31" s="125">
        <v>100</v>
      </c>
      <c r="P31" s="228">
        <f t="shared" si="4"/>
        <v>100</v>
      </c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5">
        <v>47686</v>
      </c>
      <c r="E32" s="523">
        <v>544</v>
      </c>
      <c r="F32" s="523">
        <v>138</v>
      </c>
      <c r="G32" s="139">
        <v>299</v>
      </c>
      <c r="H32" s="228">
        <f t="shared" si="0"/>
        <v>54.963235294117652</v>
      </c>
      <c r="I32" s="125">
        <v>109</v>
      </c>
      <c r="J32" s="228">
        <f t="shared" si="1"/>
        <v>78.985507246376812</v>
      </c>
      <c r="K32" s="139">
        <v>299</v>
      </c>
      <c r="L32" s="228">
        <f t="shared" si="2"/>
        <v>100</v>
      </c>
      <c r="M32" s="125">
        <v>109</v>
      </c>
      <c r="N32" s="228">
        <f t="shared" si="3"/>
        <v>100</v>
      </c>
      <c r="O32" s="125">
        <v>109</v>
      </c>
      <c r="P32" s="228">
        <f t="shared" si="4"/>
        <v>100</v>
      </c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5">
        <v>34100</v>
      </c>
      <c r="E33" s="523">
        <v>390</v>
      </c>
      <c r="F33" s="523">
        <v>101</v>
      </c>
      <c r="G33" s="139">
        <v>253</v>
      </c>
      <c r="H33" s="228">
        <f t="shared" si="0"/>
        <v>64.871794871794876</v>
      </c>
      <c r="I33" s="125">
        <v>102</v>
      </c>
      <c r="J33" s="228">
        <f t="shared" si="1"/>
        <v>100.99009900990099</v>
      </c>
      <c r="K33" s="139">
        <v>253</v>
      </c>
      <c r="L33" s="228">
        <f t="shared" si="2"/>
        <v>100</v>
      </c>
      <c r="M33" s="125">
        <v>102</v>
      </c>
      <c r="N33" s="228">
        <f t="shared" si="3"/>
        <v>100</v>
      </c>
      <c r="O33" s="125">
        <v>102</v>
      </c>
      <c r="P33" s="228">
        <f t="shared" si="4"/>
        <v>100</v>
      </c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5">
        <v>26119</v>
      </c>
      <c r="E34" s="523">
        <v>298</v>
      </c>
      <c r="F34" s="523">
        <v>76</v>
      </c>
      <c r="G34" s="139">
        <v>146</v>
      </c>
      <c r="H34" s="228">
        <f t="shared" si="0"/>
        <v>48.993288590604031</v>
      </c>
      <c r="I34" s="125">
        <v>50</v>
      </c>
      <c r="J34" s="228">
        <f t="shared" si="1"/>
        <v>65.789473684210535</v>
      </c>
      <c r="K34" s="139">
        <v>146</v>
      </c>
      <c r="L34" s="228">
        <f t="shared" si="2"/>
        <v>100</v>
      </c>
      <c r="M34" s="125">
        <v>50</v>
      </c>
      <c r="N34" s="228">
        <f t="shared" si="3"/>
        <v>100</v>
      </c>
      <c r="O34" s="125">
        <v>50</v>
      </c>
      <c r="P34" s="228">
        <f t="shared" si="4"/>
        <v>100</v>
      </c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24</v>
      </c>
      <c r="B35" s="250">
        <f>'11'!B32</f>
        <v>0</v>
      </c>
      <c r="C35" s="250" t="str">
        <f>'11'!C32</f>
        <v>Kunti</v>
      </c>
      <c r="D35" s="125">
        <v>14203</v>
      </c>
      <c r="E35" s="523">
        <v>162</v>
      </c>
      <c r="F35" s="523">
        <v>41</v>
      </c>
      <c r="G35" s="139">
        <v>99</v>
      </c>
      <c r="H35" s="228">
        <f t="shared" si="0"/>
        <v>61.111111111111114</v>
      </c>
      <c r="I35" s="125">
        <v>26</v>
      </c>
      <c r="J35" s="228">
        <f t="shared" si="1"/>
        <v>63.414634146341463</v>
      </c>
      <c r="K35" s="139">
        <v>99</v>
      </c>
      <c r="L35" s="228">
        <f t="shared" si="2"/>
        <v>100</v>
      </c>
      <c r="M35" s="125">
        <v>26</v>
      </c>
      <c r="N35" s="228">
        <f t="shared" si="3"/>
        <v>100</v>
      </c>
      <c r="O35" s="125">
        <v>26</v>
      </c>
      <c r="P35" s="228">
        <f t="shared" si="4"/>
        <v>100</v>
      </c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5">
        <v>58891</v>
      </c>
      <c r="E36" s="523">
        <v>671</v>
      </c>
      <c r="F36" s="523">
        <v>163</v>
      </c>
      <c r="G36" s="524">
        <v>506</v>
      </c>
      <c r="H36" s="228">
        <f t="shared" si="0"/>
        <v>75.409836065573771</v>
      </c>
      <c r="I36" s="125">
        <v>80</v>
      </c>
      <c r="J36" s="228">
        <f t="shared" si="1"/>
        <v>49.079754601226995</v>
      </c>
      <c r="K36" s="139">
        <v>506</v>
      </c>
      <c r="L36" s="228">
        <f t="shared" si="2"/>
        <v>100</v>
      </c>
      <c r="M36" s="125">
        <v>80</v>
      </c>
      <c r="N36" s="228">
        <f t="shared" si="3"/>
        <v>100</v>
      </c>
      <c r="O36" s="125">
        <v>80</v>
      </c>
      <c r="P36" s="228">
        <f t="shared" si="4"/>
        <v>100</v>
      </c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5">
        <v>40058</v>
      </c>
      <c r="E37" s="523">
        <v>456</v>
      </c>
      <c r="F37" s="523">
        <v>83</v>
      </c>
      <c r="G37" s="139">
        <v>103</v>
      </c>
      <c r="H37" s="228">
        <f t="shared" si="0"/>
        <v>22.587719298245617</v>
      </c>
      <c r="I37" s="125">
        <v>22</v>
      </c>
      <c r="J37" s="228">
        <f t="shared" si="1"/>
        <v>26.506024096385545</v>
      </c>
      <c r="K37" s="139">
        <v>103</v>
      </c>
      <c r="L37" s="228">
        <f t="shared" si="2"/>
        <v>100</v>
      </c>
      <c r="M37" s="125">
        <v>22</v>
      </c>
      <c r="N37" s="228">
        <f t="shared" si="3"/>
        <v>100</v>
      </c>
      <c r="O37" s="125">
        <v>22</v>
      </c>
      <c r="P37" s="228">
        <f t="shared" si="4"/>
        <v>100</v>
      </c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125">
        <v>36221</v>
      </c>
      <c r="E38" s="523">
        <v>413</v>
      </c>
      <c r="F38" s="523">
        <v>105</v>
      </c>
      <c r="G38" s="139">
        <v>400</v>
      </c>
      <c r="H38" s="228">
        <f t="shared" si="0"/>
        <v>96.852300242130752</v>
      </c>
      <c r="I38" s="125">
        <v>152</v>
      </c>
      <c r="J38" s="228">
        <f t="shared" si="1"/>
        <v>144.76190476190476</v>
      </c>
      <c r="K38" s="139">
        <v>400</v>
      </c>
      <c r="L38" s="228">
        <f t="shared" si="2"/>
        <v>100</v>
      </c>
      <c r="M38" s="125">
        <v>152</v>
      </c>
      <c r="N38" s="228">
        <f t="shared" si="3"/>
        <v>100</v>
      </c>
      <c r="O38" s="125">
        <v>152</v>
      </c>
      <c r="P38" s="228">
        <f t="shared" si="4"/>
        <v>100</v>
      </c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5">
        <v>40411</v>
      </c>
      <c r="E39" s="523">
        <v>461</v>
      </c>
      <c r="F39" s="523">
        <v>116</v>
      </c>
      <c r="G39" s="139">
        <v>434</v>
      </c>
      <c r="H39" s="228">
        <f t="shared" si="0"/>
        <v>94.143167028199571</v>
      </c>
      <c r="I39" s="125">
        <v>55</v>
      </c>
      <c r="J39" s="228">
        <f t="shared" si="1"/>
        <v>47.413793103448278</v>
      </c>
      <c r="K39" s="139">
        <v>434</v>
      </c>
      <c r="L39" s="228">
        <f t="shared" si="2"/>
        <v>100</v>
      </c>
      <c r="M39" s="125">
        <v>55</v>
      </c>
      <c r="N39" s="228">
        <f t="shared" si="3"/>
        <v>100</v>
      </c>
      <c r="O39" s="125">
        <v>55</v>
      </c>
      <c r="P39" s="228">
        <f t="shared" si="4"/>
        <v>100</v>
      </c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29</v>
      </c>
      <c r="B40" s="250">
        <f>'11'!B37</f>
        <v>0</v>
      </c>
      <c r="C40" s="250" t="str">
        <f>'11'!C37</f>
        <v>Sukosari</v>
      </c>
      <c r="D40" s="125">
        <v>29636</v>
      </c>
      <c r="E40" s="523">
        <v>339</v>
      </c>
      <c r="F40" s="523">
        <v>86</v>
      </c>
      <c r="G40" s="139">
        <v>235</v>
      </c>
      <c r="H40" s="228">
        <f t="shared" si="0"/>
        <v>69.321533923303832</v>
      </c>
      <c r="I40" s="125">
        <v>70</v>
      </c>
      <c r="J40" s="228">
        <f t="shared" si="1"/>
        <v>81.395348837209298</v>
      </c>
      <c r="K40" s="139">
        <v>235</v>
      </c>
      <c r="L40" s="228">
        <f t="shared" si="2"/>
        <v>100</v>
      </c>
      <c r="M40" s="125">
        <v>70</v>
      </c>
      <c r="N40" s="228">
        <f t="shared" si="3"/>
        <v>100</v>
      </c>
      <c r="O40" s="125">
        <v>70</v>
      </c>
      <c r="P40" s="228">
        <f t="shared" si="4"/>
        <v>100</v>
      </c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5">
        <v>38402</v>
      </c>
      <c r="E41" s="523">
        <v>435</v>
      </c>
      <c r="F41" s="523">
        <v>116</v>
      </c>
      <c r="G41" s="139">
        <v>695</v>
      </c>
      <c r="H41" s="228">
        <f t="shared" si="0"/>
        <v>159.77011494252872</v>
      </c>
      <c r="I41" s="125">
        <v>302</v>
      </c>
      <c r="J41" s="228">
        <f t="shared" si="1"/>
        <v>260.34482758620692</v>
      </c>
      <c r="K41" s="139">
        <v>695</v>
      </c>
      <c r="L41" s="228">
        <f t="shared" si="2"/>
        <v>100</v>
      </c>
      <c r="M41" s="125">
        <v>302</v>
      </c>
      <c r="N41" s="228">
        <f t="shared" si="3"/>
        <v>100</v>
      </c>
      <c r="O41" s="125">
        <v>302</v>
      </c>
      <c r="P41" s="228">
        <f t="shared" si="4"/>
        <v>100</v>
      </c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31</v>
      </c>
      <c r="B42" s="250">
        <f>'11'!B39</f>
        <v>0</v>
      </c>
      <c r="C42" s="250" t="str">
        <f>'11'!C39</f>
        <v>Setono</v>
      </c>
      <c r="D42" s="125">
        <v>23418</v>
      </c>
      <c r="E42" s="523">
        <v>267</v>
      </c>
      <c r="F42" s="523">
        <v>68</v>
      </c>
      <c r="G42" s="139">
        <v>336</v>
      </c>
      <c r="H42" s="228">
        <f t="shared" si="0"/>
        <v>125.84269662921348</v>
      </c>
      <c r="I42" s="125">
        <v>99</v>
      </c>
      <c r="J42" s="228">
        <f t="shared" si="1"/>
        <v>145.58823529411765</v>
      </c>
      <c r="K42" s="139">
        <v>336</v>
      </c>
      <c r="L42" s="228">
        <f t="shared" si="2"/>
        <v>100</v>
      </c>
      <c r="M42" s="125">
        <v>99</v>
      </c>
      <c r="N42" s="228">
        <f t="shared" si="3"/>
        <v>100</v>
      </c>
      <c r="O42" s="125">
        <v>99</v>
      </c>
      <c r="P42" s="228">
        <f t="shared" si="4"/>
        <v>100</v>
      </c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5">
        <v>21543</v>
      </c>
      <c r="E43" s="523">
        <v>245</v>
      </c>
      <c r="F43" s="523">
        <v>62</v>
      </c>
      <c r="G43" s="139">
        <v>148</v>
      </c>
      <c r="H43" s="228">
        <f t="shared" si="0"/>
        <v>60.408163265306122</v>
      </c>
      <c r="I43" s="125">
        <v>40</v>
      </c>
      <c r="J43" s="228">
        <f t="shared" si="1"/>
        <v>64.516129032258064</v>
      </c>
      <c r="K43" s="139">
        <v>148</v>
      </c>
      <c r="L43" s="228">
        <f t="shared" si="2"/>
        <v>100</v>
      </c>
      <c r="M43" s="125">
        <v>40</v>
      </c>
      <c r="N43" s="228">
        <f t="shared" si="3"/>
        <v>100</v>
      </c>
      <c r="O43" s="125">
        <v>40</v>
      </c>
      <c r="P43" s="228">
        <f t="shared" si="4"/>
        <v>100</v>
      </c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8.75" customHeight="1">
      <c r="A44" s="192" t="s">
        <v>1057</v>
      </c>
      <c r="B44" s="192"/>
      <c r="C44" s="192"/>
      <c r="D44" s="272">
        <f t="shared" ref="D44:G44" si="5">SUM(D12:D43)</f>
        <v>966111</v>
      </c>
      <c r="E44" s="272">
        <f t="shared" si="5"/>
        <v>11013</v>
      </c>
      <c r="F44" s="272">
        <f t="shared" si="5"/>
        <v>2768</v>
      </c>
      <c r="G44" s="525">
        <f t="shared" si="5"/>
        <v>9519</v>
      </c>
      <c r="H44" s="273">
        <f t="shared" si="0"/>
        <v>86.434214110596557</v>
      </c>
      <c r="I44" s="526">
        <f>SUM(I12:I43)</f>
        <v>2910</v>
      </c>
      <c r="J44" s="273">
        <f t="shared" si="1"/>
        <v>105.1300578034682</v>
      </c>
      <c r="K44" s="525">
        <f>SUM(K12:K43)</f>
        <v>9515</v>
      </c>
      <c r="L44" s="273">
        <f t="shared" si="2"/>
        <v>99.957978779283536</v>
      </c>
      <c r="M44" s="525">
        <f>SUM(M12:M43)</f>
        <v>2910</v>
      </c>
      <c r="N44" s="273">
        <f t="shared" si="3"/>
        <v>100</v>
      </c>
      <c r="O44" s="525">
        <f>SUM(O12:O43)</f>
        <v>2910</v>
      </c>
      <c r="P44" s="273">
        <f t="shared" si="4"/>
        <v>100</v>
      </c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8.75" customHeight="1">
      <c r="A45" s="527" t="s">
        <v>1792</v>
      </c>
      <c r="B45" s="237"/>
      <c r="C45" s="237"/>
      <c r="D45" s="237"/>
      <c r="E45" s="231" t="s">
        <v>1793</v>
      </c>
      <c r="F45" s="231" t="s">
        <v>1794</v>
      </c>
      <c r="G45" s="528"/>
      <c r="H45" s="529"/>
      <c r="I45" s="528"/>
      <c r="J45" s="529"/>
      <c r="K45" s="528"/>
      <c r="L45" s="529"/>
      <c r="M45" s="528"/>
      <c r="N45" s="529"/>
      <c r="O45" s="528"/>
      <c r="P45" s="530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69"/>
      <c r="C46" s="169"/>
      <c r="D46" s="169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1518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 t="s">
        <v>1795</v>
      </c>
      <c r="B48" s="333" t="s">
        <v>1796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333" t="s">
        <v>1797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 t="s">
        <v>1798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</row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O9:P9"/>
    <mergeCell ref="A3:P3"/>
    <mergeCell ref="A7:A10"/>
    <mergeCell ref="B7:B10"/>
    <mergeCell ref="C7:C10"/>
    <mergeCell ref="D7:D10"/>
    <mergeCell ref="G7:P7"/>
    <mergeCell ref="O8:P8"/>
    <mergeCell ref="G8:J8"/>
    <mergeCell ref="K8:N8"/>
    <mergeCell ref="E7:F9"/>
    <mergeCell ref="G9:H9"/>
    <mergeCell ref="I9:J9"/>
    <mergeCell ref="K9:L9"/>
    <mergeCell ref="M9:N9"/>
  </mergeCells>
  <pageMargins left="0.75" right="0.75" top="1" bottom="1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3.7109375" customWidth="1"/>
    <col min="4" max="4" width="14.140625" customWidth="1"/>
    <col min="5" max="7" width="11.7109375" customWidth="1"/>
    <col min="8" max="8" width="23.85546875" customWidth="1"/>
    <col min="9" max="9" width="11.7109375" customWidth="1"/>
    <col min="10" max="12" width="8.7109375" customWidth="1"/>
    <col min="13" max="15" width="9.140625" customWidth="1"/>
    <col min="16" max="26" width="10.7109375" customWidth="1"/>
  </cols>
  <sheetData>
    <row r="1" spans="1:26" ht="15.75">
      <c r="A1" s="168" t="s">
        <v>1799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1800</v>
      </c>
      <c r="B3" s="718"/>
      <c r="C3" s="718"/>
      <c r="D3" s="718"/>
      <c r="E3" s="718"/>
      <c r="F3" s="718"/>
      <c r="G3" s="718"/>
      <c r="H3" s="718"/>
      <c r="I3" s="718"/>
      <c r="J3" s="172"/>
      <c r="K3" s="172"/>
      <c r="L3" s="172"/>
      <c r="M3" s="172"/>
      <c r="N3" s="172"/>
      <c r="O3" s="172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54" t="s">
        <v>284</v>
      </c>
      <c r="E4" s="110" t="str">
        <f>'1'!$F$5</f>
        <v>PONOROGO</v>
      </c>
      <c r="F4" s="171"/>
      <c r="G4" s="171"/>
      <c r="H4" s="171"/>
      <c r="I4" s="171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54" t="s">
        <v>3</v>
      </c>
      <c r="E5" s="110">
        <f>'1'!$F$6</f>
        <v>2025</v>
      </c>
      <c r="F5" s="171"/>
      <c r="G5" s="171"/>
      <c r="H5" s="171"/>
      <c r="I5" s="171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>
      <c r="A7" s="729" t="s">
        <v>4</v>
      </c>
      <c r="B7" s="844" t="s">
        <v>247</v>
      </c>
      <c r="C7" s="729" t="s">
        <v>1156</v>
      </c>
      <c r="D7" s="734" t="s">
        <v>1366</v>
      </c>
      <c r="E7" s="843" t="s">
        <v>1801</v>
      </c>
      <c r="F7" s="758"/>
      <c r="G7" s="758"/>
      <c r="H7" s="727" t="s">
        <v>1802</v>
      </c>
      <c r="I7" s="727" t="s">
        <v>1803</v>
      </c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>
      <c r="A8" s="730"/>
      <c r="B8" s="730"/>
      <c r="C8" s="730"/>
      <c r="D8" s="730"/>
      <c r="E8" s="801"/>
      <c r="F8" s="718"/>
      <c r="G8" s="718"/>
      <c r="H8" s="730"/>
      <c r="I8" s="730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>
      <c r="A9" s="730"/>
      <c r="B9" s="730"/>
      <c r="C9" s="730"/>
      <c r="D9" s="730"/>
      <c r="E9" s="737"/>
      <c r="F9" s="732"/>
      <c r="G9" s="732"/>
      <c r="H9" s="730"/>
      <c r="I9" s="730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31.5">
      <c r="A10" s="720"/>
      <c r="B10" s="720"/>
      <c r="C10" s="720"/>
      <c r="D10" s="720"/>
      <c r="E10" s="175" t="s">
        <v>1804</v>
      </c>
      <c r="F10" s="175" t="s">
        <v>1805</v>
      </c>
      <c r="G10" s="175" t="s">
        <v>1057</v>
      </c>
      <c r="H10" s="720"/>
      <c r="I10" s="720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>
      <c r="A12" s="240">
        <v>1</v>
      </c>
      <c r="B12" s="250" t="str">
        <f>'11'!B9</f>
        <v>Ngrayun</v>
      </c>
      <c r="C12" s="250" t="str">
        <f>'11'!C9</f>
        <v>Ngrayun</v>
      </c>
      <c r="D12" s="227">
        <f>'26'!D11</f>
        <v>463</v>
      </c>
      <c r="E12" s="125">
        <v>7</v>
      </c>
      <c r="F12" s="125">
        <v>457</v>
      </c>
      <c r="G12" s="223">
        <f t="shared" ref="G12:G43" si="0">E12+F12</f>
        <v>464</v>
      </c>
      <c r="H12" s="228">
        <f t="shared" ref="H12:H44" si="1">G12/D12*100</f>
        <v>100.21598272138228</v>
      </c>
      <c r="I12" s="227">
        <f t="shared" ref="I12:I44" si="2">E12/G12*100</f>
        <v>1.5086206896551724</v>
      </c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>
      <c r="A13" s="240">
        <v>2</v>
      </c>
      <c r="B13" s="250">
        <f>'11'!B10</f>
        <v>0</v>
      </c>
      <c r="C13" s="250" t="str">
        <f>'11'!C10</f>
        <v>Selur</v>
      </c>
      <c r="D13" s="227">
        <f>'26'!D12</f>
        <v>312</v>
      </c>
      <c r="E13" s="125">
        <v>2</v>
      </c>
      <c r="F13" s="125">
        <v>75</v>
      </c>
      <c r="G13" s="223">
        <f t="shared" si="0"/>
        <v>77</v>
      </c>
      <c r="H13" s="228">
        <f t="shared" si="1"/>
        <v>24.679487179487182</v>
      </c>
      <c r="I13" s="227">
        <f t="shared" si="2"/>
        <v>2.5974025974025974</v>
      </c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>
      <c r="A14" s="240">
        <v>3</v>
      </c>
      <c r="B14" s="250" t="str">
        <f>'11'!B11</f>
        <v>Slahung</v>
      </c>
      <c r="C14" s="250" t="str">
        <f>'11'!C11</f>
        <v>Slahung</v>
      </c>
      <c r="D14" s="227">
        <f>'26'!D13</f>
        <v>380</v>
      </c>
      <c r="E14" s="125">
        <v>2</v>
      </c>
      <c r="F14" s="125">
        <v>172</v>
      </c>
      <c r="G14" s="223">
        <f t="shared" si="0"/>
        <v>174</v>
      </c>
      <c r="H14" s="228">
        <f t="shared" si="1"/>
        <v>45.789473684210527</v>
      </c>
      <c r="I14" s="227">
        <f t="shared" si="2"/>
        <v>1.1494252873563218</v>
      </c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>
      <c r="A15" s="240">
        <v>4</v>
      </c>
      <c r="B15" s="250">
        <f>'11'!B12</f>
        <v>0</v>
      </c>
      <c r="C15" s="250" t="str">
        <f>'11'!C12</f>
        <v>Nailan</v>
      </c>
      <c r="D15" s="227">
        <f>'26'!D14</f>
        <v>313</v>
      </c>
      <c r="E15" s="125">
        <v>2</v>
      </c>
      <c r="F15" s="125">
        <v>180</v>
      </c>
      <c r="G15" s="223">
        <f t="shared" si="0"/>
        <v>182</v>
      </c>
      <c r="H15" s="228">
        <f t="shared" si="1"/>
        <v>58.146964856230035</v>
      </c>
      <c r="I15" s="227">
        <f t="shared" si="2"/>
        <v>1.098901098901099</v>
      </c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>
      <c r="A16" s="240">
        <v>5</v>
      </c>
      <c r="B16" s="250" t="str">
        <f>'11'!B13</f>
        <v>Bungkal</v>
      </c>
      <c r="C16" s="250" t="str">
        <f>'11'!C13</f>
        <v>Bungkal</v>
      </c>
      <c r="D16" s="227">
        <f>'26'!D15</f>
        <v>504</v>
      </c>
      <c r="E16" s="125">
        <v>5</v>
      </c>
      <c r="F16" s="125">
        <v>224</v>
      </c>
      <c r="G16" s="223">
        <f t="shared" si="0"/>
        <v>229</v>
      </c>
      <c r="H16" s="228">
        <f t="shared" si="1"/>
        <v>45.436507936507937</v>
      </c>
      <c r="I16" s="227">
        <f t="shared" si="2"/>
        <v>2.1834061135371177</v>
      </c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>
      <c r="A17" s="240">
        <v>6</v>
      </c>
      <c r="B17" s="250" t="str">
        <f>'11'!B14</f>
        <v>Sambit</v>
      </c>
      <c r="C17" s="250" t="str">
        <f>'11'!C14</f>
        <v>Sambit</v>
      </c>
      <c r="D17" s="227">
        <f>'26'!D16</f>
        <v>235</v>
      </c>
      <c r="E17" s="125">
        <v>3</v>
      </c>
      <c r="F17" s="125">
        <v>113</v>
      </c>
      <c r="G17" s="223">
        <f t="shared" si="0"/>
        <v>116</v>
      </c>
      <c r="H17" s="228">
        <f t="shared" si="1"/>
        <v>49.361702127659576</v>
      </c>
      <c r="I17" s="227">
        <f t="shared" si="2"/>
        <v>2.5862068965517242</v>
      </c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>
      <c r="A18" s="240">
        <v>7</v>
      </c>
      <c r="B18" s="250">
        <f>'11'!B15</f>
        <v>0</v>
      </c>
      <c r="C18" s="250" t="str">
        <f>'11'!C15</f>
        <v>Wringinanom</v>
      </c>
      <c r="D18" s="227">
        <f>'26'!D17</f>
        <v>286</v>
      </c>
      <c r="E18" s="125">
        <v>2</v>
      </c>
      <c r="F18" s="125">
        <v>150</v>
      </c>
      <c r="G18" s="223">
        <f t="shared" si="0"/>
        <v>152</v>
      </c>
      <c r="H18" s="228">
        <f t="shared" si="1"/>
        <v>53.146853146853147</v>
      </c>
      <c r="I18" s="227">
        <f t="shared" si="2"/>
        <v>1.3157894736842104</v>
      </c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>
      <c r="A19" s="240">
        <v>8</v>
      </c>
      <c r="B19" s="250" t="str">
        <f>'11'!B16</f>
        <v>Sawoo</v>
      </c>
      <c r="C19" s="250" t="str">
        <f>'11'!C16</f>
        <v>Sawoo</v>
      </c>
      <c r="D19" s="227">
        <f>'26'!D18</f>
        <v>685</v>
      </c>
      <c r="E19" s="125">
        <v>4</v>
      </c>
      <c r="F19" s="125">
        <v>324</v>
      </c>
      <c r="G19" s="223">
        <f t="shared" si="0"/>
        <v>328</v>
      </c>
      <c r="H19" s="228">
        <f t="shared" si="1"/>
        <v>47.883211678832119</v>
      </c>
      <c r="I19" s="227">
        <f t="shared" si="2"/>
        <v>1.2195121951219512</v>
      </c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>
      <c r="A20" s="240">
        <v>9</v>
      </c>
      <c r="B20" s="250">
        <f>'11'!B17</f>
        <v>0</v>
      </c>
      <c r="C20" s="250" t="str">
        <f>'11'!C17</f>
        <v>Bondrang</v>
      </c>
      <c r="D20" s="227">
        <f>'26'!D19</f>
        <v>111</v>
      </c>
      <c r="E20" s="125">
        <v>1</v>
      </c>
      <c r="F20" s="125">
        <v>34</v>
      </c>
      <c r="G20" s="223">
        <f t="shared" si="0"/>
        <v>35</v>
      </c>
      <c r="H20" s="228">
        <f t="shared" si="1"/>
        <v>31.531531531531531</v>
      </c>
      <c r="I20" s="227">
        <f t="shared" si="2"/>
        <v>2.8571428571428572</v>
      </c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227">
        <f>'26'!D20</f>
        <v>315</v>
      </c>
      <c r="E21" s="125">
        <v>4</v>
      </c>
      <c r="F21" s="125">
        <v>172</v>
      </c>
      <c r="G21" s="223">
        <f t="shared" si="0"/>
        <v>176</v>
      </c>
      <c r="H21" s="228">
        <f t="shared" si="1"/>
        <v>55.873015873015873</v>
      </c>
      <c r="I21" s="227">
        <f t="shared" si="2"/>
        <v>2.2727272727272729</v>
      </c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227">
        <f>'26'!D21</f>
        <v>121</v>
      </c>
      <c r="E22" s="125">
        <v>0</v>
      </c>
      <c r="F22" s="125">
        <v>105</v>
      </c>
      <c r="G22" s="223">
        <f t="shared" si="0"/>
        <v>105</v>
      </c>
      <c r="H22" s="228">
        <f t="shared" si="1"/>
        <v>86.776859504132233</v>
      </c>
      <c r="I22" s="227">
        <f t="shared" si="2"/>
        <v>0</v>
      </c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227">
        <f>'26'!D22</f>
        <v>408</v>
      </c>
      <c r="E23" s="125">
        <v>4</v>
      </c>
      <c r="F23" s="125">
        <v>300</v>
      </c>
      <c r="G23" s="223">
        <f t="shared" si="0"/>
        <v>304</v>
      </c>
      <c r="H23" s="228">
        <f t="shared" si="1"/>
        <v>74.509803921568633</v>
      </c>
      <c r="I23" s="227">
        <f t="shared" si="2"/>
        <v>1.3157894736842104</v>
      </c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13</v>
      </c>
      <c r="B24" s="250">
        <f>'11'!B21</f>
        <v>0</v>
      </c>
      <c r="C24" s="250" t="str">
        <f>'11'!C21</f>
        <v>Kesugihan</v>
      </c>
      <c r="D24" s="227">
        <f>'26'!D23</f>
        <v>269</v>
      </c>
      <c r="E24" s="125">
        <v>0</v>
      </c>
      <c r="F24" s="125">
        <v>120</v>
      </c>
      <c r="G24" s="223">
        <f t="shared" si="0"/>
        <v>120</v>
      </c>
      <c r="H24" s="228">
        <f t="shared" si="1"/>
        <v>44.609665427509292</v>
      </c>
      <c r="I24" s="227">
        <f t="shared" si="2"/>
        <v>0</v>
      </c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227">
        <f>'26'!D24</f>
        <v>458</v>
      </c>
      <c r="E25" s="125">
        <v>3</v>
      </c>
      <c r="F25" s="125">
        <v>248</v>
      </c>
      <c r="G25" s="223">
        <f t="shared" si="0"/>
        <v>251</v>
      </c>
      <c r="H25" s="228">
        <f t="shared" si="1"/>
        <v>54.803493449781662</v>
      </c>
      <c r="I25" s="227">
        <f t="shared" si="2"/>
        <v>1.1952191235059761</v>
      </c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227">
        <f>'26'!D25</f>
        <v>304</v>
      </c>
      <c r="E26" s="125">
        <v>3</v>
      </c>
      <c r="F26" s="125">
        <v>142</v>
      </c>
      <c r="G26" s="223">
        <f t="shared" si="0"/>
        <v>145</v>
      </c>
      <c r="H26" s="228">
        <f t="shared" si="1"/>
        <v>47.69736842105263</v>
      </c>
      <c r="I26" s="227">
        <f t="shared" si="2"/>
        <v>2.0689655172413794</v>
      </c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227">
        <f>'26'!D26</f>
        <v>307</v>
      </c>
      <c r="E27" s="125">
        <v>1</v>
      </c>
      <c r="F27" s="125">
        <v>195</v>
      </c>
      <c r="G27" s="223">
        <f t="shared" si="0"/>
        <v>196</v>
      </c>
      <c r="H27" s="228">
        <f t="shared" si="1"/>
        <v>63.843648208469048</v>
      </c>
      <c r="I27" s="227">
        <f t="shared" si="2"/>
        <v>0.51020408163265307</v>
      </c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227">
        <f>'26'!D27</f>
        <v>406</v>
      </c>
      <c r="E28" s="125">
        <v>1</v>
      </c>
      <c r="F28" s="125">
        <v>196</v>
      </c>
      <c r="G28" s="223">
        <f t="shared" si="0"/>
        <v>197</v>
      </c>
      <c r="H28" s="228">
        <f t="shared" si="1"/>
        <v>48.522167487684733</v>
      </c>
      <c r="I28" s="227">
        <f t="shared" si="2"/>
        <v>0.50761421319796951</v>
      </c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227">
        <f>'26'!D28</f>
        <v>621</v>
      </c>
      <c r="E29" s="125">
        <v>3</v>
      </c>
      <c r="F29" s="125">
        <v>331</v>
      </c>
      <c r="G29" s="223">
        <f t="shared" si="0"/>
        <v>334</v>
      </c>
      <c r="H29" s="228">
        <f t="shared" si="1"/>
        <v>53.784219001610303</v>
      </c>
      <c r="I29" s="227">
        <f t="shared" si="2"/>
        <v>0.89820359281437123</v>
      </c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227">
        <f>'26'!D29</f>
        <v>451</v>
      </c>
      <c r="E30" s="125">
        <v>7</v>
      </c>
      <c r="F30" s="125">
        <v>405</v>
      </c>
      <c r="G30" s="223">
        <f t="shared" si="0"/>
        <v>412</v>
      </c>
      <c r="H30" s="228">
        <f t="shared" si="1"/>
        <v>91.352549889135261</v>
      </c>
      <c r="I30" s="227">
        <f t="shared" si="2"/>
        <v>1.6990291262135921</v>
      </c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20</v>
      </c>
      <c r="B31" s="250">
        <f>'11'!B28</f>
        <v>0</v>
      </c>
      <c r="C31" s="250" t="str">
        <f>'11'!C28</f>
        <v>Ngrandu</v>
      </c>
      <c r="D31" s="227">
        <f>'26'!D30</f>
        <v>151</v>
      </c>
      <c r="E31" s="125">
        <v>0</v>
      </c>
      <c r="F31" s="125">
        <v>145</v>
      </c>
      <c r="G31" s="223">
        <f t="shared" si="0"/>
        <v>145</v>
      </c>
      <c r="H31" s="228">
        <f t="shared" si="1"/>
        <v>96.026490066225165</v>
      </c>
      <c r="I31" s="227">
        <f t="shared" si="2"/>
        <v>0</v>
      </c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227">
        <f>'26'!D31</f>
        <v>606</v>
      </c>
      <c r="E32" s="125">
        <v>3</v>
      </c>
      <c r="F32" s="125">
        <v>316</v>
      </c>
      <c r="G32" s="223">
        <f t="shared" si="0"/>
        <v>319</v>
      </c>
      <c r="H32" s="228">
        <f t="shared" si="1"/>
        <v>52.64026402640264</v>
      </c>
      <c r="I32" s="227">
        <f t="shared" si="2"/>
        <v>0.94043887147335425</v>
      </c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227">
        <f>'26'!D32</f>
        <v>433</v>
      </c>
      <c r="E33" s="125">
        <v>0</v>
      </c>
      <c r="F33" s="125">
        <v>202</v>
      </c>
      <c r="G33" s="223">
        <f t="shared" si="0"/>
        <v>202</v>
      </c>
      <c r="H33" s="228">
        <f t="shared" si="1"/>
        <v>46.651270207852193</v>
      </c>
      <c r="I33" s="227">
        <f t="shared" si="2"/>
        <v>0</v>
      </c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227">
        <f>'26'!D33</f>
        <v>337</v>
      </c>
      <c r="E34" s="125">
        <v>4</v>
      </c>
      <c r="F34" s="125">
        <v>204</v>
      </c>
      <c r="G34" s="223">
        <f t="shared" si="0"/>
        <v>208</v>
      </c>
      <c r="H34" s="228">
        <f t="shared" si="1"/>
        <v>61.72106824925816</v>
      </c>
      <c r="I34" s="227">
        <f t="shared" si="2"/>
        <v>1.9230769230769231</v>
      </c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24</v>
      </c>
      <c r="B35" s="250">
        <f>'11'!B32</f>
        <v>0</v>
      </c>
      <c r="C35" s="250" t="str">
        <f>'11'!C32</f>
        <v>Kunti</v>
      </c>
      <c r="D35" s="227">
        <f>'26'!D34</f>
        <v>180</v>
      </c>
      <c r="E35" s="125">
        <v>4</v>
      </c>
      <c r="F35" s="125">
        <v>105</v>
      </c>
      <c r="G35" s="223">
        <f t="shared" si="0"/>
        <v>109</v>
      </c>
      <c r="H35" s="228">
        <f t="shared" si="1"/>
        <v>60.55555555555555</v>
      </c>
      <c r="I35" s="227">
        <f t="shared" si="2"/>
        <v>3.669724770642202</v>
      </c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227">
        <f>'26'!D35</f>
        <v>755</v>
      </c>
      <c r="E36" s="125">
        <v>3</v>
      </c>
      <c r="F36" s="125">
        <v>311</v>
      </c>
      <c r="G36" s="223">
        <f t="shared" si="0"/>
        <v>314</v>
      </c>
      <c r="H36" s="228">
        <f t="shared" si="1"/>
        <v>41.589403973509938</v>
      </c>
      <c r="I36" s="227">
        <f t="shared" si="2"/>
        <v>0.95541401273885351</v>
      </c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227">
        <f>'26'!D36</f>
        <v>513</v>
      </c>
      <c r="E37" s="125">
        <v>2</v>
      </c>
      <c r="F37" s="125">
        <v>385</v>
      </c>
      <c r="G37" s="223">
        <f t="shared" si="0"/>
        <v>387</v>
      </c>
      <c r="H37" s="228">
        <f t="shared" si="1"/>
        <v>75.438596491228068</v>
      </c>
      <c r="I37" s="227">
        <f t="shared" si="2"/>
        <v>0.516795865633075</v>
      </c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227">
        <f>'26'!D37</f>
        <v>463</v>
      </c>
      <c r="E38" s="125">
        <v>1</v>
      </c>
      <c r="F38" s="125">
        <v>305</v>
      </c>
      <c r="G38" s="223">
        <f t="shared" si="0"/>
        <v>306</v>
      </c>
      <c r="H38" s="228">
        <f t="shared" si="1"/>
        <v>66.090712742980557</v>
      </c>
      <c r="I38" s="227">
        <f t="shared" si="2"/>
        <v>0.32679738562091504</v>
      </c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227">
        <f>'26'!D38</f>
        <v>516</v>
      </c>
      <c r="E39" s="125">
        <v>4</v>
      </c>
      <c r="F39" s="125">
        <v>300</v>
      </c>
      <c r="G39" s="223">
        <f t="shared" si="0"/>
        <v>304</v>
      </c>
      <c r="H39" s="228">
        <f t="shared" si="1"/>
        <v>58.914728682170548</v>
      </c>
      <c r="I39" s="227">
        <f t="shared" si="2"/>
        <v>1.3157894736842104</v>
      </c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29</v>
      </c>
      <c r="B40" s="250">
        <f>'11'!B37</f>
        <v>0</v>
      </c>
      <c r="C40" s="250" t="str">
        <f>'11'!C37</f>
        <v>Sukosari</v>
      </c>
      <c r="D40" s="227">
        <f>'26'!D39</f>
        <v>379</v>
      </c>
      <c r="E40" s="125">
        <v>3</v>
      </c>
      <c r="F40" s="125">
        <v>186</v>
      </c>
      <c r="G40" s="223">
        <f t="shared" si="0"/>
        <v>189</v>
      </c>
      <c r="H40" s="228">
        <f t="shared" si="1"/>
        <v>49.868073878627968</v>
      </c>
      <c r="I40" s="227">
        <f t="shared" si="2"/>
        <v>1.5873015873015872</v>
      </c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227">
        <f>'26'!D40</f>
        <v>491</v>
      </c>
      <c r="E41" s="125">
        <v>6</v>
      </c>
      <c r="F41" s="125">
        <v>240</v>
      </c>
      <c r="G41" s="223">
        <f t="shared" si="0"/>
        <v>246</v>
      </c>
      <c r="H41" s="228">
        <f t="shared" si="1"/>
        <v>50.101832993890014</v>
      </c>
      <c r="I41" s="227">
        <f t="shared" si="2"/>
        <v>2.4390243902439024</v>
      </c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31</v>
      </c>
      <c r="B42" s="250">
        <f>'11'!B39</f>
        <v>0</v>
      </c>
      <c r="C42" s="250" t="str">
        <f>'11'!C39</f>
        <v>Setono</v>
      </c>
      <c r="D42" s="227">
        <f>'26'!D41</f>
        <v>301</v>
      </c>
      <c r="E42" s="125">
        <v>7</v>
      </c>
      <c r="F42" s="125">
        <v>205</v>
      </c>
      <c r="G42" s="223">
        <f t="shared" si="0"/>
        <v>212</v>
      </c>
      <c r="H42" s="228">
        <f t="shared" si="1"/>
        <v>70.431893687707642</v>
      </c>
      <c r="I42" s="227">
        <f t="shared" si="2"/>
        <v>3.3018867924528301</v>
      </c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240">
        <v>32</v>
      </c>
      <c r="B43" s="250" t="str">
        <f>'11'!B40</f>
        <v>Ngebel</v>
      </c>
      <c r="C43" s="250" t="str">
        <f>'11'!C40</f>
        <v>Ngebel</v>
      </c>
      <c r="D43" s="227">
        <v>275</v>
      </c>
      <c r="E43" s="125">
        <v>3</v>
      </c>
      <c r="F43" s="125">
        <v>150</v>
      </c>
      <c r="G43" s="223">
        <f t="shared" si="0"/>
        <v>153</v>
      </c>
      <c r="H43" s="228">
        <f t="shared" si="1"/>
        <v>55.63636363636364</v>
      </c>
      <c r="I43" s="227">
        <f t="shared" si="2"/>
        <v>1.9607843137254901</v>
      </c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8.75" customHeight="1">
      <c r="A44" s="192" t="s">
        <v>1057</v>
      </c>
      <c r="B44" s="484"/>
      <c r="C44" s="485"/>
      <c r="D44" s="531">
        <f t="shared" ref="D44:G44" si="3">SUM(D12:D43)</f>
        <v>12349</v>
      </c>
      <c r="E44" s="531">
        <f t="shared" si="3"/>
        <v>94</v>
      </c>
      <c r="F44" s="531">
        <f t="shared" si="3"/>
        <v>6997</v>
      </c>
      <c r="G44" s="493">
        <f t="shared" si="3"/>
        <v>7091</v>
      </c>
      <c r="H44" s="273">
        <f t="shared" si="1"/>
        <v>57.421653575188273</v>
      </c>
      <c r="I44" s="272">
        <f t="shared" si="2"/>
        <v>1.325624030461148</v>
      </c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/>
      <c r="B45" s="169"/>
      <c r="C45" s="169"/>
      <c r="D45" s="169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I3"/>
    <mergeCell ref="A7:A10"/>
    <mergeCell ref="B7:B10"/>
    <mergeCell ref="C7:C10"/>
    <mergeCell ref="D7:D10"/>
    <mergeCell ref="E7:G9"/>
    <mergeCell ref="H7:H10"/>
    <mergeCell ref="I7:I10"/>
  </mergeCells>
  <pageMargins left="0.75" right="0.75" top="1" bottom="1" header="0" footer="0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23.7109375" customWidth="1"/>
    <col min="4" max="4" width="17.7109375" customWidth="1"/>
    <col min="5" max="10" width="11.7109375" customWidth="1"/>
    <col min="11" max="12" width="8.7109375" customWidth="1"/>
    <col min="13" max="15" width="9.140625" customWidth="1"/>
    <col min="16" max="26" width="10.7109375" customWidth="1"/>
  </cols>
  <sheetData>
    <row r="1" spans="1:26" ht="15.75">
      <c r="A1" s="168" t="s">
        <v>1806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1807</v>
      </c>
      <c r="B3" s="718"/>
      <c r="C3" s="718"/>
      <c r="D3" s="718"/>
      <c r="E3" s="718"/>
      <c r="F3" s="718"/>
      <c r="G3" s="718"/>
      <c r="H3" s="718"/>
      <c r="I3" s="718"/>
      <c r="J3" s="170"/>
      <c r="K3" s="172"/>
      <c r="L3" s="172"/>
      <c r="M3" s="172"/>
      <c r="N3" s="172"/>
      <c r="O3" s="172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54"/>
      <c r="D4" s="154" t="s">
        <v>284</v>
      </c>
      <c r="E4" s="110" t="str">
        <f>'1'!$F$5</f>
        <v>PONOROGO</v>
      </c>
      <c r="F4" s="171"/>
      <c r="G4" s="171"/>
      <c r="H4" s="171"/>
      <c r="I4" s="171"/>
      <c r="J4" s="171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54"/>
      <c r="D5" s="154" t="s">
        <v>3</v>
      </c>
      <c r="E5" s="110">
        <f>'1'!$F$6</f>
        <v>2025</v>
      </c>
      <c r="F5" s="171"/>
      <c r="G5" s="171"/>
      <c r="H5" s="171"/>
      <c r="I5" s="171"/>
      <c r="J5" s="171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>
      <c r="A7" s="729" t="s">
        <v>4</v>
      </c>
      <c r="B7" s="844" t="s">
        <v>247</v>
      </c>
      <c r="C7" s="729" t="s">
        <v>1156</v>
      </c>
      <c r="D7" s="734" t="s">
        <v>1808</v>
      </c>
      <c r="E7" s="843" t="s">
        <v>1809</v>
      </c>
      <c r="F7" s="758"/>
      <c r="G7" s="758"/>
      <c r="H7" s="758"/>
      <c r="I7" s="758"/>
      <c r="J7" s="759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>
      <c r="A8" s="730"/>
      <c r="B8" s="730"/>
      <c r="C8" s="730"/>
      <c r="D8" s="730"/>
      <c r="E8" s="737"/>
      <c r="F8" s="732"/>
      <c r="G8" s="732"/>
      <c r="H8" s="732"/>
      <c r="I8" s="732"/>
      <c r="J8" s="73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>
      <c r="A9" s="730"/>
      <c r="B9" s="730"/>
      <c r="C9" s="730"/>
      <c r="D9" s="730"/>
      <c r="E9" s="845" t="s">
        <v>1810</v>
      </c>
      <c r="F9" s="724"/>
      <c r="G9" s="845" t="s">
        <v>1811</v>
      </c>
      <c r="H9" s="724"/>
      <c r="I9" s="845" t="s">
        <v>1057</v>
      </c>
      <c r="J9" s="724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23.25" customHeight="1">
      <c r="A10" s="720"/>
      <c r="B10" s="720"/>
      <c r="C10" s="720"/>
      <c r="D10" s="720"/>
      <c r="E10" s="175" t="s">
        <v>1812</v>
      </c>
      <c r="F10" s="175" t="s">
        <v>29</v>
      </c>
      <c r="G10" s="175" t="s">
        <v>1812</v>
      </c>
      <c r="H10" s="175" t="s">
        <v>29</v>
      </c>
      <c r="I10" s="175" t="s">
        <v>1812</v>
      </c>
      <c r="J10" s="175" t="s">
        <v>29</v>
      </c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>
      <c r="A12" s="240">
        <v>1</v>
      </c>
      <c r="B12" s="250" t="str">
        <f>'11'!B9</f>
        <v>Ngrayun</v>
      </c>
      <c r="C12" s="250" t="str">
        <f>'11'!C9</f>
        <v>Ngrayun</v>
      </c>
      <c r="D12" s="125">
        <v>4</v>
      </c>
      <c r="E12" s="125">
        <v>4</v>
      </c>
      <c r="F12" s="227">
        <f t="shared" ref="F12:F44" si="0">E12/D12*100</f>
        <v>100</v>
      </c>
      <c r="G12" s="139">
        <v>0</v>
      </c>
      <c r="H12" s="228">
        <f t="shared" ref="H12:H44" si="1">G12/D12*100</f>
        <v>0</v>
      </c>
      <c r="I12" s="227">
        <f t="shared" ref="I12:I44" si="2">E12+G12</f>
        <v>4</v>
      </c>
      <c r="J12" s="226">
        <f t="shared" ref="J12:J44" si="3">I12/D12*100</f>
        <v>100</v>
      </c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>
      <c r="A13" s="240">
        <v>2</v>
      </c>
      <c r="B13" s="250">
        <f>'11'!B10</f>
        <v>0</v>
      </c>
      <c r="C13" s="250" t="str">
        <f>'11'!C10</f>
        <v>Selur</v>
      </c>
      <c r="D13" s="125">
        <v>5</v>
      </c>
      <c r="E13" s="125">
        <v>5</v>
      </c>
      <c r="F13" s="227">
        <f t="shared" si="0"/>
        <v>100</v>
      </c>
      <c r="G13" s="139">
        <v>0</v>
      </c>
      <c r="H13" s="228">
        <f t="shared" si="1"/>
        <v>0</v>
      </c>
      <c r="I13" s="227">
        <f t="shared" si="2"/>
        <v>5</v>
      </c>
      <c r="J13" s="226">
        <f t="shared" si="3"/>
        <v>100</v>
      </c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>
      <c r="A14" s="240">
        <v>3</v>
      </c>
      <c r="B14" s="250" t="str">
        <f>'11'!B11</f>
        <v>Slahung</v>
      </c>
      <c r="C14" s="250" t="str">
        <f>'11'!C11</f>
        <v>Slahung</v>
      </c>
      <c r="D14" s="125">
        <v>1</v>
      </c>
      <c r="E14" s="125">
        <v>1</v>
      </c>
      <c r="F14" s="227">
        <f t="shared" si="0"/>
        <v>100</v>
      </c>
      <c r="G14" s="139">
        <v>0</v>
      </c>
      <c r="H14" s="228">
        <f t="shared" si="1"/>
        <v>0</v>
      </c>
      <c r="I14" s="227">
        <f t="shared" si="2"/>
        <v>1</v>
      </c>
      <c r="J14" s="226">
        <f t="shared" si="3"/>
        <v>100</v>
      </c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>
      <c r="A15" s="240">
        <v>4</v>
      </c>
      <c r="B15" s="250">
        <f>'11'!B12</f>
        <v>0</v>
      </c>
      <c r="C15" s="250" t="str">
        <f>'11'!C12</f>
        <v>Nailan</v>
      </c>
      <c r="D15" s="125">
        <v>1</v>
      </c>
      <c r="E15" s="125">
        <v>1</v>
      </c>
      <c r="F15" s="227">
        <f t="shared" si="0"/>
        <v>100</v>
      </c>
      <c r="G15" s="139">
        <v>0</v>
      </c>
      <c r="H15" s="228">
        <f t="shared" si="1"/>
        <v>0</v>
      </c>
      <c r="I15" s="227">
        <f t="shared" si="2"/>
        <v>1</v>
      </c>
      <c r="J15" s="226">
        <f t="shared" si="3"/>
        <v>100</v>
      </c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>
      <c r="A16" s="240">
        <v>5</v>
      </c>
      <c r="B16" s="250" t="str">
        <f>'11'!B13</f>
        <v>Bungkal</v>
      </c>
      <c r="C16" s="250" t="str">
        <f>'11'!C13</f>
        <v>Bungkal</v>
      </c>
      <c r="D16" s="125">
        <v>2</v>
      </c>
      <c r="E16" s="125">
        <v>2</v>
      </c>
      <c r="F16" s="227">
        <f t="shared" si="0"/>
        <v>100</v>
      </c>
      <c r="G16" s="139">
        <v>0</v>
      </c>
      <c r="H16" s="228">
        <f t="shared" si="1"/>
        <v>0</v>
      </c>
      <c r="I16" s="227">
        <f t="shared" si="2"/>
        <v>2</v>
      </c>
      <c r="J16" s="226">
        <f t="shared" si="3"/>
        <v>100</v>
      </c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>
      <c r="A17" s="240">
        <v>6</v>
      </c>
      <c r="B17" s="250" t="str">
        <f>'11'!B14</f>
        <v>Sambit</v>
      </c>
      <c r="C17" s="250" t="str">
        <f>'11'!C14</f>
        <v>Sambit</v>
      </c>
      <c r="D17" s="125">
        <v>1</v>
      </c>
      <c r="E17" s="125">
        <v>1</v>
      </c>
      <c r="F17" s="227">
        <f t="shared" si="0"/>
        <v>100</v>
      </c>
      <c r="G17" s="139">
        <v>0</v>
      </c>
      <c r="H17" s="228">
        <f t="shared" si="1"/>
        <v>0</v>
      </c>
      <c r="I17" s="227">
        <f t="shared" si="2"/>
        <v>1</v>
      </c>
      <c r="J17" s="226">
        <f t="shared" si="3"/>
        <v>100</v>
      </c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>
      <c r="A18" s="240">
        <v>7</v>
      </c>
      <c r="B18" s="250">
        <f>'11'!B15</f>
        <v>0</v>
      </c>
      <c r="C18" s="250" t="str">
        <f>'11'!C15</f>
        <v>Wringinanom</v>
      </c>
      <c r="D18" s="125">
        <v>2</v>
      </c>
      <c r="E18" s="125">
        <v>2</v>
      </c>
      <c r="F18" s="227">
        <f t="shared" si="0"/>
        <v>100</v>
      </c>
      <c r="G18" s="139">
        <v>0</v>
      </c>
      <c r="H18" s="228">
        <f t="shared" si="1"/>
        <v>0</v>
      </c>
      <c r="I18" s="227">
        <f t="shared" si="2"/>
        <v>2</v>
      </c>
      <c r="J18" s="226">
        <f t="shared" si="3"/>
        <v>100</v>
      </c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>
      <c r="A19" s="240">
        <v>8</v>
      </c>
      <c r="B19" s="250" t="str">
        <f>'11'!B16</f>
        <v>Sawoo</v>
      </c>
      <c r="C19" s="250" t="str">
        <f>'11'!C16</f>
        <v>Sawoo</v>
      </c>
      <c r="D19" s="125">
        <v>2</v>
      </c>
      <c r="E19" s="125">
        <v>2</v>
      </c>
      <c r="F19" s="227">
        <f t="shared" si="0"/>
        <v>100</v>
      </c>
      <c r="G19" s="139">
        <v>0</v>
      </c>
      <c r="H19" s="228">
        <f t="shared" si="1"/>
        <v>0</v>
      </c>
      <c r="I19" s="227">
        <f t="shared" si="2"/>
        <v>2</v>
      </c>
      <c r="J19" s="226">
        <f t="shared" si="3"/>
        <v>100</v>
      </c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5.75">
      <c r="A20" s="240">
        <v>9</v>
      </c>
      <c r="B20" s="250">
        <f>'11'!B17</f>
        <v>0</v>
      </c>
      <c r="C20" s="250" t="str">
        <f>'11'!C17</f>
        <v>Bondrang</v>
      </c>
      <c r="D20" s="125">
        <v>0</v>
      </c>
      <c r="E20" s="125">
        <v>0</v>
      </c>
      <c r="F20" s="227" t="e">
        <f t="shared" si="0"/>
        <v>#DIV/0!</v>
      </c>
      <c r="G20" s="532">
        <v>0</v>
      </c>
      <c r="H20" s="228" t="e">
        <f t="shared" si="1"/>
        <v>#DIV/0!</v>
      </c>
      <c r="I20" s="227">
        <f t="shared" si="2"/>
        <v>0</v>
      </c>
      <c r="J20" s="226" t="e">
        <f t="shared" si="3"/>
        <v>#DIV/0!</v>
      </c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125">
        <v>3</v>
      </c>
      <c r="E21" s="125">
        <v>3</v>
      </c>
      <c r="F21" s="227">
        <f t="shared" si="0"/>
        <v>100</v>
      </c>
      <c r="G21" s="139">
        <v>0</v>
      </c>
      <c r="H21" s="228">
        <f t="shared" si="1"/>
        <v>0</v>
      </c>
      <c r="I21" s="227">
        <f t="shared" si="2"/>
        <v>3</v>
      </c>
      <c r="J21" s="226">
        <f t="shared" si="3"/>
        <v>100</v>
      </c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125">
        <v>0</v>
      </c>
      <c r="E22" s="125">
        <v>0</v>
      </c>
      <c r="F22" s="227" t="e">
        <f t="shared" si="0"/>
        <v>#DIV/0!</v>
      </c>
      <c r="G22" s="139">
        <v>0</v>
      </c>
      <c r="H22" s="228" t="e">
        <f t="shared" si="1"/>
        <v>#DIV/0!</v>
      </c>
      <c r="I22" s="227">
        <f t="shared" si="2"/>
        <v>0</v>
      </c>
      <c r="J22" s="226" t="e">
        <f t="shared" si="3"/>
        <v>#DIV/0!</v>
      </c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5">
        <v>3</v>
      </c>
      <c r="E23" s="125">
        <v>3</v>
      </c>
      <c r="F23" s="227">
        <f t="shared" si="0"/>
        <v>100</v>
      </c>
      <c r="G23" s="139">
        <v>0</v>
      </c>
      <c r="H23" s="228">
        <f t="shared" si="1"/>
        <v>0</v>
      </c>
      <c r="I23" s="227">
        <f t="shared" si="2"/>
        <v>3</v>
      </c>
      <c r="J23" s="226">
        <f t="shared" si="3"/>
        <v>100</v>
      </c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13</v>
      </c>
      <c r="B24" s="250">
        <f>'11'!B21</f>
        <v>0</v>
      </c>
      <c r="C24" s="250" t="str">
        <f>'11'!C21</f>
        <v>Kesugihan</v>
      </c>
      <c r="D24" s="125">
        <v>0</v>
      </c>
      <c r="E24" s="125">
        <v>0</v>
      </c>
      <c r="F24" s="227" t="e">
        <f t="shared" si="0"/>
        <v>#DIV/0!</v>
      </c>
      <c r="G24" s="139">
        <v>0</v>
      </c>
      <c r="H24" s="228" t="e">
        <f t="shared" si="1"/>
        <v>#DIV/0!</v>
      </c>
      <c r="I24" s="227">
        <f t="shared" si="2"/>
        <v>0</v>
      </c>
      <c r="J24" s="226" t="e">
        <f t="shared" si="3"/>
        <v>#DIV/0!</v>
      </c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5">
        <v>6</v>
      </c>
      <c r="E25" s="125">
        <v>6</v>
      </c>
      <c r="F25" s="227">
        <f t="shared" si="0"/>
        <v>100</v>
      </c>
      <c r="G25" s="139">
        <v>0</v>
      </c>
      <c r="H25" s="228">
        <f t="shared" si="1"/>
        <v>0</v>
      </c>
      <c r="I25" s="227">
        <f t="shared" si="2"/>
        <v>6</v>
      </c>
      <c r="J25" s="226">
        <f t="shared" si="3"/>
        <v>100</v>
      </c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125">
        <v>2</v>
      </c>
      <c r="E26" s="125">
        <v>2</v>
      </c>
      <c r="F26" s="227">
        <f t="shared" si="0"/>
        <v>100</v>
      </c>
      <c r="G26" s="139">
        <v>0</v>
      </c>
      <c r="H26" s="228">
        <f t="shared" si="1"/>
        <v>0</v>
      </c>
      <c r="I26" s="227">
        <f t="shared" si="2"/>
        <v>2</v>
      </c>
      <c r="J26" s="226">
        <f t="shared" si="3"/>
        <v>100</v>
      </c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125">
        <v>1</v>
      </c>
      <c r="E27" s="125">
        <v>1</v>
      </c>
      <c r="F27" s="227">
        <f t="shared" si="0"/>
        <v>100</v>
      </c>
      <c r="G27" s="139">
        <v>0</v>
      </c>
      <c r="H27" s="228">
        <f t="shared" si="1"/>
        <v>0</v>
      </c>
      <c r="I27" s="227">
        <f t="shared" si="2"/>
        <v>1</v>
      </c>
      <c r="J27" s="226">
        <f t="shared" si="3"/>
        <v>100</v>
      </c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125">
        <v>2</v>
      </c>
      <c r="E28" s="125">
        <v>2</v>
      </c>
      <c r="F28" s="227">
        <f t="shared" si="0"/>
        <v>100</v>
      </c>
      <c r="G28" s="139">
        <v>0</v>
      </c>
      <c r="H28" s="228">
        <f t="shared" si="1"/>
        <v>0</v>
      </c>
      <c r="I28" s="227">
        <f t="shared" si="2"/>
        <v>2</v>
      </c>
      <c r="J28" s="226">
        <f t="shared" si="3"/>
        <v>100</v>
      </c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5">
        <v>2</v>
      </c>
      <c r="E29" s="125">
        <v>2</v>
      </c>
      <c r="F29" s="227">
        <f t="shared" si="0"/>
        <v>100</v>
      </c>
      <c r="G29" s="139">
        <v>0</v>
      </c>
      <c r="H29" s="228">
        <f t="shared" si="1"/>
        <v>0</v>
      </c>
      <c r="I29" s="227">
        <f t="shared" si="2"/>
        <v>2</v>
      </c>
      <c r="J29" s="226">
        <f t="shared" si="3"/>
        <v>100</v>
      </c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5">
        <v>2</v>
      </c>
      <c r="E30" s="125">
        <v>2</v>
      </c>
      <c r="F30" s="227">
        <f t="shared" si="0"/>
        <v>100</v>
      </c>
      <c r="G30" s="139">
        <v>0</v>
      </c>
      <c r="H30" s="228">
        <f t="shared" si="1"/>
        <v>0</v>
      </c>
      <c r="I30" s="227">
        <f t="shared" si="2"/>
        <v>2</v>
      </c>
      <c r="J30" s="226">
        <f t="shared" si="3"/>
        <v>100</v>
      </c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20</v>
      </c>
      <c r="B31" s="250">
        <f>'11'!B28</f>
        <v>0</v>
      </c>
      <c r="C31" s="250" t="str">
        <f>'11'!C28</f>
        <v>Ngrandu</v>
      </c>
      <c r="D31" s="125">
        <v>0</v>
      </c>
      <c r="E31" s="125">
        <v>0</v>
      </c>
      <c r="F31" s="227" t="e">
        <f t="shared" si="0"/>
        <v>#DIV/0!</v>
      </c>
      <c r="G31" s="139">
        <v>0</v>
      </c>
      <c r="H31" s="228" t="e">
        <f t="shared" si="1"/>
        <v>#DIV/0!</v>
      </c>
      <c r="I31" s="227">
        <f t="shared" si="2"/>
        <v>0</v>
      </c>
      <c r="J31" s="226" t="e">
        <f t="shared" si="3"/>
        <v>#DIV/0!</v>
      </c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5">
        <v>2</v>
      </c>
      <c r="E32" s="125">
        <v>2</v>
      </c>
      <c r="F32" s="227">
        <f t="shared" si="0"/>
        <v>100</v>
      </c>
      <c r="G32" s="139">
        <v>0</v>
      </c>
      <c r="H32" s="228">
        <f t="shared" si="1"/>
        <v>0</v>
      </c>
      <c r="I32" s="227">
        <f t="shared" si="2"/>
        <v>2</v>
      </c>
      <c r="J32" s="226">
        <f t="shared" si="3"/>
        <v>100</v>
      </c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5">
        <v>2</v>
      </c>
      <c r="E33" s="125">
        <v>2</v>
      </c>
      <c r="F33" s="227">
        <f t="shared" si="0"/>
        <v>100</v>
      </c>
      <c r="G33" s="532">
        <v>0</v>
      </c>
      <c r="H33" s="228">
        <f t="shared" si="1"/>
        <v>0</v>
      </c>
      <c r="I33" s="227">
        <f t="shared" si="2"/>
        <v>2</v>
      </c>
      <c r="J33" s="226">
        <f t="shared" si="3"/>
        <v>100</v>
      </c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5">
        <v>0</v>
      </c>
      <c r="E34" s="125">
        <v>0</v>
      </c>
      <c r="F34" s="227" t="e">
        <f t="shared" si="0"/>
        <v>#DIV/0!</v>
      </c>
      <c r="G34" s="139">
        <v>0</v>
      </c>
      <c r="H34" s="228" t="e">
        <f t="shared" si="1"/>
        <v>#DIV/0!</v>
      </c>
      <c r="I34" s="227">
        <f t="shared" si="2"/>
        <v>0</v>
      </c>
      <c r="J34" s="226" t="e">
        <f t="shared" si="3"/>
        <v>#DIV/0!</v>
      </c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24</v>
      </c>
      <c r="B35" s="250">
        <f>'11'!B32</f>
        <v>0</v>
      </c>
      <c r="C35" s="250" t="str">
        <f>'11'!C32</f>
        <v>Kunti</v>
      </c>
      <c r="D35" s="125">
        <v>1</v>
      </c>
      <c r="E35" s="125">
        <v>1</v>
      </c>
      <c r="F35" s="227">
        <f t="shared" si="0"/>
        <v>100</v>
      </c>
      <c r="G35" s="139">
        <v>0</v>
      </c>
      <c r="H35" s="228">
        <f t="shared" si="1"/>
        <v>0</v>
      </c>
      <c r="I35" s="227">
        <f t="shared" si="2"/>
        <v>1</v>
      </c>
      <c r="J35" s="226">
        <f t="shared" si="3"/>
        <v>100</v>
      </c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5">
        <v>1</v>
      </c>
      <c r="E36" s="125">
        <v>1</v>
      </c>
      <c r="F36" s="227">
        <f t="shared" si="0"/>
        <v>100</v>
      </c>
      <c r="G36" s="139">
        <v>0</v>
      </c>
      <c r="H36" s="228">
        <f t="shared" si="1"/>
        <v>0</v>
      </c>
      <c r="I36" s="227">
        <f t="shared" si="2"/>
        <v>1</v>
      </c>
      <c r="J36" s="226">
        <f t="shared" si="3"/>
        <v>100</v>
      </c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5">
        <v>2</v>
      </c>
      <c r="E37" s="125">
        <v>2</v>
      </c>
      <c r="F37" s="227">
        <f t="shared" si="0"/>
        <v>100</v>
      </c>
      <c r="G37" s="139">
        <v>0</v>
      </c>
      <c r="H37" s="228">
        <f t="shared" si="1"/>
        <v>0</v>
      </c>
      <c r="I37" s="227">
        <f t="shared" si="2"/>
        <v>2</v>
      </c>
      <c r="J37" s="226">
        <f t="shared" si="3"/>
        <v>100</v>
      </c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125">
        <v>0</v>
      </c>
      <c r="E38" s="125">
        <v>0</v>
      </c>
      <c r="F38" s="227" t="e">
        <f t="shared" si="0"/>
        <v>#DIV/0!</v>
      </c>
      <c r="G38" s="139">
        <v>0</v>
      </c>
      <c r="H38" s="228" t="e">
        <f t="shared" si="1"/>
        <v>#DIV/0!</v>
      </c>
      <c r="I38" s="227">
        <f t="shared" si="2"/>
        <v>0</v>
      </c>
      <c r="J38" s="226" t="e">
        <f t="shared" si="3"/>
        <v>#DIV/0!</v>
      </c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5">
        <v>4</v>
      </c>
      <c r="E39" s="125">
        <v>4</v>
      </c>
      <c r="F39" s="227">
        <f t="shared" si="0"/>
        <v>100</v>
      </c>
      <c r="G39" s="139">
        <v>0</v>
      </c>
      <c r="H39" s="228">
        <f t="shared" si="1"/>
        <v>0</v>
      </c>
      <c r="I39" s="227">
        <f t="shared" si="2"/>
        <v>4</v>
      </c>
      <c r="J39" s="226">
        <f t="shared" si="3"/>
        <v>100</v>
      </c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29</v>
      </c>
      <c r="B40" s="250">
        <f>'11'!B37</f>
        <v>0</v>
      </c>
      <c r="C40" s="250" t="str">
        <f>'11'!C37</f>
        <v>Sukosari</v>
      </c>
      <c r="D40" s="125">
        <v>1</v>
      </c>
      <c r="E40" s="125">
        <v>1</v>
      </c>
      <c r="F40" s="227">
        <f t="shared" si="0"/>
        <v>100</v>
      </c>
      <c r="G40" s="139">
        <v>0</v>
      </c>
      <c r="H40" s="228">
        <f t="shared" si="1"/>
        <v>0</v>
      </c>
      <c r="I40" s="227">
        <f t="shared" si="2"/>
        <v>1</v>
      </c>
      <c r="J40" s="226">
        <f t="shared" si="3"/>
        <v>100</v>
      </c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5">
        <v>6</v>
      </c>
      <c r="E41" s="125">
        <v>6</v>
      </c>
      <c r="F41" s="227">
        <f t="shared" si="0"/>
        <v>100</v>
      </c>
      <c r="G41" s="139">
        <v>0</v>
      </c>
      <c r="H41" s="228">
        <f t="shared" si="1"/>
        <v>0</v>
      </c>
      <c r="I41" s="227">
        <f t="shared" si="2"/>
        <v>6</v>
      </c>
      <c r="J41" s="226">
        <f t="shared" si="3"/>
        <v>100</v>
      </c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31</v>
      </c>
      <c r="B42" s="250">
        <f>'11'!B39</f>
        <v>0</v>
      </c>
      <c r="C42" s="250" t="str">
        <f>'11'!C39</f>
        <v>Setono</v>
      </c>
      <c r="D42" s="125">
        <v>3</v>
      </c>
      <c r="E42" s="125">
        <v>3</v>
      </c>
      <c r="F42" s="227">
        <f t="shared" si="0"/>
        <v>100</v>
      </c>
      <c r="G42" s="139">
        <v>0</v>
      </c>
      <c r="H42" s="228">
        <f t="shared" si="1"/>
        <v>0</v>
      </c>
      <c r="I42" s="227">
        <f t="shared" si="2"/>
        <v>3</v>
      </c>
      <c r="J42" s="226">
        <f t="shared" si="3"/>
        <v>100</v>
      </c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5">
        <v>0</v>
      </c>
      <c r="E43" s="125">
        <v>0</v>
      </c>
      <c r="F43" s="227" t="e">
        <f t="shared" si="0"/>
        <v>#DIV/0!</v>
      </c>
      <c r="G43" s="139">
        <v>0</v>
      </c>
      <c r="H43" s="228" t="e">
        <f t="shared" si="1"/>
        <v>#DIV/0!</v>
      </c>
      <c r="I43" s="227">
        <f t="shared" si="2"/>
        <v>0</v>
      </c>
      <c r="J43" s="226" t="e">
        <f t="shared" si="3"/>
        <v>#DIV/0!</v>
      </c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8.75" customHeight="1">
      <c r="A44" s="271" t="s">
        <v>1057</v>
      </c>
      <c r="B44" s="484"/>
      <c r="C44" s="485"/>
      <c r="D44" s="531">
        <f t="shared" ref="D44:E44" si="4">SUM(D12:D43)</f>
        <v>61</v>
      </c>
      <c r="E44" s="526">
        <f t="shared" si="4"/>
        <v>61</v>
      </c>
      <c r="F44" s="272">
        <f t="shared" si="0"/>
        <v>100</v>
      </c>
      <c r="G44" s="272">
        <f>SUM(G12:G43)</f>
        <v>0</v>
      </c>
      <c r="H44" s="273">
        <f t="shared" si="1"/>
        <v>0</v>
      </c>
      <c r="I44" s="526">
        <f t="shared" si="2"/>
        <v>61</v>
      </c>
      <c r="J44" s="192">
        <f t="shared" si="3"/>
        <v>100</v>
      </c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/>
      <c r="B45" s="169"/>
      <c r="C45" s="169"/>
      <c r="D45" s="169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9:H9"/>
    <mergeCell ref="I9:J9"/>
    <mergeCell ref="A3:I3"/>
    <mergeCell ref="A7:A10"/>
    <mergeCell ref="B7:B10"/>
    <mergeCell ref="C7:C10"/>
    <mergeCell ref="D7:D10"/>
    <mergeCell ref="E7:J8"/>
    <mergeCell ref="E9:F9"/>
  </mergeCells>
  <printOptions horizontalCentered="1"/>
  <pageMargins left="0.74803149606299213" right="0.74803149606299213" top="0.98425196850393704" bottom="0.98425196850393704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5.7109375" customWidth="1"/>
    <col min="3" max="3" width="24" customWidth="1"/>
    <col min="4" max="12" width="15.7109375" customWidth="1"/>
    <col min="13" max="26" width="9.140625" customWidth="1"/>
  </cols>
  <sheetData>
    <row r="1" spans="1:26" ht="15.75">
      <c r="A1" s="168" t="s">
        <v>1813</v>
      </c>
      <c r="B1" s="169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 ht="15.75">
      <c r="A2" s="155" t="s">
        <v>148</v>
      </c>
      <c r="B2" s="155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1814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71"/>
      <c r="F4" s="154" t="s">
        <v>284</v>
      </c>
      <c r="G4" s="110" t="str">
        <f>'1'!$F$5</f>
        <v>PONOROGO</v>
      </c>
      <c r="H4" s="171"/>
      <c r="I4" s="171"/>
      <c r="J4" s="171"/>
      <c r="K4" s="171"/>
      <c r="L4" s="171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71"/>
      <c r="F5" s="154" t="s">
        <v>3</v>
      </c>
      <c r="G5" s="110">
        <f>'1'!$F$6</f>
        <v>2025</v>
      </c>
      <c r="H5" s="171"/>
      <c r="I5" s="171"/>
      <c r="J5" s="171"/>
      <c r="K5" s="171"/>
      <c r="L5" s="171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9.5" customHeight="1">
      <c r="A7" s="729" t="s">
        <v>4</v>
      </c>
      <c r="B7" s="729" t="s">
        <v>247</v>
      </c>
      <c r="C7" s="729" t="s">
        <v>1156</v>
      </c>
      <c r="D7" s="731" t="s">
        <v>1815</v>
      </c>
      <c r="E7" s="732"/>
      <c r="F7" s="732"/>
      <c r="G7" s="732"/>
      <c r="H7" s="732"/>
      <c r="I7" s="732"/>
      <c r="J7" s="732"/>
      <c r="K7" s="732"/>
      <c r="L7" s="73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9.5" customHeight="1">
      <c r="A8" s="730"/>
      <c r="B8" s="730"/>
      <c r="C8" s="730"/>
      <c r="D8" s="745" t="s">
        <v>1816</v>
      </c>
      <c r="E8" s="723"/>
      <c r="F8" s="724"/>
      <c r="G8" s="745" t="s">
        <v>1817</v>
      </c>
      <c r="H8" s="723"/>
      <c r="I8" s="724"/>
      <c r="J8" s="796" t="s">
        <v>1818</v>
      </c>
      <c r="K8" s="747"/>
      <c r="L8" s="748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9.5" customHeight="1">
      <c r="A9" s="720"/>
      <c r="B9" s="720"/>
      <c r="C9" s="720"/>
      <c r="D9" s="175" t="s">
        <v>8</v>
      </c>
      <c r="E9" s="175" t="s">
        <v>9</v>
      </c>
      <c r="F9" s="175" t="s">
        <v>388</v>
      </c>
      <c r="G9" s="175" t="s">
        <v>8</v>
      </c>
      <c r="H9" s="175" t="s">
        <v>9</v>
      </c>
      <c r="I9" s="175" t="s">
        <v>388</v>
      </c>
      <c r="J9" s="175" t="s">
        <v>8</v>
      </c>
      <c r="K9" s="175" t="s">
        <v>9</v>
      </c>
      <c r="L9" s="175" t="s">
        <v>388</v>
      </c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9.5" customHeight="1">
      <c r="A11" s="240">
        <v>1</v>
      </c>
      <c r="B11" s="250" t="str">
        <f>'11'!B9</f>
        <v>Ngrayun</v>
      </c>
      <c r="C11" s="250" t="str">
        <f>'11'!C9</f>
        <v>Ngrayun</v>
      </c>
      <c r="D11" s="139">
        <v>0</v>
      </c>
      <c r="E11" s="139">
        <v>0</v>
      </c>
      <c r="F11" s="223">
        <f t="shared" ref="F11:F42" si="0">SUM(D11:E11)</f>
        <v>0</v>
      </c>
      <c r="G11" s="139">
        <v>1</v>
      </c>
      <c r="H11" s="139">
        <v>1</v>
      </c>
      <c r="I11" s="223">
        <f t="shared" ref="I11:I42" si="1">SUM(G11:H11)</f>
        <v>2</v>
      </c>
      <c r="J11" s="223">
        <f t="shared" ref="J11:K11" si="2">SUM(D11,G11)</f>
        <v>1</v>
      </c>
      <c r="K11" s="223">
        <f t="shared" si="2"/>
        <v>1</v>
      </c>
      <c r="L11" s="223">
        <f t="shared" ref="L11:L42" si="3">SUM(J11:K11)</f>
        <v>2</v>
      </c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9.5" customHeight="1">
      <c r="A12" s="240">
        <v>2</v>
      </c>
      <c r="B12" s="250">
        <f>'11'!B10</f>
        <v>0</v>
      </c>
      <c r="C12" s="250" t="str">
        <f>'11'!C10</f>
        <v>Selur</v>
      </c>
      <c r="D12" s="139">
        <v>0</v>
      </c>
      <c r="E12" s="139">
        <v>0</v>
      </c>
      <c r="F12" s="223">
        <f t="shared" si="0"/>
        <v>0</v>
      </c>
      <c r="G12" s="139">
        <v>1</v>
      </c>
      <c r="H12" s="139">
        <v>0</v>
      </c>
      <c r="I12" s="223">
        <f t="shared" si="1"/>
        <v>1</v>
      </c>
      <c r="J12" s="223">
        <f t="shared" ref="J12:K12" si="4">SUM(D12,G12)</f>
        <v>1</v>
      </c>
      <c r="K12" s="223">
        <f t="shared" si="4"/>
        <v>0</v>
      </c>
      <c r="L12" s="223">
        <f t="shared" si="3"/>
        <v>1</v>
      </c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9.5" customHeight="1">
      <c r="A13" s="240">
        <v>3</v>
      </c>
      <c r="B13" s="250" t="str">
        <f>'11'!B11</f>
        <v>Slahung</v>
      </c>
      <c r="C13" s="250" t="str">
        <f>'11'!C11</f>
        <v>Slahung</v>
      </c>
      <c r="D13" s="139">
        <v>0</v>
      </c>
      <c r="E13" s="139">
        <v>0</v>
      </c>
      <c r="F13" s="223">
        <f t="shared" si="0"/>
        <v>0</v>
      </c>
      <c r="G13" s="139">
        <v>0</v>
      </c>
      <c r="H13" s="139">
        <v>0</v>
      </c>
      <c r="I13" s="223">
        <f t="shared" si="1"/>
        <v>0</v>
      </c>
      <c r="J13" s="223">
        <f t="shared" ref="J13:K13" si="5">SUM(D13,G13)</f>
        <v>0</v>
      </c>
      <c r="K13" s="223">
        <f t="shared" si="5"/>
        <v>0</v>
      </c>
      <c r="L13" s="223">
        <f t="shared" si="3"/>
        <v>0</v>
      </c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9.5" customHeight="1">
      <c r="A14" s="240">
        <v>4</v>
      </c>
      <c r="B14" s="250">
        <f>'11'!B12</f>
        <v>0</v>
      </c>
      <c r="C14" s="250" t="str">
        <f>'11'!C12</f>
        <v>Nailan</v>
      </c>
      <c r="D14" s="139">
        <v>0</v>
      </c>
      <c r="E14" s="139">
        <v>0</v>
      </c>
      <c r="F14" s="223">
        <f t="shared" si="0"/>
        <v>0</v>
      </c>
      <c r="G14" s="139">
        <v>0</v>
      </c>
      <c r="H14" s="139">
        <v>1</v>
      </c>
      <c r="I14" s="223">
        <f t="shared" si="1"/>
        <v>1</v>
      </c>
      <c r="J14" s="223">
        <f t="shared" ref="J14:K14" si="6">SUM(D14,G14)</f>
        <v>0</v>
      </c>
      <c r="K14" s="223">
        <f t="shared" si="6"/>
        <v>1</v>
      </c>
      <c r="L14" s="223">
        <f t="shared" si="3"/>
        <v>1</v>
      </c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9.5" customHeight="1">
      <c r="A15" s="240">
        <v>5</v>
      </c>
      <c r="B15" s="250" t="str">
        <f>'11'!B13</f>
        <v>Bungkal</v>
      </c>
      <c r="C15" s="250" t="str">
        <f>'11'!C13</f>
        <v>Bungkal</v>
      </c>
      <c r="D15" s="139">
        <v>0</v>
      </c>
      <c r="E15" s="139">
        <v>0</v>
      </c>
      <c r="F15" s="223">
        <f t="shared" si="0"/>
        <v>0</v>
      </c>
      <c r="G15" s="139">
        <v>2</v>
      </c>
      <c r="H15" s="139">
        <v>2</v>
      </c>
      <c r="I15" s="223">
        <f t="shared" si="1"/>
        <v>4</v>
      </c>
      <c r="J15" s="223">
        <f t="shared" ref="J15:K15" si="7">SUM(D15,G15)</f>
        <v>2</v>
      </c>
      <c r="K15" s="223">
        <f t="shared" si="7"/>
        <v>2</v>
      </c>
      <c r="L15" s="223">
        <f t="shared" si="3"/>
        <v>4</v>
      </c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9.5" customHeight="1">
      <c r="A16" s="240">
        <v>6</v>
      </c>
      <c r="B16" s="250" t="str">
        <f>'11'!B14</f>
        <v>Sambit</v>
      </c>
      <c r="C16" s="250" t="str">
        <f>'11'!C14</f>
        <v>Sambit</v>
      </c>
      <c r="D16" s="139">
        <v>0</v>
      </c>
      <c r="E16" s="139">
        <v>0</v>
      </c>
      <c r="F16" s="223">
        <f t="shared" si="0"/>
        <v>0</v>
      </c>
      <c r="G16" s="139">
        <v>0</v>
      </c>
      <c r="H16" s="139">
        <v>0</v>
      </c>
      <c r="I16" s="223">
        <f t="shared" si="1"/>
        <v>0</v>
      </c>
      <c r="J16" s="223">
        <f t="shared" ref="J16:K16" si="8">SUM(D16,G16)</f>
        <v>0</v>
      </c>
      <c r="K16" s="223">
        <f t="shared" si="8"/>
        <v>0</v>
      </c>
      <c r="L16" s="223">
        <f t="shared" si="3"/>
        <v>0</v>
      </c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9.5" customHeight="1">
      <c r="A17" s="240">
        <v>7</v>
      </c>
      <c r="B17" s="250">
        <f>'11'!B15</f>
        <v>0</v>
      </c>
      <c r="C17" s="250" t="str">
        <f>'11'!C15</f>
        <v>Wringinanom</v>
      </c>
      <c r="D17" s="139">
        <v>0</v>
      </c>
      <c r="E17" s="139">
        <v>0</v>
      </c>
      <c r="F17" s="223">
        <f t="shared" si="0"/>
        <v>0</v>
      </c>
      <c r="G17" s="139">
        <v>0</v>
      </c>
      <c r="H17" s="139">
        <v>0</v>
      </c>
      <c r="I17" s="223">
        <f t="shared" si="1"/>
        <v>0</v>
      </c>
      <c r="J17" s="223">
        <f t="shared" ref="J17:K17" si="9">SUM(D17,G17)</f>
        <v>0</v>
      </c>
      <c r="K17" s="223">
        <f t="shared" si="9"/>
        <v>0</v>
      </c>
      <c r="L17" s="223">
        <f t="shared" si="3"/>
        <v>0</v>
      </c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9.5" customHeight="1">
      <c r="A18" s="240">
        <v>8</v>
      </c>
      <c r="B18" s="250" t="str">
        <f>'11'!B16</f>
        <v>Sawoo</v>
      </c>
      <c r="C18" s="250" t="str">
        <f>'11'!C16</f>
        <v>Sawoo</v>
      </c>
      <c r="D18" s="139">
        <v>0</v>
      </c>
      <c r="E18" s="139">
        <v>1</v>
      </c>
      <c r="F18" s="223">
        <f t="shared" si="0"/>
        <v>1</v>
      </c>
      <c r="G18" s="139">
        <v>0</v>
      </c>
      <c r="H18" s="139">
        <v>0</v>
      </c>
      <c r="I18" s="223">
        <f t="shared" si="1"/>
        <v>0</v>
      </c>
      <c r="J18" s="223">
        <f t="shared" ref="J18:K18" si="10">SUM(D18,G18)</f>
        <v>0</v>
      </c>
      <c r="K18" s="223">
        <f t="shared" si="10"/>
        <v>1</v>
      </c>
      <c r="L18" s="223">
        <f t="shared" si="3"/>
        <v>1</v>
      </c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9.5" customHeight="1">
      <c r="A19" s="240">
        <v>9</v>
      </c>
      <c r="B19" s="250">
        <f>'11'!B17</f>
        <v>0</v>
      </c>
      <c r="C19" s="250" t="str">
        <f>'11'!C17</f>
        <v>Bondrang</v>
      </c>
      <c r="D19" s="139">
        <v>0</v>
      </c>
      <c r="E19" s="139">
        <v>0</v>
      </c>
      <c r="F19" s="223">
        <f t="shared" si="0"/>
        <v>0</v>
      </c>
      <c r="G19" s="139">
        <v>1</v>
      </c>
      <c r="H19" s="139">
        <v>0</v>
      </c>
      <c r="I19" s="223">
        <f t="shared" si="1"/>
        <v>1</v>
      </c>
      <c r="J19" s="223">
        <f t="shared" ref="J19:K19" si="11">SUM(D19,G19)</f>
        <v>1</v>
      </c>
      <c r="K19" s="223">
        <f t="shared" si="11"/>
        <v>0</v>
      </c>
      <c r="L19" s="223">
        <f t="shared" si="3"/>
        <v>1</v>
      </c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9.5" customHeight="1">
      <c r="A20" s="240">
        <v>10</v>
      </c>
      <c r="B20" s="250" t="str">
        <f>'11'!B18</f>
        <v>Sooko</v>
      </c>
      <c r="C20" s="250" t="str">
        <f>'11'!C18</f>
        <v>Sooko</v>
      </c>
      <c r="D20" s="139">
        <v>0</v>
      </c>
      <c r="E20" s="139">
        <v>0</v>
      </c>
      <c r="F20" s="223">
        <f t="shared" si="0"/>
        <v>0</v>
      </c>
      <c r="G20" s="139">
        <v>0</v>
      </c>
      <c r="H20" s="139">
        <v>0</v>
      </c>
      <c r="I20" s="223">
        <f t="shared" si="1"/>
        <v>0</v>
      </c>
      <c r="J20" s="223">
        <f t="shared" ref="J20:K20" si="12">SUM(D20,G20)</f>
        <v>0</v>
      </c>
      <c r="K20" s="223">
        <f t="shared" si="12"/>
        <v>0</v>
      </c>
      <c r="L20" s="223">
        <f t="shared" si="3"/>
        <v>0</v>
      </c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9.5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0</v>
      </c>
      <c r="E21" s="139">
        <v>0</v>
      </c>
      <c r="F21" s="223">
        <f t="shared" si="0"/>
        <v>0</v>
      </c>
      <c r="G21" s="139">
        <v>0</v>
      </c>
      <c r="H21" s="139">
        <v>0</v>
      </c>
      <c r="I21" s="223">
        <f t="shared" si="1"/>
        <v>0</v>
      </c>
      <c r="J21" s="223">
        <f t="shared" ref="J21:K21" si="13">SUM(D21,G21)</f>
        <v>0</v>
      </c>
      <c r="K21" s="223">
        <f t="shared" si="13"/>
        <v>0</v>
      </c>
      <c r="L21" s="223">
        <f t="shared" si="3"/>
        <v>0</v>
      </c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9.5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0</v>
      </c>
      <c r="E22" s="139">
        <v>0</v>
      </c>
      <c r="F22" s="223">
        <f t="shared" si="0"/>
        <v>0</v>
      </c>
      <c r="G22" s="139">
        <v>1</v>
      </c>
      <c r="H22" s="139">
        <v>0</v>
      </c>
      <c r="I22" s="223">
        <f t="shared" si="1"/>
        <v>1</v>
      </c>
      <c r="J22" s="223">
        <f t="shared" ref="J22:K22" si="14">SUM(D22,G22)</f>
        <v>1</v>
      </c>
      <c r="K22" s="223">
        <f t="shared" si="14"/>
        <v>0</v>
      </c>
      <c r="L22" s="223">
        <f t="shared" si="3"/>
        <v>1</v>
      </c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9.5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0</v>
      </c>
      <c r="E23" s="139">
        <v>0</v>
      </c>
      <c r="F23" s="223">
        <f t="shared" si="0"/>
        <v>0</v>
      </c>
      <c r="G23" s="139">
        <v>0</v>
      </c>
      <c r="H23" s="139">
        <v>0</v>
      </c>
      <c r="I23" s="223">
        <f t="shared" si="1"/>
        <v>0</v>
      </c>
      <c r="J23" s="223">
        <f t="shared" ref="J23:K23" si="15">SUM(D23,G23)</f>
        <v>0</v>
      </c>
      <c r="K23" s="223">
        <f t="shared" si="15"/>
        <v>0</v>
      </c>
      <c r="L23" s="223">
        <f t="shared" si="3"/>
        <v>0</v>
      </c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9.5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0</v>
      </c>
      <c r="E24" s="139">
        <v>0</v>
      </c>
      <c r="F24" s="223">
        <f t="shared" si="0"/>
        <v>0</v>
      </c>
      <c r="G24" s="139">
        <v>0</v>
      </c>
      <c r="H24" s="139">
        <v>0</v>
      </c>
      <c r="I24" s="223">
        <f t="shared" si="1"/>
        <v>0</v>
      </c>
      <c r="J24" s="223">
        <f t="shared" ref="J24:K24" si="16">SUM(D24,G24)</f>
        <v>0</v>
      </c>
      <c r="K24" s="223">
        <f t="shared" si="16"/>
        <v>0</v>
      </c>
      <c r="L24" s="223">
        <f t="shared" si="3"/>
        <v>0</v>
      </c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9.5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0</v>
      </c>
      <c r="E25" s="139">
        <v>0</v>
      </c>
      <c r="F25" s="223">
        <f t="shared" si="0"/>
        <v>0</v>
      </c>
      <c r="G25" s="139">
        <v>1</v>
      </c>
      <c r="H25" s="139">
        <v>0</v>
      </c>
      <c r="I25" s="223">
        <f t="shared" si="1"/>
        <v>1</v>
      </c>
      <c r="J25" s="223">
        <f t="shared" ref="J25:K25" si="17">SUM(D25,G25)</f>
        <v>1</v>
      </c>
      <c r="K25" s="223">
        <f t="shared" si="17"/>
        <v>0</v>
      </c>
      <c r="L25" s="223">
        <f t="shared" si="3"/>
        <v>1</v>
      </c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9.5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0</v>
      </c>
      <c r="E26" s="139">
        <v>0</v>
      </c>
      <c r="F26" s="223">
        <f t="shared" si="0"/>
        <v>0</v>
      </c>
      <c r="G26" s="139">
        <v>0</v>
      </c>
      <c r="H26" s="139">
        <v>0</v>
      </c>
      <c r="I26" s="223">
        <f t="shared" si="1"/>
        <v>0</v>
      </c>
      <c r="J26" s="223">
        <f t="shared" ref="J26:K26" si="18">SUM(D26,G26)</f>
        <v>0</v>
      </c>
      <c r="K26" s="223">
        <f t="shared" si="18"/>
        <v>0</v>
      </c>
      <c r="L26" s="223">
        <f t="shared" si="3"/>
        <v>0</v>
      </c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9.5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0</v>
      </c>
      <c r="E27" s="139">
        <v>0</v>
      </c>
      <c r="F27" s="223">
        <f t="shared" si="0"/>
        <v>0</v>
      </c>
      <c r="G27" s="139">
        <v>1</v>
      </c>
      <c r="H27" s="139">
        <v>0</v>
      </c>
      <c r="I27" s="223">
        <f t="shared" si="1"/>
        <v>1</v>
      </c>
      <c r="J27" s="223">
        <f t="shared" ref="J27:K27" si="19">SUM(D27,G27)</f>
        <v>1</v>
      </c>
      <c r="K27" s="223">
        <f t="shared" si="19"/>
        <v>0</v>
      </c>
      <c r="L27" s="223">
        <f t="shared" si="3"/>
        <v>1</v>
      </c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9.5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0</v>
      </c>
      <c r="E28" s="139">
        <v>0</v>
      </c>
      <c r="F28" s="223">
        <f t="shared" si="0"/>
        <v>0</v>
      </c>
      <c r="G28" s="139">
        <v>3</v>
      </c>
      <c r="H28" s="139">
        <v>0</v>
      </c>
      <c r="I28" s="223">
        <f t="shared" si="1"/>
        <v>3</v>
      </c>
      <c r="J28" s="223">
        <f t="shared" ref="J28:K28" si="20">SUM(D28,G28)</f>
        <v>3</v>
      </c>
      <c r="K28" s="223">
        <f t="shared" si="20"/>
        <v>0</v>
      </c>
      <c r="L28" s="223">
        <f t="shared" si="3"/>
        <v>3</v>
      </c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9.5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0</v>
      </c>
      <c r="E29" s="139">
        <v>0</v>
      </c>
      <c r="F29" s="223">
        <f t="shared" si="0"/>
        <v>0</v>
      </c>
      <c r="G29" s="139">
        <v>1</v>
      </c>
      <c r="H29" s="139">
        <v>2</v>
      </c>
      <c r="I29" s="223">
        <f t="shared" si="1"/>
        <v>3</v>
      </c>
      <c r="J29" s="223">
        <f t="shared" ref="J29:K29" si="21">SUM(D29,G29)</f>
        <v>1</v>
      </c>
      <c r="K29" s="223">
        <f t="shared" si="21"/>
        <v>2</v>
      </c>
      <c r="L29" s="223">
        <f t="shared" si="3"/>
        <v>3</v>
      </c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9.5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0</v>
      </c>
      <c r="E30" s="139">
        <v>0</v>
      </c>
      <c r="F30" s="223">
        <f t="shared" si="0"/>
        <v>0</v>
      </c>
      <c r="G30" s="139">
        <v>0</v>
      </c>
      <c r="H30" s="139">
        <v>0</v>
      </c>
      <c r="I30" s="223">
        <f t="shared" si="1"/>
        <v>0</v>
      </c>
      <c r="J30" s="223">
        <f t="shared" ref="J30:K30" si="22">SUM(D30,G30)</f>
        <v>0</v>
      </c>
      <c r="K30" s="223">
        <f t="shared" si="22"/>
        <v>0</v>
      </c>
      <c r="L30" s="223">
        <f t="shared" si="3"/>
        <v>0</v>
      </c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9.5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0</v>
      </c>
      <c r="E31" s="139">
        <v>0</v>
      </c>
      <c r="F31" s="223">
        <f t="shared" si="0"/>
        <v>0</v>
      </c>
      <c r="G31" s="139">
        <v>2</v>
      </c>
      <c r="H31" s="139">
        <v>0</v>
      </c>
      <c r="I31" s="223">
        <f t="shared" si="1"/>
        <v>2</v>
      </c>
      <c r="J31" s="223">
        <f t="shared" ref="J31:K31" si="23">SUM(D31,G31)</f>
        <v>2</v>
      </c>
      <c r="K31" s="223">
        <f t="shared" si="23"/>
        <v>0</v>
      </c>
      <c r="L31" s="223">
        <f t="shared" si="3"/>
        <v>2</v>
      </c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9.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0</v>
      </c>
      <c r="E32" s="139">
        <v>0</v>
      </c>
      <c r="F32" s="223">
        <f t="shared" si="0"/>
        <v>0</v>
      </c>
      <c r="G32" s="139">
        <v>3</v>
      </c>
      <c r="H32" s="139">
        <v>0</v>
      </c>
      <c r="I32" s="223">
        <f t="shared" si="1"/>
        <v>3</v>
      </c>
      <c r="J32" s="223">
        <f t="shared" ref="J32:K32" si="24">SUM(D32,G32)</f>
        <v>3</v>
      </c>
      <c r="K32" s="223">
        <f t="shared" si="24"/>
        <v>0</v>
      </c>
      <c r="L32" s="223">
        <f t="shared" si="3"/>
        <v>3</v>
      </c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9.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0</v>
      </c>
      <c r="E33" s="139">
        <v>0</v>
      </c>
      <c r="F33" s="223">
        <f t="shared" si="0"/>
        <v>0</v>
      </c>
      <c r="G33" s="139">
        <v>0</v>
      </c>
      <c r="H33" s="139">
        <v>0</v>
      </c>
      <c r="I33" s="223">
        <f t="shared" si="1"/>
        <v>0</v>
      </c>
      <c r="J33" s="223">
        <f t="shared" ref="J33:K33" si="25">SUM(D33,G33)</f>
        <v>0</v>
      </c>
      <c r="K33" s="223">
        <f t="shared" si="25"/>
        <v>0</v>
      </c>
      <c r="L33" s="223">
        <f t="shared" si="3"/>
        <v>0</v>
      </c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9.5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0</v>
      </c>
      <c r="E34" s="139">
        <v>0</v>
      </c>
      <c r="F34" s="223">
        <f t="shared" si="0"/>
        <v>0</v>
      </c>
      <c r="G34" s="139">
        <v>1</v>
      </c>
      <c r="H34" s="139">
        <v>0</v>
      </c>
      <c r="I34" s="223">
        <f t="shared" si="1"/>
        <v>1</v>
      </c>
      <c r="J34" s="223">
        <f t="shared" ref="J34:K34" si="26">SUM(D34,G34)</f>
        <v>1</v>
      </c>
      <c r="K34" s="223">
        <f t="shared" si="26"/>
        <v>0</v>
      </c>
      <c r="L34" s="223">
        <f t="shared" si="3"/>
        <v>1</v>
      </c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9.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0</v>
      </c>
      <c r="E35" s="139">
        <v>0</v>
      </c>
      <c r="F35" s="223">
        <f t="shared" si="0"/>
        <v>0</v>
      </c>
      <c r="G35" s="139">
        <v>0</v>
      </c>
      <c r="H35" s="139">
        <v>0</v>
      </c>
      <c r="I35" s="223">
        <f t="shared" si="1"/>
        <v>0</v>
      </c>
      <c r="J35" s="223">
        <f t="shared" ref="J35:K35" si="27">SUM(D35,G35)</f>
        <v>0</v>
      </c>
      <c r="K35" s="223">
        <f t="shared" si="27"/>
        <v>0</v>
      </c>
      <c r="L35" s="223">
        <f t="shared" si="3"/>
        <v>0</v>
      </c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9.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0</v>
      </c>
      <c r="E36" s="139">
        <v>0</v>
      </c>
      <c r="F36" s="223">
        <f t="shared" si="0"/>
        <v>0</v>
      </c>
      <c r="G36" s="139">
        <v>1</v>
      </c>
      <c r="H36" s="139">
        <v>0</v>
      </c>
      <c r="I36" s="223">
        <f t="shared" si="1"/>
        <v>1</v>
      </c>
      <c r="J36" s="223">
        <f t="shared" ref="J36:K36" si="28">SUM(D36,G36)</f>
        <v>1</v>
      </c>
      <c r="K36" s="223">
        <f t="shared" si="28"/>
        <v>0</v>
      </c>
      <c r="L36" s="223">
        <f t="shared" si="3"/>
        <v>1</v>
      </c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9.5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0</v>
      </c>
      <c r="E37" s="139">
        <v>0</v>
      </c>
      <c r="F37" s="223">
        <f t="shared" si="0"/>
        <v>0</v>
      </c>
      <c r="G37" s="139">
        <v>0</v>
      </c>
      <c r="H37" s="139">
        <v>0</v>
      </c>
      <c r="I37" s="223">
        <f t="shared" si="1"/>
        <v>0</v>
      </c>
      <c r="J37" s="223">
        <f t="shared" ref="J37:K37" si="29">SUM(D37,G37)</f>
        <v>0</v>
      </c>
      <c r="K37" s="223">
        <f t="shared" si="29"/>
        <v>0</v>
      </c>
      <c r="L37" s="223">
        <f t="shared" si="3"/>
        <v>0</v>
      </c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9.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0</v>
      </c>
      <c r="E38" s="139">
        <v>0</v>
      </c>
      <c r="F38" s="223">
        <f t="shared" si="0"/>
        <v>0</v>
      </c>
      <c r="G38" s="139">
        <v>1</v>
      </c>
      <c r="H38" s="139">
        <v>1</v>
      </c>
      <c r="I38" s="223">
        <f t="shared" si="1"/>
        <v>2</v>
      </c>
      <c r="J38" s="223">
        <f t="shared" ref="J38:K38" si="30">SUM(D38,G38)</f>
        <v>1</v>
      </c>
      <c r="K38" s="223">
        <f t="shared" si="30"/>
        <v>1</v>
      </c>
      <c r="L38" s="223">
        <f t="shared" si="3"/>
        <v>2</v>
      </c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9.5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0</v>
      </c>
      <c r="E39" s="139">
        <v>0</v>
      </c>
      <c r="F39" s="223">
        <f t="shared" si="0"/>
        <v>0</v>
      </c>
      <c r="G39" s="139">
        <v>0</v>
      </c>
      <c r="H39" s="139">
        <v>0</v>
      </c>
      <c r="I39" s="223">
        <f t="shared" si="1"/>
        <v>0</v>
      </c>
      <c r="J39" s="223">
        <f t="shared" ref="J39:K39" si="31">SUM(D39,G39)</f>
        <v>0</v>
      </c>
      <c r="K39" s="223">
        <f t="shared" si="31"/>
        <v>0</v>
      </c>
      <c r="L39" s="223">
        <f t="shared" si="3"/>
        <v>0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9.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0</v>
      </c>
      <c r="E40" s="139">
        <v>0</v>
      </c>
      <c r="F40" s="223">
        <f t="shared" si="0"/>
        <v>0</v>
      </c>
      <c r="G40" s="139">
        <v>0</v>
      </c>
      <c r="H40" s="139">
        <v>0</v>
      </c>
      <c r="I40" s="223">
        <f t="shared" si="1"/>
        <v>0</v>
      </c>
      <c r="J40" s="223">
        <f t="shared" ref="J40:K40" si="32">SUM(D40,G40)</f>
        <v>0</v>
      </c>
      <c r="K40" s="223">
        <f t="shared" si="32"/>
        <v>0</v>
      </c>
      <c r="L40" s="223">
        <f t="shared" si="3"/>
        <v>0</v>
      </c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9.5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1</v>
      </c>
      <c r="E41" s="139">
        <v>1</v>
      </c>
      <c r="F41" s="223">
        <f t="shared" si="0"/>
        <v>2</v>
      </c>
      <c r="G41" s="139">
        <v>0</v>
      </c>
      <c r="H41" s="139">
        <v>0</v>
      </c>
      <c r="I41" s="223">
        <f t="shared" si="1"/>
        <v>0</v>
      </c>
      <c r="J41" s="223">
        <f t="shared" ref="J41:K41" si="33">SUM(D41,G41)</f>
        <v>1</v>
      </c>
      <c r="K41" s="223">
        <f t="shared" si="33"/>
        <v>1</v>
      </c>
      <c r="L41" s="223">
        <f t="shared" si="3"/>
        <v>2</v>
      </c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9.5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0</v>
      </c>
      <c r="E42" s="139">
        <v>0</v>
      </c>
      <c r="F42" s="223">
        <f t="shared" si="0"/>
        <v>0</v>
      </c>
      <c r="G42" s="139">
        <v>1</v>
      </c>
      <c r="H42" s="139">
        <v>0</v>
      </c>
      <c r="I42" s="223">
        <f t="shared" si="1"/>
        <v>1</v>
      </c>
      <c r="J42" s="223">
        <f t="shared" ref="J42:K42" si="34">SUM(D42,G42)</f>
        <v>1</v>
      </c>
      <c r="K42" s="223">
        <f t="shared" si="34"/>
        <v>0</v>
      </c>
      <c r="L42" s="223">
        <f t="shared" si="3"/>
        <v>1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21.75" customHeight="1">
      <c r="A43" s="192" t="s">
        <v>1057</v>
      </c>
      <c r="B43" s="192"/>
      <c r="C43" s="195"/>
      <c r="D43" s="193">
        <f t="shared" ref="D43:L43" si="35">SUM(D11:D42)</f>
        <v>1</v>
      </c>
      <c r="E43" s="193">
        <f t="shared" si="35"/>
        <v>2</v>
      </c>
      <c r="F43" s="193">
        <f t="shared" si="35"/>
        <v>3</v>
      </c>
      <c r="G43" s="193">
        <f t="shared" si="35"/>
        <v>21</v>
      </c>
      <c r="H43" s="193">
        <f t="shared" si="35"/>
        <v>7</v>
      </c>
      <c r="I43" s="193">
        <f t="shared" si="35"/>
        <v>28</v>
      </c>
      <c r="J43" s="193">
        <f t="shared" si="35"/>
        <v>22</v>
      </c>
      <c r="K43" s="193">
        <f t="shared" si="35"/>
        <v>9</v>
      </c>
      <c r="L43" s="193">
        <f t="shared" si="35"/>
        <v>31</v>
      </c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21.75" customHeight="1">
      <c r="A44" s="192" t="s">
        <v>1772</v>
      </c>
      <c r="B44" s="271"/>
      <c r="C44" s="533"/>
      <c r="D44" s="273">
        <f t="shared" ref="D44:E44" si="36">D43/$F$43*100</f>
        <v>33.333333333333329</v>
      </c>
      <c r="E44" s="273">
        <f t="shared" si="36"/>
        <v>66.666666666666657</v>
      </c>
      <c r="F44" s="273"/>
      <c r="G44" s="273">
        <f t="shared" ref="G44:H44" si="37">G43/$I$43*100</f>
        <v>75</v>
      </c>
      <c r="H44" s="273">
        <f t="shared" si="37"/>
        <v>25</v>
      </c>
      <c r="I44" s="534"/>
      <c r="J44" s="273">
        <f t="shared" ref="J44:K44" si="38">J43/$L$43*100</f>
        <v>70.967741935483872</v>
      </c>
      <c r="K44" s="273">
        <f t="shared" si="38"/>
        <v>29.032258064516132</v>
      </c>
      <c r="L44" s="27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22.5" customHeight="1">
      <c r="A45" s="281" t="s">
        <v>1819</v>
      </c>
      <c r="B45" s="527"/>
      <c r="C45" s="535"/>
      <c r="D45" s="373"/>
      <c r="E45" s="373"/>
      <c r="F45" s="536"/>
      <c r="G45" s="537"/>
      <c r="H45" s="537"/>
      <c r="I45" s="393"/>
      <c r="J45" s="373">
        <f>J43/'2'!C26*100000</f>
        <v>4.5740042704567143</v>
      </c>
      <c r="K45" s="373">
        <f>K43/'2'!D26*100000</f>
        <v>1.8551651921538881</v>
      </c>
      <c r="L45" s="373">
        <f>L43/'2'!E26*100000</f>
        <v>3.2087410245820616</v>
      </c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69"/>
      <c r="C46" s="169"/>
      <c r="D46" s="335"/>
      <c r="E46" s="335"/>
      <c r="F46" s="335"/>
      <c r="G46" s="335"/>
      <c r="H46" s="335"/>
      <c r="I46" s="335"/>
      <c r="J46" s="335"/>
      <c r="K46" s="335"/>
      <c r="L46" s="335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1518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 t="s">
        <v>148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6" right="0.67" top="0.9" bottom="0.9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A1:AF1000"/>
  <sheetViews>
    <sheetView workbookViewId="0"/>
  </sheetViews>
  <sheetFormatPr defaultColWidth="14.42578125" defaultRowHeight="15" customHeight="1"/>
  <cols>
    <col min="1" max="1" width="5.7109375" customWidth="1"/>
    <col min="2" max="3" width="15.28515625" customWidth="1"/>
    <col min="4" max="13" width="15.7109375" customWidth="1"/>
    <col min="14" max="14" width="18.140625" customWidth="1"/>
    <col min="15" max="32" width="8.7109375" customWidth="1"/>
  </cols>
  <sheetData>
    <row r="1" spans="1:32" ht="15.75">
      <c r="A1" s="168" t="s">
        <v>1820</v>
      </c>
      <c r="B1" s="169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</row>
    <row r="2" spans="1:32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</row>
    <row r="3" spans="1:32" ht="16.5" customHeight="1">
      <c r="A3" s="743" t="s">
        <v>1821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</row>
    <row r="4" spans="1:32" ht="15.75">
      <c r="A4" s="743" t="s">
        <v>1822</v>
      </c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</row>
    <row r="5" spans="1:32" ht="15.75">
      <c r="A5" s="171"/>
      <c r="B5" s="171"/>
      <c r="C5" s="171"/>
      <c r="D5" s="171"/>
      <c r="E5" s="107"/>
      <c r="G5" s="154" t="s">
        <v>284</v>
      </c>
      <c r="H5" s="110" t="str">
        <f>'1'!$F$5</f>
        <v>PONOROGO</v>
      </c>
      <c r="I5" s="154"/>
      <c r="J5" s="154"/>
      <c r="K5" s="171"/>
      <c r="L5" s="171"/>
      <c r="M5" s="171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</row>
    <row r="6" spans="1:32" ht="15.75">
      <c r="A6" s="171"/>
      <c r="B6" s="171"/>
      <c r="C6" s="171"/>
      <c r="D6" s="171"/>
      <c r="E6" s="107"/>
      <c r="G6" s="154" t="s">
        <v>3</v>
      </c>
      <c r="H6" s="110">
        <f>'1'!$F$6</f>
        <v>2025</v>
      </c>
      <c r="I6" s="154"/>
      <c r="J6" s="154"/>
      <c r="K6" s="171"/>
      <c r="L6" s="171"/>
      <c r="M6" s="171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</row>
    <row r="7" spans="1:32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</row>
    <row r="8" spans="1:32" ht="19.5" customHeight="1">
      <c r="A8" s="729" t="s">
        <v>4</v>
      </c>
      <c r="B8" s="729" t="s">
        <v>247</v>
      </c>
      <c r="C8" s="729" t="s">
        <v>1156</v>
      </c>
      <c r="D8" s="755" t="s">
        <v>1815</v>
      </c>
      <c r="E8" s="753"/>
      <c r="F8" s="753"/>
      <c r="G8" s="753"/>
      <c r="H8" s="753"/>
      <c r="I8" s="753"/>
      <c r="J8" s="753"/>
      <c r="K8" s="753"/>
      <c r="L8" s="753"/>
      <c r="M8" s="753"/>
      <c r="N8" s="754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</row>
    <row r="9" spans="1:32" ht="83.25" customHeight="1">
      <c r="A9" s="730"/>
      <c r="B9" s="730"/>
      <c r="C9" s="730"/>
      <c r="D9" s="727" t="s">
        <v>1823</v>
      </c>
      <c r="E9" s="823" t="s">
        <v>1824</v>
      </c>
      <c r="F9" s="724"/>
      <c r="G9" s="823" t="s">
        <v>1825</v>
      </c>
      <c r="H9" s="724"/>
      <c r="I9" s="745" t="s">
        <v>1826</v>
      </c>
      <c r="J9" s="724"/>
      <c r="K9" s="779" t="s">
        <v>1827</v>
      </c>
      <c r="L9" s="723"/>
      <c r="M9" s="779" t="s">
        <v>1828</v>
      </c>
      <c r="N9" s="724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</row>
    <row r="10" spans="1:32" ht="19.5" customHeight="1">
      <c r="A10" s="720"/>
      <c r="B10" s="720"/>
      <c r="C10" s="720"/>
      <c r="D10" s="720"/>
      <c r="E10" s="190" t="s">
        <v>249</v>
      </c>
      <c r="F10" s="190" t="s">
        <v>29</v>
      </c>
      <c r="G10" s="190" t="s">
        <v>249</v>
      </c>
      <c r="H10" s="190" t="s">
        <v>29</v>
      </c>
      <c r="I10" s="174" t="s">
        <v>249</v>
      </c>
      <c r="J10" s="174" t="s">
        <v>29</v>
      </c>
      <c r="K10" s="174" t="s">
        <v>249</v>
      </c>
      <c r="L10" s="174" t="s">
        <v>29</v>
      </c>
      <c r="M10" s="174" t="s">
        <v>249</v>
      </c>
      <c r="N10" s="174" t="s">
        <v>29</v>
      </c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</row>
    <row r="11" spans="1:32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5</v>
      </c>
      <c r="H11" s="119">
        <v>6</v>
      </c>
      <c r="I11" s="119">
        <v>7</v>
      </c>
      <c r="J11" s="119">
        <v>8</v>
      </c>
      <c r="K11" s="119">
        <v>9</v>
      </c>
      <c r="L11" s="119">
        <v>10</v>
      </c>
      <c r="M11" s="119">
        <v>11</v>
      </c>
      <c r="N11" s="119">
        <v>10</v>
      </c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</row>
    <row r="12" spans="1:32">
      <c r="A12" s="240">
        <v>1</v>
      </c>
      <c r="B12" s="250" t="str">
        <f>'11'!B9</f>
        <v>Ngrayun</v>
      </c>
      <c r="C12" s="250" t="str">
        <f>'11'!C9</f>
        <v>Ngrayun</v>
      </c>
      <c r="D12" s="227">
        <f>'67'!L11</f>
        <v>2</v>
      </c>
      <c r="E12" s="125">
        <v>0</v>
      </c>
      <c r="F12" s="228">
        <f t="shared" ref="F12:F44" si="0">E12/D12*100</f>
        <v>0</v>
      </c>
      <c r="G12" s="125">
        <v>0</v>
      </c>
      <c r="H12" s="228">
        <f t="shared" ref="H12:H44" si="1">G12/D12*100</f>
        <v>0</v>
      </c>
      <c r="I12" s="125">
        <v>0</v>
      </c>
      <c r="J12" s="228">
        <f t="shared" ref="J12:J44" si="2">I12/D12*100</f>
        <v>0</v>
      </c>
      <c r="K12" s="125">
        <v>0</v>
      </c>
      <c r="L12" s="228">
        <f t="shared" ref="L12:L44" si="3">K12/D12*100</f>
        <v>0</v>
      </c>
      <c r="M12" s="125">
        <v>0</v>
      </c>
      <c r="N12" s="228">
        <f t="shared" ref="N12:N43" si="4">M12/D12*100</f>
        <v>0</v>
      </c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</row>
    <row r="13" spans="1:32">
      <c r="A13" s="240">
        <v>2</v>
      </c>
      <c r="B13" s="250">
        <f>'11'!B10</f>
        <v>0</v>
      </c>
      <c r="C13" s="250" t="str">
        <f>'11'!C10</f>
        <v>Selur</v>
      </c>
      <c r="D13" s="227">
        <f>'67'!L12</f>
        <v>1</v>
      </c>
      <c r="E13" s="125">
        <v>0</v>
      </c>
      <c r="F13" s="228">
        <f t="shared" si="0"/>
        <v>0</v>
      </c>
      <c r="G13" s="125">
        <v>0</v>
      </c>
      <c r="H13" s="228">
        <f t="shared" si="1"/>
        <v>0</v>
      </c>
      <c r="I13" s="125">
        <v>1</v>
      </c>
      <c r="J13" s="228">
        <f t="shared" si="2"/>
        <v>100</v>
      </c>
      <c r="K13" s="125">
        <v>0</v>
      </c>
      <c r="L13" s="228">
        <f t="shared" si="3"/>
        <v>0</v>
      </c>
      <c r="M13" s="125">
        <v>0</v>
      </c>
      <c r="N13" s="228">
        <f t="shared" si="4"/>
        <v>0</v>
      </c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</row>
    <row r="14" spans="1:32">
      <c r="A14" s="240">
        <v>3</v>
      </c>
      <c r="B14" s="250" t="str">
        <f>'11'!B11</f>
        <v>Slahung</v>
      </c>
      <c r="C14" s="250" t="str">
        <f>'11'!C11</f>
        <v>Slahung</v>
      </c>
      <c r="D14" s="227">
        <f>'67'!L13</f>
        <v>0</v>
      </c>
      <c r="E14" s="125">
        <v>0</v>
      </c>
      <c r="F14" s="228" t="e">
        <f t="shared" si="0"/>
        <v>#DIV/0!</v>
      </c>
      <c r="G14" s="125">
        <v>0</v>
      </c>
      <c r="H14" s="228" t="e">
        <f t="shared" si="1"/>
        <v>#DIV/0!</v>
      </c>
      <c r="I14" s="125">
        <v>0</v>
      </c>
      <c r="J14" s="228" t="e">
        <f t="shared" si="2"/>
        <v>#DIV/0!</v>
      </c>
      <c r="K14" s="125">
        <v>0</v>
      </c>
      <c r="L14" s="228" t="e">
        <f t="shared" si="3"/>
        <v>#DIV/0!</v>
      </c>
      <c r="M14" s="125">
        <v>0</v>
      </c>
      <c r="N14" s="228" t="e">
        <f t="shared" si="4"/>
        <v>#DIV/0!</v>
      </c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</row>
    <row r="15" spans="1:32">
      <c r="A15" s="240">
        <v>4</v>
      </c>
      <c r="B15" s="250">
        <f>'11'!B12</f>
        <v>0</v>
      </c>
      <c r="C15" s="250" t="str">
        <f>'11'!C12</f>
        <v>Nailan</v>
      </c>
      <c r="D15" s="227">
        <f>'67'!L14</f>
        <v>1</v>
      </c>
      <c r="E15" s="125">
        <v>1</v>
      </c>
      <c r="F15" s="228">
        <f t="shared" si="0"/>
        <v>100</v>
      </c>
      <c r="G15" s="125">
        <v>0</v>
      </c>
      <c r="H15" s="228">
        <f t="shared" si="1"/>
        <v>0</v>
      </c>
      <c r="I15" s="125">
        <v>0</v>
      </c>
      <c r="J15" s="228">
        <f t="shared" si="2"/>
        <v>0</v>
      </c>
      <c r="K15" s="125">
        <v>0</v>
      </c>
      <c r="L15" s="228">
        <f t="shared" si="3"/>
        <v>0</v>
      </c>
      <c r="M15" s="125">
        <v>0</v>
      </c>
      <c r="N15" s="228">
        <f t="shared" si="4"/>
        <v>0</v>
      </c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</row>
    <row r="16" spans="1:32">
      <c r="A16" s="240">
        <v>5</v>
      </c>
      <c r="B16" s="250" t="str">
        <f>'11'!B13</f>
        <v>Bungkal</v>
      </c>
      <c r="C16" s="250" t="str">
        <f>'11'!C13</f>
        <v>Bungkal</v>
      </c>
      <c r="D16" s="227">
        <f>'67'!L15</f>
        <v>4</v>
      </c>
      <c r="E16" s="125">
        <v>0</v>
      </c>
      <c r="F16" s="228">
        <f t="shared" si="0"/>
        <v>0</v>
      </c>
      <c r="G16" s="125">
        <v>0</v>
      </c>
      <c r="H16" s="228">
        <f t="shared" si="1"/>
        <v>0</v>
      </c>
      <c r="I16" s="125">
        <v>0</v>
      </c>
      <c r="J16" s="228">
        <f t="shared" si="2"/>
        <v>0</v>
      </c>
      <c r="K16" s="125">
        <v>0</v>
      </c>
      <c r="L16" s="228">
        <f t="shared" si="3"/>
        <v>0</v>
      </c>
      <c r="M16" s="125">
        <v>0</v>
      </c>
      <c r="N16" s="228">
        <f t="shared" si="4"/>
        <v>0</v>
      </c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</row>
    <row r="17" spans="1:32">
      <c r="A17" s="240">
        <v>6</v>
      </c>
      <c r="B17" s="250" t="str">
        <f>'11'!B14</f>
        <v>Sambit</v>
      </c>
      <c r="C17" s="250" t="str">
        <f>'11'!C14</f>
        <v>Sambit</v>
      </c>
      <c r="D17" s="227">
        <f>'67'!L16</f>
        <v>0</v>
      </c>
      <c r="E17" s="125">
        <v>0</v>
      </c>
      <c r="F17" s="228" t="e">
        <f t="shared" si="0"/>
        <v>#DIV/0!</v>
      </c>
      <c r="G17" s="125">
        <v>0</v>
      </c>
      <c r="H17" s="228" t="e">
        <f t="shared" si="1"/>
        <v>#DIV/0!</v>
      </c>
      <c r="I17" s="125">
        <v>0</v>
      </c>
      <c r="J17" s="228" t="e">
        <f t="shared" si="2"/>
        <v>#DIV/0!</v>
      </c>
      <c r="K17" s="125">
        <v>0</v>
      </c>
      <c r="L17" s="228" t="e">
        <f t="shared" si="3"/>
        <v>#DIV/0!</v>
      </c>
      <c r="M17" s="125">
        <v>0</v>
      </c>
      <c r="N17" s="228" t="e">
        <f t="shared" si="4"/>
        <v>#DIV/0!</v>
      </c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</row>
    <row r="18" spans="1:32">
      <c r="A18" s="240">
        <v>7</v>
      </c>
      <c r="B18" s="250">
        <f>'11'!B15</f>
        <v>0</v>
      </c>
      <c r="C18" s="250" t="str">
        <f>'11'!C15</f>
        <v>Wringinanom</v>
      </c>
      <c r="D18" s="227">
        <f>'67'!L17</f>
        <v>0</v>
      </c>
      <c r="E18" s="125">
        <v>0</v>
      </c>
      <c r="F18" s="228" t="e">
        <f t="shared" si="0"/>
        <v>#DIV/0!</v>
      </c>
      <c r="G18" s="125">
        <v>0</v>
      </c>
      <c r="H18" s="228" t="e">
        <f t="shared" si="1"/>
        <v>#DIV/0!</v>
      </c>
      <c r="I18" s="125">
        <v>0</v>
      </c>
      <c r="J18" s="228" t="e">
        <f t="shared" si="2"/>
        <v>#DIV/0!</v>
      </c>
      <c r="K18" s="125">
        <v>0</v>
      </c>
      <c r="L18" s="228" t="e">
        <f t="shared" si="3"/>
        <v>#DIV/0!</v>
      </c>
      <c r="M18" s="125">
        <v>0</v>
      </c>
      <c r="N18" s="228" t="e">
        <f t="shared" si="4"/>
        <v>#DIV/0!</v>
      </c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</row>
    <row r="19" spans="1:32">
      <c r="A19" s="240">
        <v>8</v>
      </c>
      <c r="B19" s="250" t="str">
        <f>'11'!B16</f>
        <v>Sawoo</v>
      </c>
      <c r="C19" s="250" t="str">
        <f>'11'!C16</f>
        <v>Sawoo</v>
      </c>
      <c r="D19" s="227">
        <f>'67'!L18</f>
        <v>1</v>
      </c>
      <c r="E19" s="125">
        <v>0</v>
      </c>
      <c r="F19" s="228">
        <f t="shared" si="0"/>
        <v>0</v>
      </c>
      <c r="G19" s="125">
        <v>0</v>
      </c>
      <c r="H19" s="228">
        <f t="shared" si="1"/>
        <v>0</v>
      </c>
      <c r="I19" s="125">
        <v>0</v>
      </c>
      <c r="J19" s="228">
        <f t="shared" si="2"/>
        <v>0</v>
      </c>
      <c r="K19" s="125">
        <v>0</v>
      </c>
      <c r="L19" s="228">
        <f t="shared" si="3"/>
        <v>0</v>
      </c>
      <c r="M19" s="125">
        <v>0</v>
      </c>
      <c r="N19" s="228">
        <f t="shared" si="4"/>
        <v>0</v>
      </c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</row>
    <row r="20" spans="1:32">
      <c r="A20" s="240">
        <v>9</v>
      </c>
      <c r="B20" s="250">
        <f>'11'!B17</f>
        <v>0</v>
      </c>
      <c r="C20" s="250" t="str">
        <f>'11'!C17</f>
        <v>Bondrang</v>
      </c>
      <c r="D20" s="227">
        <f>'67'!L19</f>
        <v>1</v>
      </c>
      <c r="E20" s="125">
        <v>1</v>
      </c>
      <c r="F20" s="228">
        <f t="shared" si="0"/>
        <v>100</v>
      </c>
      <c r="G20" s="125">
        <v>0</v>
      </c>
      <c r="H20" s="228">
        <f t="shared" si="1"/>
        <v>0</v>
      </c>
      <c r="I20" s="125">
        <v>0</v>
      </c>
      <c r="J20" s="228">
        <f t="shared" si="2"/>
        <v>0</v>
      </c>
      <c r="K20" s="125">
        <v>0</v>
      </c>
      <c r="L20" s="228">
        <f t="shared" si="3"/>
        <v>0</v>
      </c>
      <c r="M20" s="125">
        <v>0</v>
      </c>
      <c r="N20" s="228">
        <f t="shared" si="4"/>
        <v>0</v>
      </c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</row>
    <row r="21" spans="1:32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227">
        <f>'67'!L20</f>
        <v>0</v>
      </c>
      <c r="E21" s="125">
        <v>0</v>
      </c>
      <c r="F21" s="228" t="e">
        <f t="shared" si="0"/>
        <v>#DIV/0!</v>
      </c>
      <c r="G21" s="125">
        <v>0</v>
      </c>
      <c r="H21" s="228" t="e">
        <f t="shared" si="1"/>
        <v>#DIV/0!</v>
      </c>
      <c r="I21" s="125">
        <v>0</v>
      </c>
      <c r="J21" s="228" t="e">
        <f t="shared" si="2"/>
        <v>#DIV/0!</v>
      </c>
      <c r="K21" s="125">
        <v>0</v>
      </c>
      <c r="L21" s="228" t="e">
        <f t="shared" si="3"/>
        <v>#DIV/0!</v>
      </c>
      <c r="M21" s="125">
        <v>0</v>
      </c>
      <c r="N21" s="228" t="e">
        <f t="shared" si="4"/>
        <v>#DIV/0!</v>
      </c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</row>
    <row r="22" spans="1:32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227">
        <f>'67'!L21</f>
        <v>0</v>
      </c>
      <c r="E22" s="125">
        <v>0</v>
      </c>
      <c r="F22" s="228" t="e">
        <f t="shared" si="0"/>
        <v>#DIV/0!</v>
      </c>
      <c r="G22" s="125">
        <v>0</v>
      </c>
      <c r="H22" s="228" t="e">
        <f t="shared" si="1"/>
        <v>#DIV/0!</v>
      </c>
      <c r="I22" s="125">
        <v>0</v>
      </c>
      <c r="J22" s="228" t="e">
        <f t="shared" si="2"/>
        <v>#DIV/0!</v>
      </c>
      <c r="K22" s="125">
        <v>0</v>
      </c>
      <c r="L22" s="228" t="e">
        <f t="shared" si="3"/>
        <v>#DIV/0!</v>
      </c>
      <c r="M22" s="125">
        <v>0</v>
      </c>
      <c r="N22" s="228" t="e">
        <f t="shared" si="4"/>
        <v>#DIV/0!</v>
      </c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</row>
    <row r="23" spans="1:32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227">
        <f>'67'!L22</f>
        <v>1</v>
      </c>
      <c r="E23" s="125">
        <v>0</v>
      </c>
      <c r="F23" s="228">
        <f t="shared" si="0"/>
        <v>0</v>
      </c>
      <c r="G23" s="125">
        <v>0</v>
      </c>
      <c r="H23" s="228">
        <f t="shared" si="1"/>
        <v>0</v>
      </c>
      <c r="I23" s="125">
        <v>0</v>
      </c>
      <c r="J23" s="228">
        <f t="shared" si="2"/>
        <v>0</v>
      </c>
      <c r="K23" s="125">
        <v>0</v>
      </c>
      <c r="L23" s="228">
        <f t="shared" si="3"/>
        <v>0</v>
      </c>
      <c r="M23" s="125">
        <v>0</v>
      </c>
      <c r="N23" s="228">
        <f t="shared" si="4"/>
        <v>0</v>
      </c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</row>
    <row r="24" spans="1:32" ht="15.75" customHeight="1">
      <c r="A24" s="240">
        <v>13</v>
      </c>
      <c r="B24" s="250">
        <f>'11'!B21</f>
        <v>0</v>
      </c>
      <c r="C24" s="250" t="str">
        <f>'11'!C21</f>
        <v>Kesugihan</v>
      </c>
      <c r="D24" s="227">
        <f>'67'!L23</f>
        <v>0</v>
      </c>
      <c r="E24" s="125">
        <v>0</v>
      </c>
      <c r="F24" s="228" t="e">
        <f t="shared" si="0"/>
        <v>#DIV/0!</v>
      </c>
      <c r="G24" s="125">
        <v>0</v>
      </c>
      <c r="H24" s="228" t="e">
        <f t="shared" si="1"/>
        <v>#DIV/0!</v>
      </c>
      <c r="I24" s="125">
        <v>0</v>
      </c>
      <c r="J24" s="228" t="e">
        <f t="shared" si="2"/>
        <v>#DIV/0!</v>
      </c>
      <c r="K24" s="125">
        <v>0</v>
      </c>
      <c r="L24" s="228" t="e">
        <f t="shared" si="3"/>
        <v>#DIV/0!</v>
      </c>
      <c r="M24" s="125">
        <v>0</v>
      </c>
      <c r="N24" s="228" t="e">
        <f t="shared" si="4"/>
        <v>#DIV/0!</v>
      </c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</row>
    <row r="25" spans="1:32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227">
        <f>'67'!L24</f>
        <v>0</v>
      </c>
      <c r="E25" s="125">
        <v>0</v>
      </c>
      <c r="F25" s="228" t="e">
        <f t="shared" si="0"/>
        <v>#DIV/0!</v>
      </c>
      <c r="G25" s="125">
        <v>0</v>
      </c>
      <c r="H25" s="228" t="e">
        <f t="shared" si="1"/>
        <v>#DIV/0!</v>
      </c>
      <c r="I25" s="125">
        <v>0</v>
      </c>
      <c r="J25" s="228" t="e">
        <f t="shared" si="2"/>
        <v>#DIV/0!</v>
      </c>
      <c r="K25" s="125">
        <v>0</v>
      </c>
      <c r="L25" s="228" t="e">
        <f t="shared" si="3"/>
        <v>#DIV/0!</v>
      </c>
      <c r="M25" s="125">
        <v>0</v>
      </c>
      <c r="N25" s="228" t="e">
        <f t="shared" si="4"/>
        <v>#DIV/0!</v>
      </c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</row>
    <row r="26" spans="1:32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227">
        <f>'67'!L25</f>
        <v>1</v>
      </c>
      <c r="E26" s="125">
        <v>1</v>
      </c>
      <c r="F26" s="228">
        <f t="shared" si="0"/>
        <v>100</v>
      </c>
      <c r="G26" s="125">
        <v>0</v>
      </c>
      <c r="H26" s="228">
        <f t="shared" si="1"/>
        <v>0</v>
      </c>
      <c r="I26" s="125">
        <v>0</v>
      </c>
      <c r="J26" s="228">
        <f t="shared" si="2"/>
        <v>0</v>
      </c>
      <c r="K26" s="125">
        <v>0</v>
      </c>
      <c r="L26" s="228">
        <f t="shared" si="3"/>
        <v>0</v>
      </c>
      <c r="M26" s="125">
        <v>0</v>
      </c>
      <c r="N26" s="228">
        <f t="shared" si="4"/>
        <v>0</v>
      </c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</row>
    <row r="27" spans="1:32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227">
        <f>'67'!L26</f>
        <v>0</v>
      </c>
      <c r="E27" s="125">
        <v>0</v>
      </c>
      <c r="F27" s="228" t="e">
        <f t="shared" si="0"/>
        <v>#DIV/0!</v>
      </c>
      <c r="G27" s="125">
        <v>0</v>
      </c>
      <c r="H27" s="228" t="e">
        <f t="shared" si="1"/>
        <v>#DIV/0!</v>
      </c>
      <c r="I27" s="125">
        <v>0</v>
      </c>
      <c r="J27" s="228" t="e">
        <f t="shared" si="2"/>
        <v>#DIV/0!</v>
      </c>
      <c r="K27" s="125">
        <v>0</v>
      </c>
      <c r="L27" s="228" t="e">
        <f t="shared" si="3"/>
        <v>#DIV/0!</v>
      </c>
      <c r="M27" s="125">
        <v>0</v>
      </c>
      <c r="N27" s="228" t="e">
        <f t="shared" si="4"/>
        <v>#DIV/0!</v>
      </c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</row>
    <row r="28" spans="1:32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227">
        <f>'67'!L27</f>
        <v>1</v>
      </c>
      <c r="E28" s="125">
        <v>1</v>
      </c>
      <c r="F28" s="228">
        <f t="shared" si="0"/>
        <v>100</v>
      </c>
      <c r="G28" s="125">
        <v>0</v>
      </c>
      <c r="H28" s="228">
        <f t="shared" si="1"/>
        <v>0</v>
      </c>
      <c r="I28" s="125">
        <v>0</v>
      </c>
      <c r="J28" s="228">
        <f t="shared" si="2"/>
        <v>0</v>
      </c>
      <c r="K28" s="125">
        <v>0</v>
      </c>
      <c r="L28" s="228">
        <f t="shared" si="3"/>
        <v>0</v>
      </c>
      <c r="M28" s="125">
        <v>0</v>
      </c>
      <c r="N28" s="228">
        <f t="shared" si="4"/>
        <v>0</v>
      </c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</row>
    <row r="29" spans="1:32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227">
        <f>'67'!L28</f>
        <v>3</v>
      </c>
      <c r="E29" s="125">
        <v>0</v>
      </c>
      <c r="F29" s="228">
        <f t="shared" si="0"/>
        <v>0</v>
      </c>
      <c r="G29" s="125">
        <v>0</v>
      </c>
      <c r="H29" s="228">
        <f t="shared" si="1"/>
        <v>0</v>
      </c>
      <c r="I29" s="125">
        <v>0</v>
      </c>
      <c r="J29" s="228">
        <f t="shared" si="2"/>
        <v>0</v>
      </c>
      <c r="K29" s="125">
        <v>0</v>
      </c>
      <c r="L29" s="228">
        <f t="shared" si="3"/>
        <v>0</v>
      </c>
      <c r="M29" s="125">
        <v>0</v>
      </c>
      <c r="N29" s="228">
        <f t="shared" si="4"/>
        <v>0</v>
      </c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</row>
    <row r="30" spans="1:32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227">
        <f>'67'!L29</f>
        <v>3</v>
      </c>
      <c r="E30" s="125">
        <v>3</v>
      </c>
      <c r="F30" s="228">
        <f t="shared" si="0"/>
        <v>100</v>
      </c>
      <c r="G30" s="125">
        <v>0</v>
      </c>
      <c r="H30" s="228">
        <f t="shared" si="1"/>
        <v>0</v>
      </c>
      <c r="I30" s="125">
        <v>0</v>
      </c>
      <c r="J30" s="228">
        <f t="shared" si="2"/>
        <v>0</v>
      </c>
      <c r="K30" s="125">
        <v>0</v>
      </c>
      <c r="L30" s="228">
        <f t="shared" si="3"/>
        <v>0</v>
      </c>
      <c r="M30" s="125">
        <v>0</v>
      </c>
      <c r="N30" s="228">
        <f t="shared" si="4"/>
        <v>0</v>
      </c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</row>
    <row r="31" spans="1:32" ht="15.75" customHeight="1">
      <c r="A31" s="240">
        <v>20</v>
      </c>
      <c r="B31" s="250">
        <f>'11'!B28</f>
        <v>0</v>
      </c>
      <c r="C31" s="250" t="str">
        <f>'11'!C28</f>
        <v>Ngrandu</v>
      </c>
      <c r="D31" s="227">
        <f>'67'!L30</f>
        <v>0</v>
      </c>
      <c r="E31" s="125">
        <v>0</v>
      </c>
      <c r="F31" s="228" t="e">
        <f t="shared" si="0"/>
        <v>#DIV/0!</v>
      </c>
      <c r="G31" s="125">
        <v>0</v>
      </c>
      <c r="H31" s="228" t="e">
        <f t="shared" si="1"/>
        <v>#DIV/0!</v>
      </c>
      <c r="I31" s="125">
        <v>0</v>
      </c>
      <c r="J31" s="228" t="e">
        <f t="shared" si="2"/>
        <v>#DIV/0!</v>
      </c>
      <c r="K31" s="125">
        <v>0</v>
      </c>
      <c r="L31" s="228" t="e">
        <f t="shared" si="3"/>
        <v>#DIV/0!</v>
      </c>
      <c r="M31" s="125">
        <v>0</v>
      </c>
      <c r="N31" s="228" t="e">
        <f t="shared" si="4"/>
        <v>#DIV/0!</v>
      </c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</row>
    <row r="32" spans="1:32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227">
        <f>'67'!L31</f>
        <v>2</v>
      </c>
      <c r="E32" s="125">
        <v>2</v>
      </c>
      <c r="F32" s="228">
        <f t="shared" si="0"/>
        <v>100</v>
      </c>
      <c r="G32" s="125">
        <v>0</v>
      </c>
      <c r="H32" s="228">
        <f t="shared" si="1"/>
        <v>0</v>
      </c>
      <c r="I32" s="125">
        <v>0</v>
      </c>
      <c r="J32" s="228">
        <f t="shared" si="2"/>
        <v>0</v>
      </c>
      <c r="K32" s="125">
        <v>0</v>
      </c>
      <c r="L32" s="228">
        <f t="shared" si="3"/>
        <v>0</v>
      </c>
      <c r="M32" s="125">
        <v>0</v>
      </c>
      <c r="N32" s="228">
        <f t="shared" si="4"/>
        <v>0</v>
      </c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</row>
    <row r="33" spans="1:32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227">
        <f>'67'!L32</f>
        <v>3</v>
      </c>
      <c r="E33" s="125">
        <v>1</v>
      </c>
      <c r="F33" s="228">
        <f t="shared" si="0"/>
        <v>33.333333333333329</v>
      </c>
      <c r="G33" s="125">
        <v>2</v>
      </c>
      <c r="H33" s="228">
        <f t="shared" si="1"/>
        <v>66.666666666666657</v>
      </c>
      <c r="I33" s="125">
        <v>0</v>
      </c>
      <c r="J33" s="228">
        <f t="shared" si="2"/>
        <v>0</v>
      </c>
      <c r="K33" s="125">
        <v>0</v>
      </c>
      <c r="L33" s="228">
        <f t="shared" si="3"/>
        <v>0</v>
      </c>
      <c r="M33" s="125">
        <v>0</v>
      </c>
      <c r="N33" s="228">
        <f t="shared" si="4"/>
        <v>0</v>
      </c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</row>
    <row r="34" spans="1:32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227">
        <f>'67'!L33</f>
        <v>0</v>
      </c>
      <c r="E34" s="125">
        <v>0</v>
      </c>
      <c r="F34" s="228" t="e">
        <f t="shared" si="0"/>
        <v>#DIV/0!</v>
      </c>
      <c r="G34" s="125">
        <v>0</v>
      </c>
      <c r="H34" s="228" t="e">
        <f t="shared" si="1"/>
        <v>#DIV/0!</v>
      </c>
      <c r="I34" s="125">
        <v>0</v>
      </c>
      <c r="J34" s="228" t="e">
        <f t="shared" si="2"/>
        <v>#DIV/0!</v>
      </c>
      <c r="K34" s="125">
        <v>0</v>
      </c>
      <c r="L34" s="228" t="e">
        <f t="shared" si="3"/>
        <v>#DIV/0!</v>
      </c>
      <c r="M34" s="125">
        <v>0</v>
      </c>
      <c r="N34" s="228" t="e">
        <f t="shared" si="4"/>
        <v>#DIV/0!</v>
      </c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</row>
    <row r="35" spans="1:32" ht="15.75" customHeight="1">
      <c r="A35" s="240">
        <v>24</v>
      </c>
      <c r="B35" s="250">
        <f>'11'!B32</f>
        <v>0</v>
      </c>
      <c r="C35" s="250" t="str">
        <f>'11'!C32</f>
        <v>Kunti</v>
      </c>
      <c r="D35" s="227">
        <f>'67'!L34</f>
        <v>1</v>
      </c>
      <c r="E35" s="125">
        <v>1</v>
      </c>
      <c r="F35" s="228">
        <f t="shared" si="0"/>
        <v>100</v>
      </c>
      <c r="G35" s="125">
        <v>0</v>
      </c>
      <c r="H35" s="228">
        <f t="shared" si="1"/>
        <v>0</v>
      </c>
      <c r="I35" s="125">
        <v>0</v>
      </c>
      <c r="J35" s="228">
        <f t="shared" si="2"/>
        <v>0</v>
      </c>
      <c r="K35" s="125">
        <v>0</v>
      </c>
      <c r="L35" s="228">
        <f t="shared" si="3"/>
        <v>0</v>
      </c>
      <c r="M35" s="125">
        <v>0</v>
      </c>
      <c r="N35" s="228">
        <f t="shared" si="4"/>
        <v>0</v>
      </c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</row>
    <row r="36" spans="1:32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227">
        <f>'67'!L35</f>
        <v>0</v>
      </c>
      <c r="E36" s="125">
        <v>0</v>
      </c>
      <c r="F36" s="228" t="e">
        <f t="shared" si="0"/>
        <v>#DIV/0!</v>
      </c>
      <c r="G36" s="125">
        <v>0</v>
      </c>
      <c r="H36" s="228" t="e">
        <f t="shared" si="1"/>
        <v>#DIV/0!</v>
      </c>
      <c r="I36" s="125">
        <v>0</v>
      </c>
      <c r="J36" s="228" t="e">
        <f t="shared" si="2"/>
        <v>#DIV/0!</v>
      </c>
      <c r="K36" s="125">
        <v>0</v>
      </c>
      <c r="L36" s="228" t="e">
        <f t="shared" si="3"/>
        <v>#DIV/0!</v>
      </c>
      <c r="M36" s="125">
        <v>0</v>
      </c>
      <c r="N36" s="228" t="e">
        <f t="shared" si="4"/>
        <v>#DIV/0!</v>
      </c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</row>
    <row r="37" spans="1:32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227">
        <f>'67'!L36</f>
        <v>1</v>
      </c>
      <c r="E37" s="125">
        <v>1</v>
      </c>
      <c r="F37" s="228">
        <f t="shared" si="0"/>
        <v>100</v>
      </c>
      <c r="G37" s="125">
        <v>0</v>
      </c>
      <c r="H37" s="228">
        <f t="shared" si="1"/>
        <v>0</v>
      </c>
      <c r="I37" s="125">
        <v>0</v>
      </c>
      <c r="J37" s="228">
        <f t="shared" si="2"/>
        <v>0</v>
      </c>
      <c r="K37" s="125">
        <v>0</v>
      </c>
      <c r="L37" s="228">
        <f t="shared" si="3"/>
        <v>0</v>
      </c>
      <c r="M37" s="125">
        <v>0</v>
      </c>
      <c r="N37" s="228">
        <f t="shared" si="4"/>
        <v>0</v>
      </c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</row>
    <row r="38" spans="1:32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227">
        <f>'67'!L37</f>
        <v>0</v>
      </c>
      <c r="E38" s="125">
        <v>0</v>
      </c>
      <c r="F38" s="228" t="e">
        <f t="shared" si="0"/>
        <v>#DIV/0!</v>
      </c>
      <c r="G38" s="125">
        <v>0</v>
      </c>
      <c r="H38" s="228" t="e">
        <f t="shared" si="1"/>
        <v>#DIV/0!</v>
      </c>
      <c r="I38" s="125">
        <v>0</v>
      </c>
      <c r="J38" s="228" t="e">
        <f t="shared" si="2"/>
        <v>#DIV/0!</v>
      </c>
      <c r="K38" s="125">
        <v>0</v>
      </c>
      <c r="L38" s="228" t="e">
        <f t="shared" si="3"/>
        <v>#DIV/0!</v>
      </c>
      <c r="M38" s="125">
        <v>0</v>
      </c>
      <c r="N38" s="228" t="e">
        <f t="shared" si="4"/>
        <v>#DIV/0!</v>
      </c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</row>
    <row r="39" spans="1:32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227">
        <f>'67'!L38</f>
        <v>2</v>
      </c>
      <c r="E39" s="125">
        <v>0</v>
      </c>
      <c r="F39" s="228">
        <f t="shared" si="0"/>
        <v>0</v>
      </c>
      <c r="G39" s="125">
        <v>2</v>
      </c>
      <c r="H39" s="228">
        <f t="shared" si="1"/>
        <v>100</v>
      </c>
      <c r="I39" s="125">
        <v>0</v>
      </c>
      <c r="J39" s="228">
        <f t="shared" si="2"/>
        <v>0</v>
      </c>
      <c r="K39" s="125">
        <v>0</v>
      </c>
      <c r="L39" s="228">
        <f t="shared" si="3"/>
        <v>0</v>
      </c>
      <c r="M39" s="125">
        <v>0</v>
      </c>
      <c r="N39" s="228">
        <f t="shared" si="4"/>
        <v>0</v>
      </c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</row>
    <row r="40" spans="1:32" ht="15.75" customHeight="1">
      <c r="A40" s="240">
        <v>29</v>
      </c>
      <c r="B40" s="250">
        <f>'11'!B37</f>
        <v>0</v>
      </c>
      <c r="C40" s="250" t="str">
        <f>'11'!C37</f>
        <v>Sukosari</v>
      </c>
      <c r="D40" s="227">
        <f>'67'!L39</f>
        <v>0</v>
      </c>
      <c r="E40" s="125">
        <v>0</v>
      </c>
      <c r="F40" s="228" t="e">
        <f t="shared" si="0"/>
        <v>#DIV/0!</v>
      </c>
      <c r="G40" s="125">
        <v>0</v>
      </c>
      <c r="H40" s="228" t="e">
        <f t="shared" si="1"/>
        <v>#DIV/0!</v>
      </c>
      <c r="I40" s="125">
        <v>0</v>
      </c>
      <c r="J40" s="228" t="e">
        <f t="shared" si="2"/>
        <v>#DIV/0!</v>
      </c>
      <c r="K40" s="125">
        <v>0</v>
      </c>
      <c r="L40" s="228" t="e">
        <f t="shared" si="3"/>
        <v>#DIV/0!</v>
      </c>
      <c r="M40" s="349"/>
      <c r="N40" s="228" t="e">
        <f t="shared" si="4"/>
        <v>#DIV/0!</v>
      </c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</row>
    <row r="41" spans="1:32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227">
        <f>'67'!L40</f>
        <v>0</v>
      </c>
      <c r="E41" s="125">
        <v>0</v>
      </c>
      <c r="F41" s="228" t="e">
        <f t="shared" si="0"/>
        <v>#DIV/0!</v>
      </c>
      <c r="G41" s="125">
        <v>0</v>
      </c>
      <c r="H41" s="228" t="e">
        <f t="shared" si="1"/>
        <v>#DIV/0!</v>
      </c>
      <c r="I41" s="125">
        <v>0</v>
      </c>
      <c r="J41" s="228" t="e">
        <f t="shared" si="2"/>
        <v>#DIV/0!</v>
      </c>
      <c r="K41" s="125">
        <v>0</v>
      </c>
      <c r="L41" s="228" t="e">
        <f t="shared" si="3"/>
        <v>#DIV/0!</v>
      </c>
      <c r="M41" s="125">
        <v>0</v>
      </c>
      <c r="N41" s="228" t="e">
        <f t="shared" si="4"/>
        <v>#DIV/0!</v>
      </c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</row>
    <row r="42" spans="1:32" ht="15.75" customHeight="1">
      <c r="A42" s="240">
        <v>31</v>
      </c>
      <c r="B42" s="250">
        <f>'11'!B39</f>
        <v>0</v>
      </c>
      <c r="C42" s="250" t="str">
        <f>'11'!C39</f>
        <v>Setono</v>
      </c>
      <c r="D42" s="227">
        <f>'67'!L41</f>
        <v>2</v>
      </c>
      <c r="E42" s="125">
        <v>2</v>
      </c>
      <c r="F42" s="228">
        <f t="shared" si="0"/>
        <v>100</v>
      </c>
      <c r="G42" s="125">
        <v>0</v>
      </c>
      <c r="H42" s="228">
        <f t="shared" si="1"/>
        <v>0</v>
      </c>
      <c r="I42" s="125">
        <v>0</v>
      </c>
      <c r="J42" s="228">
        <f t="shared" si="2"/>
        <v>0</v>
      </c>
      <c r="K42" s="125">
        <v>0</v>
      </c>
      <c r="L42" s="228">
        <f t="shared" si="3"/>
        <v>0</v>
      </c>
      <c r="M42" s="125">
        <v>0</v>
      </c>
      <c r="N42" s="228">
        <f t="shared" si="4"/>
        <v>0</v>
      </c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</row>
    <row r="43" spans="1:32" ht="15.75" customHeight="1">
      <c r="A43" s="240">
        <v>32</v>
      </c>
      <c r="B43" s="250" t="str">
        <f>'11'!B40</f>
        <v>Ngebel</v>
      </c>
      <c r="C43" s="250" t="str">
        <f>'11'!C40</f>
        <v>Ngebel</v>
      </c>
      <c r="D43" s="227">
        <f>'67'!L42</f>
        <v>1</v>
      </c>
      <c r="E43" s="125">
        <v>1</v>
      </c>
      <c r="F43" s="228">
        <f t="shared" si="0"/>
        <v>100</v>
      </c>
      <c r="G43" s="349">
        <v>0</v>
      </c>
      <c r="H43" s="228">
        <f t="shared" si="1"/>
        <v>0</v>
      </c>
      <c r="I43" s="125">
        <v>0</v>
      </c>
      <c r="J43" s="228">
        <f t="shared" si="2"/>
        <v>0</v>
      </c>
      <c r="K43" s="125">
        <v>0</v>
      </c>
      <c r="L43" s="228">
        <f t="shared" si="3"/>
        <v>0</v>
      </c>
      <c r="M43" s="125">
        <v>0</v>
      </c>
      <c r="N43" s="228">
        <f t="shared" si="4"/>
        <v>0</v>
      </c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</row>
    <row r="44" spans="1:32" ht="19.5" customHeight="1">
      <c r="A44" s="192" t="s">
        <v>1057</v>
      </c>
      <c r="B44" s="271"/>
      <c r="C44" s="533"/>
      <c r="D44" s="272">
        <f t="shared" ref="D44:E44" si="5">SUM(D12:D43)</f>
        <v>31</v>
      </c>
      <c r="E44" s="272">
        <f t="shared" si="5"/>
        <v>15</v>
      </c>
      <c r="F44" s="273">
        <f t="shared" si="0"/>
        <v>48.387096774193552</v>
      </c>
      <c r="G44" s="272">
        <f>SUM(G12:G43)</f>
        <v>4</v>
      </c>
      <c r="H44" s="273">
        <f t="shared" si="1"/>
        <v>12.903225806451612</v>
      </c>
      <c r="I44" s="272">
        <f>SUM(I12:I43)</f>
        <v>1</v>
      </c>
      <c r="J44" s="273">
        <f t="shared" si="2"/>
        <v>3.225806451612903</v>
      </c>
      <c r="K44" s="272">
        <f>SUM(K12:K43)</f>
        <v>0</v>
      </c>
      <c r="L44" s="273">
        <f t="shared" si="3"/>
        <v>0</v>
      </c>
      <c r="M44" s="272">
        <f>SUM(M12:M43)</f>
        <v>0</v>
      </c>
      <c r="N44" s="273">
        <f>M44/F44*100</f>
        <v>0</v>
      </c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</row>
    <row r="45" spans="1:32" ht="19.5" customHeight="1">
      <c r="A45" s="281" t="s">
        <v>1829</v>
      </c>
      <c r="B45" s="527"/>
      <c r="C45" s="535"/>
      <c r="D45" s="538"/>
      <c r="E45" s="538"/>
      <c r="F45" s="538"/>
      <c r="G45" s="538"/>
      <c r="H45" s="538"/>
      <c r="I45" s="537">
        <f>I44/'2'!E26*1000000</f>
        <v>1.0350777498651811</v>
      </c>
      <c r="J45" s="538"/>
      <c r="K45" s="538"/>
      <c r="L45" s="539"/>
      <c r="M45" s="846"/>
      <c r="N45" s="76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</row>
    <row r="46" spans="1:32" ht="15.75" customHeight="1">
      <c r="A46" s="153"/>
      <c r="B46" s="169"/>
      <c r="C46" s="169"/>
      <c r="D46" s="169"/>
      <c r="E46" s="169"/>
      <c r="F46" s="169"/>
      <c r="G46" s="169"/>
      <c r="H46" s="169"/>
      <c r="I46" s="169"/>
      <c r="J46" s="169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</row>
    <row r="47" spans="1:32" ht="15.75" customHeight="1">
      <c r="A47" s="153" t="s">
        <v>1518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</row>
    <row r="48" spans="1:32" ht="15.75" customHeight="1">
      <c r="A48" s="153" t="s">
        <v>148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</row>
    <row r="49" spans="1:32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</row>
    <row r="50" spans="1:32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</row>
    <row r="51" spans="1:32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</row>
    <row r="52" spans="1:32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</row>
    <row r="53" spans="1:32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</row>
    <row r="54" spans="1:32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</row>
    <row r="55" spans="1:32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</row>
    <row r="56" spans="1:32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</row>
    <row r="57" spans="1:32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</row>
    <row r="58" spans="1:32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</row>
    <row r="59" spans="1:32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</row>
    <row r="60" spans="1:32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</row>
    <row r="61" spans="1:32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</row>
    <row r="62" spans="1:32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</row>
    <row r="63" spans="1:32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</row>
    <row r="64" spans="1:32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</row>
    <row r="65" spans="1:32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</row>
    <row r="66" spans="1:32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</row>
    <row r="67" spans="1:32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</row>
    <row r="68" spans="1:32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</row>
    <row r="69" spans="1:32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</row>
    <row r="70" spans="1:32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</row>
    <row r="71" spans="1:32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</row>
    <row r="72" spans="1:32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</row>
    <row r="73" spans="1:32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</row>
    <row r="74" spans="1:32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</row>
    <row r="75" spans="1:32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</row>
    <row r="76" spans="1:32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</row>
    <row r="77" spans="1:32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</row>
    <row r="78" spans="1:32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</row>
    <row r="79" spans="1:32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</row>
    <row r="80" spans="1:32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</row>
    <row r="81" spans="1:32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</row>
    <row r="82" spans="1:32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</row>
    <row r="83" spans="1:32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</row>
    <row r="84" spans="1:32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</row>
    <row r="85" spans="1:32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</row>
    <row r="86" spans="1:32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</row>
    <row r="87" spans="1:32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</row>
    <row r="88" spans="1:32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</row>
    <row r="89" spans="1:32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</row>
    <row r="90" spans="1:32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</row>
    <row r="91" spans="1:32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</row>
    <row r="92" spans="1:32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</row>
    <row r="93" spans="1:32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</row>
    <row r="94" spans="1:32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</row>
    <row r="95" spans="1:32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</row>
    <row r="96" spans="1:32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</row>
    <row r="97" spans="1:32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</row>
    <row r="98" spans="1:32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</row>
    <row r="99" spans="1:32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</row>
    <row r="100" spans="1:32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</row>
    <row r="101" spans="1:32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</row>
    <row r="102" spans="1:32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</row>
    <row r="103" spans="1:32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</row>
    <row r="104" spans="1:32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</row>
    <row r="105" spans="1:32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</row>
    <row r="106" spans="1:32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</row>
    <row r="107" spans="1:32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</row>
    <row r="108" spans="1:32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</row>
    <row r="109" spans="1:32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</row>
    <row r="110" spans="1:32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</row>
    <row r="111" spans="1:32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</row>
    <row r="112" spans="1:32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</row>
    <row r="113" spans="1:32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</row>
    <row r="114" spans="1:32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</row>
    <row r="115" spans="1:32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</row>
    <row r="116" spans="1:32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</row>
    <row r="117" spans="1:32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</row>
    <row r="118" spans="1:32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</row>
    <row r="119" spans="1:32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</row>
    <row r="120" spans="1:32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</row>
    <row r="121" spans="1:32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</row>
    <row r="122" spans="1:32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</row>
    <row r="123" spans="1:32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</row>
    <row r="124" spans="1:32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</row>
    <row r="125" spans="1:32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</row>
    <row r="126" spans="1:32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</row>
    <row r="127" spans="1:32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</row>
    <row r="128" spans="1:32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</row>
    <row r="129" spans="1:32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</row>
    <row r="130" spans="1:32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</row>
    <row r="131" spans="1:32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</row>
    <row r="132" spans="1:32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</row>
    <row r="133" spans="1:32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</row>
    <row r="134" spans="1:32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</row>
    <row r="135" spans="1:32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</row>
    <row r="136" spans="1:32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</row>
    <row r="137" spans="1:32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</row>
    <row r="138" spans="1:32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</row>
    <row r="139" spans="1:32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</row>
    <row r="140" spans="1:32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</row>
    <row r="141" spans="1:32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</row>
    <row r="142" spans="1:32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</row>
    <row r="143" spans="1:32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</row>
    <row r="144" spans="1:32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</row>
    <row r="145" spans="1:32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</row>
    <row r="146" spans="1:32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</row>
    <row r="147" spans="1:32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</row>
    <row r="148" spans="1:32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</row>
    <row r="149" spans="1:32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</row>
    <row r="150" spans="1:32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</row>
    <row r="151" spans="1:32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</row>
    <row r="152" spans="1:32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</row>
    <row r="153" spans="1:32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</row>
    <row r="154" spans="1:32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</row>
    <row r="155" spans="1:32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</row>
    <row r="156" spans="1:32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</row>
    <row r="157" spans="1:32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</row>
    <row r="158" spans="1:32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</row>
    <row r="159" spans="1:32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</row>
    <row r="160" spans="1:32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</row>
    <row r="161" spans="1:32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</row>
    <row r="162" spans="1:32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</row>
    <row r="164" spans="1:32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</row>
    <row r="165" spans="1:32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</row>
    <row r="166" spans="1:32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</row>
    <row r="167" spans="1:32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</row>
    <row r="168" spans="1:32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</row>
    <row r="169" spans="1:32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</row>
    <row r="170" spans="1:32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</row>
    <row r="171" spans="1:32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</row>
    <row r="172" spans="1:32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</row>
    <row r="173" spans="1:32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</row>
    <row r="174" spans="1:32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</row>
    <row r="175" spans="1:32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</row>
    <row r="176" spans="1:32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</row>
    <row r="177" spans="1:32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</row>
    <row r="178" spans="1:32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</row>
    <row r="179" spans="1:32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</row>
    <row r="180" spans="1:32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</row>
    <row r="181" spans="1:32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</row>
    <row r="182" spans="1:32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</row>
    <row r="183" spans="1:32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</row>
    <row r="184" spans="1:32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</row>
    <row r="185" spans="1:32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</row>
    <row r="186" spans="1:32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</row>
    <row r="187" spans="1:32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</row>
    <row r="188" spans="1:32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</row>
    <row r="189" spans="1:32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</row>
    <row r="190" spans="1:32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</row>
    <row r="191" spans="1:32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</row>
    <row r="192" spans="1:32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</row>
    <row r="193" spans="1:32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</row>
    <row r="194" spans="1:32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</row>
    <row r="195" spans="1:32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</row>
    <row r="196" spans="1:32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</row>
    <row r="197" spans="1:32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</row>
    <row r="198" spans="1:32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</row>
    <row r="199" spans="1:32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</row>
    <row r="200" spans="1:32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</row>
    <row r="201" spans="1:32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</row>
    <row r="202" spans="1:32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</row>
    <row r="203" spans="1:32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</row>
    <row r="205" spans="1:32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</row>
    <row r="206" spans="1:32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</row>
    <row r="207" spans="1:32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</row>
    <row r="208" spans="1:32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</row>
    <row r="209" spans="1:32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</row>
    <row r="210" spans="1:32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</row>
    <row r="211" spans="1:32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</row>
    <row r="212" spans="1:32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</row>
    <row r="213" spans="1:32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</row>
    <row r="214" spans="1:32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</row>
    <row r="215" spans="1:32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</row>
    <row r="216" spans="1:32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</row>
    <row r="217" spans="1:32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</row>
    <row r="218" spans="1:32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</row>
    <row r="219" spans="1:32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</row>
    <row r="220" spans="1:32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</row>
    <row r="221" spans="1:32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</row>
    <row r="222" spans="1:32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</row>
    <row r="223" spans="1:32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</row>
    <row r="224" spans="1:32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</row>
    <row r="225" spans="1:32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</row>
    <row r="226" spans="1:32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</row>
    <row r="227" spans="1:32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</row>
    <row r="228" spans="1:32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</row>
    <row r="229" spans="1:32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</row>
    <row r="230" spans="1:32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</row>
    <row r="231" spans="1:32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</row>
    <row r="232" spans="1:32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</row>
    <row r="233" spans="1:32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</row>
    <row r="234" spans="1:32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</row>
    <row r="235" spans="1:32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</row>
    <row r="236" spans="1:32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</row>
    <row r="237" spans="1:32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</row>
    <row r="238" spans="1:32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</row>
    <row r="239" spans="1:32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</row>
    <row r="240" spans="1:32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</row>
    <row r="241" spans="1:32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</row>
    <row r="242" spans="1:32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</row>
    <row r="243" spans="1:32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</row>
    <row r="244" spans="1:32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</row>
    <row r="246" spans="1:32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</row>
    <row r="247" spans="1:32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</row>
    <row r="248" spans="1:32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</row>
    <row r="249" spans="1:32" ht="15.75" customHeight="1"/>
    <row r="250" spans="1:32" ht="15.75" customHeight="1"/>
    <row r="251" spans="1:32" ht="15.75" customHeight="1"/>
    <row r="252" spans="1:32" ht="15.75" customHeight="1"/>
    <row r="253" spans="1:32" ht="15.75" customHeight="1"/>
    <row r="254" spans="1:32" ht="15.75" customHeight="1"/>
    <row r="255" spans="1:32" ht="15.75" customHeight="1"/>
    <row r="256" spans="1:32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3:M3"/>
    <mergeCell ref="A4:M4"/>
    <mergeCell ref="A8:A10"/>
    <mergeCell ref="B8:B10"/>
    <mergeCell ref="C8:C10"/>
    <mergeCell ref="D8:N8"/>
    <mergeCell ref="D9:D10"/>
    <mergeCell ref="M9:N9"/>
    <mergeCell ref="E9:F9"/>
    <mergeCell ref="G9:H9"/>
    <mergeCell ref="I9:J9"/>
    <mergeCell ref="K9:L9"/>
    <mergeCell ref="M45:N45"/>
  </mergeCells>
  <printOptions horizontalCentered="1"/>
  <pageMargins left="0.96" right="0.81" top="1.07" bottom="0.9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Z1000"/>
  <sheetViews>
    <sheetView workbookViewId="0"/>
  </sheetViews>
  <sheetFormatPr defaultColWidth="14.42578125" defaultRowHeight="15" customHeight="1"/>
  <cols>
    <col min="1" max="1" width="5" customWidth="1"/>
    <col min="2" max="2" width="21.85546875" customWidth="1"/>
    <col min="3" max="11" width="8.7109375" customWidth="1"/>
    <col min="12" max="17" width="10.7109375" customWidth="1"/>
    <col min="18" max="25" width="9.140625" customWidth="1"/>
    <col min="26" max="26" width="14" customWidth="1"/>
  </cols>
  <sheetData>
    <row r="1" spans="1:26" ht="15.75">
      <c r="A1" s="168" t="s">
        <v>59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07"/>
    </row>
    <row r="3" spans="1:26" ht="15.75">
      <c r="A3" s="743" t="s">
        <v>1050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153"/>
      <c r="S3" s="153"/>
      <c r="T3" s="153"/>
      <c r="U3" s="153"/>
      <c r="V3" s="153"/>
      <c r="W3" s="153"/>
      <c r="X3" s="153"/>
      <c r="Y3" s="153"/>
      <c r="Z3" s="107"/>
    </row>
    <row r="4" spans="1:26" ht="15.75">
      <c r="A4" s="171"/>
      <c r="B4" s="171"/>
      <c r="C4" s="171"/>
      <c r="D4" s="171"/>
      <c r="E4" s="171"/>
      <c r="F4" s="171"/>
      <c r="G4" s="171"/>
      <c r="H4" s="107"/>
      <c r="I4" s="154" t="str">
        <f>'1'!E5</f>
        <v>KABUPATEN</v>
      </c>
      <c r="J4" s="155" t="str">
        <f>'1'!F5</f>
        <v>PONOROGO</v>
      </c>
      <c r="K4" s="155"/>
      <c r="L4" s="170"/>
      <c r="M4" s="170"/>
      <c r="N4" s="170"/>
      <c r="O4" s="170"/>
      <c r="P4" s="170"/>
      <c r="Q4" s="170"/>
      <c r="R4" s="153"/>
      <c r="S4" s="153"/>
      <c r="T4" s="153"/>
      <c r="U4" s="153"/>
      <c r="V4" s="153"/>
      <c r="W4" s="153"/>
      <c r="X4" s="153"/>
      <c r="Y4" s="153"/>
      <c r="Z4" s="107"/>
    </row>
    <row r="5" spans="1:26" ht="15.75">
      <c r="A5" s="171"/>
      <c r="B5" s="171"/>
      <c r="C5" s="171"/>
      <c r="D5" s="171"/>
      <c r="E5" s="171"/>
      <c r="F5" s="171"/>
      <c r="G5" s="171"/>
      <c r="H5" s="107"/>
      <c r="I5" s="154" t="str">
        <f>'1'!E6</f>
        <v>TAHUN</v>
      </c>
      <c r="J5" s="155">
        <f>'1'!F6</f>
        <v>2025</v>
      </c>
      <c r="K5" s="155"/>
      <c r="L5" s="170"/>
      <c r="M5" s="170"/>
      <c r="N5" s="170"/>
      <c r="O5" s="170"/>
      <c r="P5" s="170"/>
      <c r="Q5" s="170"/>
      <c r="R5" s="153"/>
      <c r="S5" s="153"/>
      <c r="T5" s="153"/>
      <c r="U5" s="153"/>
      <c r="V5" s="153"/>
      <c r="W5" s="153"/>
      <c r="X5" s="153"/>
      <c r="Y5" s="153"/>
      <c r="Z5" s="107"/>
    </row>
    <row r="6" spans="1:26" ht="15.75" customHeight="1">
      <c r="A6" s="153"/>
      <c r="B6" s="153"/>
      <c r="C6" s="153"/>
      <c r="D6" s="153"/>
      <c r="E6" s="153"/>
      <c r="F6" s="153"/>
      <c r="G6" s="153"/>
      <c r="H6" s="153"/>
      <c r="I6" s="153"/>
      <c r="J6" s="167"/>
      <c r="K6" s="167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07"/>
    </row>
    <row r="7" spans="1:26" ht="42" customHeight="1">
      <c r="A7" s="750" t="s">
        <v>4</v>
      </c>
      <c r="B7" s="751" t="s">
        <v>1051</v>
      </c>
      <c r="C7" s="756" t="s">
        <v>1052</v>
      </c>
      <c r="D7" s="753"/>
      <c r="E7" s="754"/>
      <c r="F7" s="756" t="s">
        <v>1053</v>
      </c>
      <c r="G7" s="753"/>
      <c r="H7" s="754"/>
      <c r="I7" s="756" t="s">
        <v>1054</v>
      </c>
      <c r="J7" s="753"/>
      <c r="K7" s="754"/>
      <c r="L7" s="757" t="s">
        <v>1055</v>
      </c>
      <c r="M7" s="758"/>
      <c r="N7" s="759"/>
      <c r="O7" s="757" t="s">
        <v>1056</v>
      </c>
      <c r="P7" s="758"/>
      <c r="Q7" s="759"/>
      <c r="R7" s="153"/>
      <c r="S7" s="153"/>
      <c r="T7" s="153"/>
      <c r="U7" s="153"/>
      <c r="V7" s="153"/>
      <c r="W7" s="153"/>
      <c r="X7" s="153"/>
      <c r="Y7" s="153"/>
      <c r="Z7" s="107"/>
    </row>
    <row r="8" spans="1:26" ht="15.75" customHeight="1">
      <c r="A8" s="720"/>
      <c r="B8" s="720"/>
      <c r="C8" s="174" t="s">
        <v>8</v>
      </c>
      <c r="D8" s="175" t="s">
        <v>9</v>
      </c>
      <c r="E8" s="175" t="s">
        <v>10</v>
      </c>
      <c r="F8" s="174" t="s">
        <v>8</v>
      </c>
      <c r="G8" s="175" t="s">
        <v>9</v>
      </c>
      <c r="H8" s="175" t="s">
        <v>10</v>
      </c>
      <c r="I8" s="174" t="s">
        <v>8</v>
      </c>
      <c r="J8" s="175" t="s">
        <v>9</v>
      </c>
      <c r="K8" s="175" t="s">
        <v>10</v>
      </c>
      <c r="L8" s="174" t="s">
        <v>8</v>
      </c>
      <c r="M8" s="175" t="s">
        <v>9</v>
      </c>
      <c r="N8" s="222" t="s">
        <v>10</v>
      </c>
      <c r="O8" s="174" t="s">
        <v>8</v>
      </c>
      <c r="P8" s="175" t="s">
        <v>9</v>
      </c>
      <c r="Q8" s="175" t="s">
        <v>10</v>
      </c>
      <c r="R8" s="153"/>
      <c r="S8" s="153"/>
      <c r="T8" s="153"/>
      <c r="U8" s="153"/>
      <c r="V8" s="153"/>
      <c r="W8" s="153"/>
      <c r="X8" s="153"/>
      <c r="Y8" s="153"/>
      <c r="Z8" s="107"/>
    </row>
    <row r="9" spans="1:26" ht="16.5" customHeight="1">
      <c r="A9" s="119">
        <v>1</v>
      </c>
      <c r="B9" s="120">
        <v>2</v>
      </c>
      <c r="C9" s="120">
        <v>3</v>
      </c>
      <c r="D9" s="120">
        <v>4</v>
      </c>
      <c r="E9" s="119">
        <v>5</v>
      </c>
      <c r="F9" s="120">
        <v>6</v>
      </c>
      <c r="G9" s="119">
        <v>7</v>
      </c>
      <c r="H9" s="120">
        <v>8</v>
      </c>
      <c r="I9" s="119">
        <v>9</v>
      </c>
      <c r="J9" s="120">
        <v>10</v>
      </c>
      <c r="K9" s="119">
        <v>11</v>
      </c>
      <c r="L9" s="120">
        <v>12</v>
      </c>
      <c r="M9" s="119">
        <v>13</v>
      </c>
      <c r="N9" s="120">
        <v>14</v>
      </c>
      <c r="O9" s="119">
        <v>15</v>
      </c>
      <c r="P9" s="120">
        <v>16</v>
      </c>
      <c r="Q9" s="119">
        <v>17</v>
      </c>
      <c r="R9" s="153"/>
      <c r="S9" s="153"/>
      <c r="T9" s="153"/>
      <c r="U9" s="153"/>
      <c r="V9" s="153"/>
      <c r="W9" s="153"/>
      <c r="X9" s="153"/>
      <c r="Y9" s="153"/>
      <c r="Z9" s="107"/>
    </row>
    <row r="10" spans="1:26" ht="15" customHeight="1">
      <c r="A10" s="121">
        <v>1</v>
      </c>
      <c r="B10" s="207" t="s">
        <v>1027</v>
      </c>
      <c r="C10" s="139">
        <v>11429</v>
      </c>
      <c r="D10" s="139">
        <v>10934</v>
      </c>
      <c r="E10" s="223">
        <f t="shared" ref="E10:E16" si="0">SUM(C10:D10)</f>
        <v>22363</v>
      </c>
      <c r="F10" s="139">
        <v>849</v>
      </c>
      <c r="G10" s="139">
        <v>638</v>
      </c>
      <c r="H10" s="223">
        <f t="shared" ref="H10:H16" si="1">SUM(F10:G10)</f>
        <v>1487</v>
      </c>
      <c r="I10" s="139">
        <v>504</v>
      </c>
      <c r="J10" s="139">
        <v>388</v>
      </c>
      <c r="K10" s="223">
        <f t="shared" ref="K10:K16" si="2">SUM(I10:J10)</f>
        <v>892</v>
      </c>
      <c r="L10" s="224">
        <f t="shared" ref="L10:N10" si="3">F10/C10*1000</f>
        <v>74.284714323212881</v>
      </c>
      <c r="M10" s="224">
        <f t="shared" si="3"/>
        <v>58.350100603621733</v>
      </c>
      <c r="N10" s="224">
        <f t="shared" si="3"/>
        <v>66.493762017618394</v>
      </c>
      <c r="O10" s="224">
        <f t="shared" ref="O10:Q10" si="4">I10/C10*1000</f>
        <v>44.098346312013298</v>
      </c>
      <c r="P10" s="224">
        <f t="shared" si="4"/>
        <v>35.48564111944394</v>
      </c>
      <c r="Q10" s="224">
        <f t="shared" si="4"/>
        <v>39.887313866654743</v>
      </c>
      <c r="R10" s="153"/>
      <c r="S10" s="153"/>
      <c r="T10" s="153"/>
      <c r="U10" s="153"/>
      <c r="V10" s="153"/>
      <c r="W10" s="153"/>
      <c r="X10" s="153"/>
      <c r="Y10" s="153"/>
      <c r="Z10" s="107"/>
    </row>
    <row r="11" spans="1:26" ht="15" customHeight="1">
      <c r="A11" s="121">
        <v>2</v>
      </c>
      <c r="B11" s="207" t="s">
        <v>1028</v>
      </c>
      <c r="C11" s="139">
        <v>937</v>
      </c>
      <c r="D11" s="139">
        <v>855</v>
      </c>
      <c r="E11" s="223">
        <f t="shared" si="0"/>
        <v>1792</v>
      </c>
      <c r="F11" s="139">
        <v>4</v>
      </c>
      <c r="G11" s="139">
        <v>5</v>
      </c>
      <c r="H11" s="223">
        <f t="shared" si="1"/>
        <v>9</v>
      </c>
      <c r="I11" s="139">
        <v>1</v>
      </c>
      <c r="J11" s="139">
        <v>3</v>
      </c>
      <c r="K11" s="223">
        <f t="shared" si="2"/>
        <v>4</v>
      </c>
      <c r="L11" s="224">
        <f t="shared" ref="L11:N11" si="5">F11/C11*1000</f>
        <v>4.2689434364994669</v>
      </c>
      <c r="M11" s="224">
        <f t="shared" si="5"/>
        <v>5.8479532163742682</v>
      </c>
      <c r="N11" s="224">
        <f t="shared" si="5"/>
        <v>5.0223214285714288</v>
      </c>
      <c r="O11" s="224">
        <f t="shared" ref="O11:Q11" si="6">I11/C11*1000</f>
        <v>1.0672358591248667</v>
      </c>
      <c r="P11" s="224">
        <f t="shared" si="6"/>
        <v>3.5087719298245617</v>
      </c>
      <c r="Q11" s="224">
        <f t="shared" si="6"/>
        <v>2.2321428571428572</v>
      </c>
      <c r="R11" s="153"/>
      <c r="S11" s="153"/>
      <c r="T11" s="153"/>
      <c r="U11" s="153"/>
      <c r="V11" s="153"/>
      <c r="W11" s="153"/>
      <c r="X11" s="153"/>
      <c r="Y11" s="153"/>
      <c r="Z11" s="107"/>
    </row>
    <row r="12" spans="1:26" ht="15" customHeight="1">
      <c r="A12" s="121">
        <v>3</v>
      </c>
      <c r="B12" s="207" t="s">
        <v>1029</v>
      </c>
      <c r="C12" s="139">
        <v>9836</v>
      </c>
      <c r="D12" s="139">
        <v>9960</v>
      </c>
      <c r="E12" s="223">
        <f t="shared" si="0"/>
        <v>19796</v>
      </c>
      <c r="F12" s="139">
        <v>537</v>
      </c>
      <c r="G12" s="139">
        <v>486</v>
      </c>
      <c r="H12" s="223">
        <f t="shared" si="1"/>
        <v>1023</v>
      </c>
      <c r="I12" s="139">
        <v>213</v>
      </c>
      <c r="J12" s="139">
        <v>224</v>
      </c>
      <c r="K12" s="223">
        <f t="shared" si="2"/>
        <v>437</v>
      </c>
      <c r="L12" s="224">
        <f t="shared" ref="L12:N12" si="7">F12/C12*1000</f>
        <v>54.595363969093128</v>
      </c>
      <c r="M12" s="224">
        <f t="shared" si="7"/>
        <v>48.795180722891565</v>
      </c>
      <c r="N12" s="224">
        <f t="shared" si="7"/>
        <v>51.67710648615882</v>
      </c>
      <c r="O12" s="224">
        <f t="shared" ref="O12:Q12" si="8">I12/C12*1000</f>
        <v>21.655144367629116</v>
      </c>
      <c r="P12" s="224">
        <f t="shared" si="8"/>
        <v>22.489959839357432</v>
      </c>
      <c r="Q12" s="224">
        <f t="shared" si="8"/>
        <v>22.075166700343502</v>
      </c>
      <c r="R12" s="153"/>
      <c r="S12" s="153"/>
      <c r="T12" s="153"/>
      <c r="U12" s="153"/>
      <c r="V12" s="153"/>
      <c r="W12" s="153"/>
      <c r="X12" s="153"/>
      <c r="Y12" s="153"/>
      <c r="Z12" s="107"/>
    </row>
    <row r="13" spans="1:26" ht="15" customHeight="1">
      <c r="A13" s="121">
        <v>4</v>
      </c>
      <c r="B13" s="207" t="s">
        <v>1030</v>
      </c>
      <c r="C13" s="139">
        <v>4779</v>
      </c>
      <c r="D13" s="139">
        <v>7411</v>
      </c>
      <c r="E13" s="223">
        <f t="shared" si="0"/>
        <v>12190</v>
      </c>
      <c r="F13" s="139">
        <v>193</v>
      </c>
      <c r="G13" s="139">
        <v>185</v>
      </c>
      <c r="H13" s="223">
        <f t="shared" si="1"/>
        <v>378</v>
      </c>
      <c r="I13" s="139">
        <v>132</v>
      </c>
      <c r="J13" s="139">
        <v>133</v>
      </c>
      <c r="K13" s="223">
        <f t="shared" si="2"/>
        <v>265</v>
      </c>
      <c r="L13" s="224">
        <f t="shared" ref="L13:N13" si="9">F13/C13*1000</f>
        <v>40.385017786147735</v>
      </c>
      <c r="M13" s="224">
        <f t="shared" si="9"/>
        <v>24.962892996896507</v>
      </c>
      <c r="N13" s="224">
        <f t="shared" si="9"/>
        <v>31.009023789991797</v>
      </c>
      <c r="O13" s="224">
        <f t="shared" ref="O13:Q13" si="10">I13/C13*1000</f>
        <v>27.620841180163215</v>
      </c>
      <c r="P13" s="224">
        <f t="shared" si="10"/>
        <v>17.946296046417487</v>
      </c>
      <c r="Q13" s="224">
        <f t="shared" si="10"/>
        <v>21.739130434782609</v>
      </c>
      <c r="R13" s="153"/>
      <c r="S13" s="153"/>
      <c r="T13" s="153"/>
      <c r="U13" s="153"/>
      <c r="V13" s="153"/>
      <c r="W13" s="153"/>
      <c r="X13" s="153"/>
      <c r="Y13" s="153"/>
      <c r="Z13" s="107"/>
    </row>
    <row r="14" spans="1:26" ht="15" customHeight="1">
      <c r="A14" s="121">
        <v>5</v>
      </c>
      <c r="B14" s="207" t="s">
        <v>1031</v>
      </c>
      <c r="C14" s="139">
        <v>3222</v>
      </c>
      <c r="D14" s="139">
        <v>5037</v>
      </c>
      <c r="E14" s="223">
        <f t="shared" si="0"/>
        <v>8259</v>
      </c>
      <c r="F14" s="139">
        <v>93</v>
      </c>
      <c r="G14" s="139">
        <v>86</v>
      </c>
      <c r="H14" s="223">
        <f t="shared" si="1"/>
        <v>179</v>
      </c>
      <c r="I14" s="139">
        <v>46</v>
      </c>
      <c r="J14" s="139">
        <v>48</v>
      </c>
      <c r="K14" s="223">
        <f t="shared" si="2"/>
        <v>94</v>
      </c>
      <c r="L14" s="224">
        <f t="shared" ref="L14:N14" si="11">F14/C14*1000</f>
        <v>28.864059590316575</v>
      </c>
      <c r="M14" s="224">
        <f t="shared" si="11"/>
        <v>17.073654953345244</v>
      </c>
      <c r="N14" s="224">
        <f t="shared" si="11"/>
        <v>21.673326068531299</v>
      </c>
      <c r="O14" s="224">
        <f t="shared" ref="O14:Q14" si="12">I14/C14*1000</f>
        <v>14.276846679081316</v>
      </c>
      <c r="P14" s="224">
        <f t="shared" si="12"/>
        <v>9.5294818344252548</v>
      </c>
      <c r="Q14" s="224">
        <f t="shared" si="12"/>
        <v>11.381523186826493</v>
      </c>
      <c r="R14" s="153"/>
      <c r="S14" s="153"/>
      <c r="T14" s="153"/>
      <c r="U14" s="153"/>
      <c r="V14" s="153"/>
      <c r="W14" s="153"/>
      <c r="X14" s="153"/>
      <c r="Y14" s="153"/>
      <c r="Z14" s="107"/>
    </row>
    <row r="15" spans="1:26" ht="15" customHeight="1">
      <c r="A15" s="121">
        <v>6</v>
      </c>
      <c r="B15" s="207" t="s">
        <v>1032</v>
      </c>
      <c r="C15" s="139">
        <v>5801</v>
      </c>
      <c r="D15" s="139">
        <v>6960</v>
      </c>
      <c r="E15" s="223">
        <f t="shared" si="0"/>
        <v>12761</v>
      </c>
      <c r="F15" s="139">
        <v>162</v>
      </c>
      <c r="G15" s="139">
        <v>144</v>
      </c>
      <c r="H15" s="223">
        <f t="shared" si="1"/>
        <v>306</v>
      </c>
      <c r="I15" s="139">
        <v>77</v>
      </c>
      <c r="J15" s="139">
        <v>66</v>
      </c>
      <c r="K15" s="223">
        <f t="shared" si="2"/>
        <v>143</v>
      </c>
      <c r="L15" s="224">
        <f t="shared" ref="L15:N15" si="13">F15/C15*1000</f>
        <v>27.92621961730736</v>
      </c>
      <c r="M15" s="224">
        <f t="shared" si="13"/>
        <v>20.689655172413794</v>
      </c>
      <c r="N15" s="224">
        <f t="shared" si="13"/>
        <v>23.979311966146852</v>
      </c>
      <c r="O15" s="224">
        <f t="shared" ref="O15:Q15" si="14">I15/C15*1000</f>
        <v>13.273573521806584</v>
      </c>
      <c r="P15" s="224">
        <f t="shared" si="14"/>
        <v>9.4827586206896548</v>
      </c>
      <c r="Q15" s="224">
        <f t="shared" si="14"/>
        <v>11.206018337120916</v>
      </c>
      <c r="R15" s="153"/>
      <c r="S15" s="153"/>
      <c r="T15" s="153"/>
      <c r="U15" s="153"/>
      <c r="V15" s="153"/>
      <c r="W15" s="153"/>
      <c r="X15" s="153"/>
      <c r="Y15" s="153"/>
      <c r="Z15" s="107"/>
    </row>
    <row r="16" spans="1:26" ht="15" customHeight="1">
      <c r="A16" s="121">
        <v>7</v>
      </c>
      <c r="B16" s="207" t="s">
        <v>1033</v>
      </c>
      <c r="C16" s="139">
        <v>537</v>
      </c>
      <c r="D16" s="139">
        <v>1886</v>
      </c>
      <c r="E16" s="223">
        <f t="shared" si="0"/>
        <v>2423</v>
      </c>
      <c r="F16" s="139">
        <v>43</v>
      </c>
      <c r="G16" s="139">
        <v>20</v>
      </c>
      <c r="H16" s="223">
        <f t="shared" si="1"/>
        <v>63</v>
      </c>
      <c r="I16" s="139">
        <v>28</v>
      </c>
      <c r="J16" s="139">
        <v>31</v>
      </c>
      <c r="K16" s="223">
        <f t="shared" si="2"/>
        <v>59</v>
      </c>
      <c r="L16" s="224">
        <f t="shared" ref="L16:N16" si="15">F16/C16*1000</f>
        <v>80.074487895716942</v>
      </c>
      <c r="M16" s="224">
        <f t="shared" si="15"/>
        <v>10.604453870625663</v>
      </c>
      <c r="N16" s="224">
        <f t="shared" si="15"/>
        <v>26.000825423029301</v>
      </c>
      <c r="O16" s="224">
        <f t="shared" ref="O16:Q16" si="16">I16/C16*1000</f>
        <v>52.141527001862201</v>
      </c>
      <c r="P16" s="224">
        <f t="shared" si="16"/>
        <v>16.436903499469778</v>
      </c>
      <c r="Q16" s="224">
        <f t="shared" si="16"/>
        <v>24.349979364424264</v>
      </c>
      <c r="R16" s="153"/>
      <c r="S16" s="153"/>
      <c r="T16" s="153"/>
      <c r="U16" s="153"/>
      <c r="V16" s="153"/>
      <c r="W16" s="153"/>
      <c r="X16" s="153"/>
      <c r="Y16" s="153"/>
      <c r="Z16" s="107"/>
    </row>
    <row r="17" spans="1:26" ht="20.25" customHeight="1">
      <c r="A17" s="744" t="s">
        <v>1057</v>
      </c>
      <c r="B17" s="724"/>
      <c r="C17" s="193">
        <f t="shared" ref="C17:K17" si="17">SUM(C10:C16)</f>
        <v>36541</v>
      </c>
      <c r="D17" s="193">
        <f t="shared" si="17"/>
        <v>43043</v>
      </c>
      <c r="E17" s="193">
        <f t="shared" si="17"/>
        <v>79584</v>
      </c>
      <c r="F17" s="193">
        <f t="shared" si="17"/>
        <v>1881</v>
      </c>
      <c r="G17" s="193">
        <f t="shared" si="17"/>
        <v>1564</v>
      </c>
      <c r="H17" s="193">
        <f t="shared" si="17"/>
        <v>3445</v>
      </c>
      <c r="I17" s="193">
        <f t="shared" si="17"/>
        <v>1001</v>
      </c>
      <c r="J17" s="193">
        <f t="shared" si="17"/>
        <v>893</v>
      </c>
      <c r="K17" s="193">
        <f t="shared" si="17"/>
        <v>1894</v>
      </c>
      <c r="L17" s="194">
        <f t="shared" ref="L17:N17" si="18">F17/C17*1000</f>
        <v>51.476423743192576</v>
      </c>
      <c r="M17" s="194">
        <f t="shared" si="18"/>
        <v>36.335757265989827</v>
      </c>
      <c r="N17" s="194">
        <f t="shared" si="18"/>
        <v>43.287595496582227</v>
      </c>
      <c r="O17" s="194">
        <f t="shared" ref="O17:Q17" si="19">I17/C17*1000</f>
        <v>27.393886319476753</v>
      </c>
      <c r="P17" s="194">
        <f t="shared" si="19"/>
        <v>20.746695165299819</v>
      </c>
      <c r="Q17" s="194">
        <f t="shared" si="19"/>
        <v>23.798753518295136</v>
      </c>
      <c r="R17" s="153"/>
      <c r="S17" s="153"/>
      <c r="T17" s="153"/>
      <c r="U17" s="153"/>
      <c r="V17" s="153"/>
      <c r="W17" s="153"/>
      <c r="X17" s="153"/>
      <c r="Y17" s="153"/>
      <c r="Z17" s="107"/>
    </row>
    <row r="18" spans="1:26" ht="15.75" customHeight="1">
      <c r="A18" s="172"/>
      <c r="B18" s="172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07"/>
    </row>
    <row r="19" spans="1:26" ht="15.75" customHeight="1">
      <c r="A19" s="153" t="s">
        <v>1048</v>
      </c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07"/>
    </row>
    <row r="20" spans="1:26" ht="15.75" customHeight="1">
      <c r="A20" s="153" t="s">
        <v>1058</v>
      </c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07"/>
    </row>
    <row r="21" spans="1:26" ht="15.75" customHeight="1">
      <c r="A21" s="153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07"/>
    </row>
    <row r="22" spans="1:26" ht="15.75" customHeight="1">
      <c r="A22" s="153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07"/>
    </row>
    <row r="23" spans="1:26" ht="15.75" customHeight="1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07"/>
    </row>
    <row r="24" spans="1:26" ht="15.75" customHeight="1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07"/>
    </row>
    <row r="25" spans="1:26" ht="15.75" customHeight="1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07"/>
    </row>
    <row r="26" spans="1:26" ht="15.7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07"/>
    </row>
    <row r="27" spans="1:26" ht="15.75" customHeight="1">
      <c r="A27" s="153"/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07"/>
    </row>
    <row r="28" spans="1:26" ht="15.75" customHeight="1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07"/>
    </row>
    <row r="29" spans="1:26" ht="15.75" customHeight="1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07"/>
    </row>
    <row r="30" spans="1:26" ht="15.75" customHeight="1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07"/>
    </row>
    <row r="31" spans="1:26" ht="15.75" customHeight="1">
      <c r="A31" s="153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07"/>
    </row>
    <row r="32" spans="1:26" ht="15.75" customHeight="1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07"/>
    </row>
    <row r="33" spans="1:26" ht="15.75" customHeight="1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07"/>
    </row>
    <row r="34" spans="1:26" ht="15.75" customHeight="1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07"/>
    </row>
    <row r="35" spans="1:26" ht="15.75" customHeight="1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07"/>
    </row>
    <row r="36" spans="1:26" ht="15.75" customHeight="1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07"/>
    </row>
    <row r="37" spans="1:26" ht="15.75" customHeight="1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07"/>
    </row>
    <row r="38" spans="1:26" ht="15.75" customHeight="1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07"/>
    </row>
    <row r="39" spans="1:26" ht="15.75" customHeight="1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07"/>
    </row>
    <row r="40" spans="1:26" ht="15.75" customHeight="1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07"/>
    </row>
    <row r="41" spans="1:26" ht="15.75" customHeight="1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07"/>
    </row>
    <row r="42" spans="1:26" ht="15.75" customHeight="1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07"/>
    </row>
    <row r="43" spans="1:26" ht="15.7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07"/>
    </row>
    <row r="44" spans="1:26" ht="15.7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07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07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07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7:B8"/>
    <mergeCell ref="A17:B17"/>
    <mergeCell ref="A3:Q3"/>
    <mergeCell ref="A7:A8"/>
    <mergeCell ref="C7:E7"/>
    <mergeCell ref="F7:H7"/>
    <mergeCell ref="I7:K7"/>
    <mergeCell ref="L7:N7"/>
    <mergeCell ref="O7:Q7"/>
  </mergeCells>
  <pageMargins left="1.1023622047244095" right="0.70866141732283472" top="0.74803149606299213" bottom="0.74803149606299213" header="0" footer="0"/>
  <pageSetup paperSize="9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5.7109375" customWidth="1"/>
    <col min="3" max="3" width="24" customWidth="1"/>
    <col min="4" max="12" width="12.7109375" customWidth="1"/>
    <col min="13" max="26" width="9.140625" customWidth="1"/>
  </cols>
  <sheetData>
    <row r="1" spans="1:26" ht="15.75">
      <c r="A1" s="168" t="s">
        <v>1830</v>
      </c>
      <c r="B1" s="169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1831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71"/>
      <c r="F4" s="154" t="s">
        <v>284</v>
      </c>
      <c r="G4" s="110" t="str">
        <f>'1'!$F$5</f>
        <v>PONOROGO</v>
      </c>
      <c r="H4" s="170"/>
      <c r="I4" s="170"/>
      <c r="J4" s="155"/>
      <c r="K4" s="170"/>
      <c r="L4" s="170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71"/>
      <c r="F5" s="154" t="s">
        <v>3</v>
      </c>
      <c r="G5" s="110">
        <f>'1'!$F$6</f>
        <v>2025</v>
      </c>
      <c r="H5" s="171"/>
      <c r="I5" s="170"/>
      <c r="J5" s="155"/>
      <c r="K5" s="170"/>
      <c r="L5" s="170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5" customHeight="1">
      <c r="A7" s="729" t="s">
        <v>4</v>
      </c>
      <c r="B7" s="729" t="s">
        <v>247</v>
      </c>
      <c r="C7" s="729" t="s">
        <v>1156</v>
      </c>
      <c r="D7" s="731" t="s">
        <v>1832</v>
      </c>
      <c r="E7" s="732"/>
      <c r="F7" s="732"/>
      <c r="G7" s="732"/>
      <c r="H7" s="732"/>
      <c r="I7" s="732"/>
      <c r="J7" s="732"/>
      <c r="K7" s="732"/>
      <c r="L7" s="73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28.5" customHeight="1">
      <c r="A8" s="730"/>
      <c r="B8" s="730"/>
      <c r="C8" s="730"/>
      <c r="D8" s="745" t="s">
        <v>1833</v>
      </c>
      <c r="E8" s="723"/>
      <c r="F8" s="724"/>
      <c r="G8" s="745" t="s">
        <v>1834</v>
      </c>
      <c r="H8" s="723"/>
      <c r="I8" s="724"/>
      <c r="J8" s="745" t="s">
        <v>249</v>
      </c>
      <c r="K8" s="723"/>
      <c r="L8" s="724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8" customHeight="1">
      <c r="A9" s="720"/>
      <c r="B9" s="720"/>
      <c r="C9" s="720"/>
      <c r="D9" s="174" t="s">
        <v>1835</v>
      </c>
      <c r="E9" s="174" t="s">
        <v>1836</v>
      </c>
      <c r="F9" s="174" t="s">
        <v>1057</v>
      </c>
      <c r="G9" s="174" t="s">
        <v>1835</v>
      </c>
      <c r="H9" s="174" t="s">
        <v>1836</v>
      </c>
      <c r="I9" s="174" t="s">
        <v>1057</v>
      </c>
      <c r="J9" s="174" t="s">
        <v>1835</v>
      </c>
      <c r="K9" s="174" t="s">
        <v>1836</v>
      </c>
      <c r="L9" s="174" t="s">
        <v>1057</v>
      </c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240">
        <v>1</v>
      </c>
      <c r="B11" s="250" t="str">
        <f>'11'!B9</f>
        <v>Ngrayun</v>
      </c>
      <c r="C11" s="250" t="str">
        <f>'11'!C9</f>
        <v>Ngrayun</v>
      </c>
      <c r="D11" s="139">
        <v>0</v>
      </c>
      <c r="E11" s="139">
        <v>0</v>
      </c>
      <c r="F11" s="223">
        <f t="shared" ref="F11:F42" si="0">SUM(D11:E11)</f>
        <v>0</v>
      </c>
      <c r="G11" s="139">
        <v>0</v>
      </c>
      <c r="H11" s="139">
        <v>0</v>
      </c>
      <c r="I11" s="223">
        <f t="shared" ref="I11:I42" si="1">SUM(G11:H11)</f>
        <v>0</v>
      </c>
      <c r="J11" s="223">
        <f t="shared" ref="J11:K11" si="2">SUM(D11,G11)</f>
        <v>0</v>
      </c>
      <c r="K11" s="223">
        <f t="shared" si="2"/>
        <v>0</v>
      </c>
      <c r="L11" s="223">
        <f t="shared" ref="L11:L42" si="3">SUM(J11:K11)</f>
        <v>0</v>
      </c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>
      <c r="A12" s="240">
        <v>2</v>
      </c>
      <c r="B12" s="250">
        <f>'11'!B10</f>
        <v>0</v>
      </c>
      <c r="C12" s="250" t="str">
        <f>'11'!C10</f>
        <v>Selur</v>
      </c>
      <c r="D12" s="139">
        <v>0</v>
      </c>
      <c r="E12" s="139">
        <v>0</v>
      </c>
      <c r="F12" s="223">
        <f t="shared" si="0"/>
        <v>0</v>
      </c>
      <c r="G12" s="139">
        <v>0</v>
      </c>
      <c r="H12" s="139">
        <v>0</v>
      </c>
      <c r="I12" s="223">
        <f t="shared" si="1"/>
        <v>0</v>
      </c>
      <c r="J12" s="223">
        <f t="shared" ref="J12:K12" si="4">SUM(D12,G12)</f>
        <v>0</v>
      </c>
      <c r="K12" s="223">
        <f t="shared" si="4"/>
        <v>0</v>
      </c>
      <c r="L12" s="223">
        <f t="shared" si="3"/>
        <v>0</v>
      </c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>
      <c r="A13" s="240">
        <v>3</v>
      </c>
      <c r="B13" s="250" t="str">
        <f>'11'!B11</f>
        <v>Slahung</v>
      </c>
      <c r="C13" s="250" t="str">
        <f>'11'!C11</f>
        <v>Slahung</v>
      </c>
      <c r="D13" s="139">
        <v>0</v>
      </c>
      <c r="E13" s="139">
        <v>0</v>
      </c>
      <c r="F13" s="223">
        <f t="shared" si="0"/>
        <v>0</v>
      </c>
      <c r="G13" s="139">
        <v>0</v>
      </c>
      <c r="H13" s="139">
        <v>0</v>
      </c>
      <c r="I13" s="223">
        <f t="shared" si="1"/>
        <v>0</v>
      </c>
      <c r="J13" s="223">
        <f t="shared" ref="J13:K13" si="5">SUM(D13,G13)</f>
        <v>0</v>
      </c>
      <c r="K13" s="223">
        <f t="shared" si="5"/>
        <v>0</v>
      </c>
      <c r="L13" s="223">
        <f t="shared" si="3"/>
        <v>0</v>
      </c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>
      <c r="A14" s="240">
        <v>4</v>
      </c>
      <c r="B14" s="250">
        <f>'11'!B12</f>
        <v>0</v>
      </c>
      <c r="C14" s="250" t="str">
        <f>'11'!C12</f>
        <v>Nailan</v>
      </c>
      <c r="D14" s="139">
        <v>0</v>
      </c>
      <c r="E14" s="139">
        <v>0</v>
      </c>
      <c r="F14" s="223">
        <f t="shared" si="0"/>
        <v>0</v>
      </c>
      <c r="G14" s="139">
        <v>0</v>
      </c>
      <c r="H14" s="139">
        <v>0</v>
      </c>
      <c r="I14" s="223">
        <f t="shared" si="1"/>
        <v>0</v>
      </c>
      <c r="J14" s="223">
        <f t="shared" ref="J14:K14" si="6">SUM(D14,G14)</f>
        <v>0</v>
      </c>
      <c r="K14" s="223">
        <f t="shared" si="6"/>
        <v>0</v>
      </c>
      <c r="L14" s="223">
        <f t="shared" si="3"/>
        <v>0</v>
      </c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>
      <c r="A15" s="240">
        <v>5</v>
      </c>
      <c r="B15" s="250" t="str">
        <f>'11'!B13</f>
        <v>Bungkal</v>
      </c>
      <c r="C15" s="250" t="str">
        <f>'11'!C13</f>
        <v>Bungkal</v>
      </c>
      <c r="D15" s="139">
        <v>0</v>
      </c>
      <c r="E15" s="139">
        <v>0</v>
      </c>
      <c r="F15" s="223">
        <f t="shared" si="0"/>
        <v>0</v>
      </c>
      <c r="G15" s="139">
        <v>0</v>
      </c>
      <c r="H15" s="139">
        <v>0</v>
      </c>
      <c r="I15" s="223">
        <f t="shared" si="1"/>
        <v>0</v>
      </c>
      <c r="J15" s="223">
        <f t="shared" ref="J15:K15" si="7">SUM(D15,G15)</f>
        <v>0</v>
      </c>
      <c r="K15" s="223">
        <f t="shared" si="7"/>
        <v>0</v>
      </c>
      <c r="L15" s="223">
        <f t="shared" si="3"/>
        <v>0</v>
      </c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>
      <c r="A16" s="240">
        <v>6</v>
      </c>
      <c r="B16" s="250" t="str">
        <f>'11'!B14</f>
        <v>Sambit</v>
      </c>
      <c r="C16" s="250" t="str">
        <f>'11'!C14</f>
        <v>Sambit</v>
      </c>
      <c r="D16" s="139">
        <v>0</v>
      </c>
      <c r="E16" s="139">
        <v>0</v>
      </c>
      <c r="F16" s="223">
        <f t="shared" si="0"/>
        <v>0</v>
      </c>
      <c r="G16" s="139">
        <v>0</v>
      </c>
      <c r="H16" s="139">
        <v>0</v>
      </c>
      <c r="I16" s="223">
        <f t="shared" si="1"/>
        <v>0</v>
      </c>
      <c r="J16" s="223">
        <f t="shared" ref="J16:K16" si="8">SUM(D16,G16)</f>
        <v>0</v>
      </c>
      <c r="K16" s="223">
        <f t="shared" si="8"/>
        <v>0</v>
      </c>
      <c r="L16" s="223">
        <f t="shared" si="3"/>
        <v>0</v>
      </c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>
      <c r="A17" s="240">
        <v>7</v>
      </c>
      <c r="B17" s="250">
        <f>'11'!B15</f>
        <v>0</v>
      </c>
      <c r="C17" s="250" t="str">
        <f>'11'!C15</f>
        <v>Wringinanom</v>
      </c>
      <c r="D17" s="139">
        <v>0</v>
      </c>
      <c r="E17" s="139">
        <v>0</v>
      </c>
      <c r="F17" s="223">
        <f t="shared" si="0"/>
        <v>0</v>
      </c>
      <c r="G17" s="139">
        <v>0</v>
      </c>
      <c r="H17" s="139">
        <v>0</v>
      </c>
      <c r="I17" s="223">
        <f t="shared" si="1"/>
        <v>0</v>
      </c>
      <c r="J17" s="223">
        <f t="shared" ref="J17:K17" si="9">SUM(D17,G17)</f>
        <v>0</v>
      </c>
      <c r="K17" s="223">
        <f t="shared" si="9"/>
        <v>0</v>
      </c>
      <c r="L17" s="223">
        <f t="shared" si="3"/>
        <v>0</v>
      </c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>
      <c r="A18" s="240">
        <v>8</v>
      </c>
      <c r="B18" s="250" t="str">
        <f>'11'!B16</f>
        <v>Sawoo</v>
      </c>
      <c r="C18" s="250" t="str">
        <f>'11'!C16</f>
        <v>Sawoo</v>
      </c>
      <c r="D18" s="139">
        <v>0</v>
      </c>
      <c r="E18" s="139">
        <v>1</v>
      </c>
      <c r="F18" s="223">
        <f t="shared" si="0"/>
        <v>1</v>
      </c>
      <c r="G18" s="139">
        <v>0</v>
      </c>
      <c r="H18" s="139">
        <v>1</v>
      </c>
      <c r="I18" s="223">
        <f t="shared" si="1"/>
        <v>1</v>
      </c>
      <c r="J18" s="223">
        <f t="shared" ref="J18:K18" si="10">SUM(D18,G18)</f>
        <v>0</v>
      </c>
      <c r="K18" s="223">
        <f t="shared" si="10"/>
        <v>2</v>
      </c>
      <c r="L18" s="223">
        <f t="shared" si="3"/>
        <v>2</v>
      </c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>
      <c r="A19" s="240">
        <v>9</v>
      </c>
      <c r="B19" s="250">
        <f>'11'!B17</f>
        <v>0</v>
      </c>
      <c r="C19" s="250" t="str">
        <f>'11'!C17</f>
        <v>Bondrang</v>
      </c>
      <c r="D19" s="139">
        <v>0</v>
      </c>
      <c r="E19" s="139">
        <v>0</v>
      </c>
      <c r="F19" s="223">
        <f t="shared" si="0"/>
        <v>0</v>
      </c>
      <c r="G19" s="139">
        <v>0</v>
      </c>
      <c r="H19" s="139">
        <v>0</v>
      </c>
      <c r="I19" s="223">
        <f t="shared" si="1"/>
        <v>0</v>
      </c>
      <c r="J19" s="223">
        <f t="shared" ref="J19:K19" si="11">SUM(D19,G19)</f>
        <v>0</v>
      </c>
      <c r="K19" s="223">
        <f t="shared" si="11"/>
        <v>0</v>
      </c>
      <c r="L19" s="223">
        <f t="shared" si="3"/>
        <v>0</v>
      </c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>
      <c r="A20" s="240">
        <v>10</v>
      </c>
      <c r="B20" s="250" t="str">
        <f>'11'!B18</f>
        <v>Sooko</v>
      </c>
      <c r="C20" s="250" t="str">
        <f>'11'!C18</f>
        <v>Sooko</v>
      </c>
      <c r="D20" s="139">
        <v>0</v>
      </c>
      <c r="E20" s="139">
        <v>0</v>
      </c>
      <c r="F20" s="223">
        <f t="shared" si="0"/>
        <v>0</v>
      </c>
      <c r="G20" s="139">
        <v>0</v>
      </c>
      <c r="H20" s="139">
        <v>0</v>
      </c>
      <c r="I20" s="223">
        <f t="shared" si="1"/>
        <v>0</v>
      </c>
      <c r="J20" s="223">
        <f t="shared" ref="J20:K20" si="12">SUM(D20,G20)</f>
        <v>0</v>
      </c>
      <c r="K20" s="223">
        <f t="shared" si="12"/>
        <v>0</v>
      </c>
      <c r="L20" s="223">
        <f t="shared" si="3"/>
        <v>0</v>
      </c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0</v>
      </c>
      <c r="E21" s="139">
        <v>0</v>
      </c>
      <c r="F21" s="223">
        <f t="shared" si="0"/>
        <v>0</v>
      </c>
      <c r="G21" s="139">
        <v>0</v>
      </c>
      <c r="H21" s="139">
        <v>0</v>
      </c>
      <c r="I21" s="223">
        <f t="shared" si="1"/>
        <v>0</v>
      </c>
      <c r="J21" s="223">
        <f t="shared" ref="J21:K21" si="13">SUM(D21,G21)</f>
        <v>0</v>
      </c>
      <c r="K21" s="223">
        <f t="shared" si="13"/>
        <v>0</v>
      </c>
      <c r="L21" s="223">
        <f t="shared" si="3"/>
        <v>0</v>
      </c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0</v>
      </c>
      <c r="E22" s="139">
        <v>0</v>
      </c>
      <c r="F22" s="223">
        <f t="shared" si="0"/>
        <v>0</v>
      </c>
      <c r="G22" s="139">
        <v>0</v>
      </c>
      <c r="H22" s="139">
        <v>0</v>
      </c>
      <c r="I22" s="223">
        <f t="shared" si="1"/>
        <v>0</v>
      </c>
      <c r="J22" s="223">
        <f t="shared" ref="J22:K22" si="14">SUM(D22,G22)</f>
        <v>0</v>
      </c>
      <c r="K22" s="223">
        <f t="shared" si="14"/>
        <v>0</v>
      </c>
      <c r="L22" s="223">
        <f t="shared" si="3"/>
        <v>0</v>
      </c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0</v>
      </c>
      <c r="E23" s="139">
        <v>0</v>
      </c>
      <c r="F23" s="223">
        <f t="shared" si="0"/>
        <v>0</v>
      </c>
      <c r="G23" s="139">
        <v>0</v>
      </c>
      <c r="H23" s="139">
        <v>0</v>
      </c>
      <c r="I23" s="223">
        <f t="shared" si="1"/>
        <v>0</v>
      </c>
      <c r="J23" s="223">
        <f t="shared" ref="J23:K23" si="15">SUM(D23,G23)</f>
        <v>0</v>
      </c>
      <c r="K23" s="223">
        <f t="shared" si="15"/>
        <v>0</v>
      </c>
      <c r="L23" s="223">
        <f t="shared" si="3"/>
        <v>0</v>
      </c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0</v>
      </c>
      <c r="E24" s="139">
        <v>0</v>
      </c>
      <c r="F24" s="223">
        <f t="shared" si="0"/>
        <v>0</v>
      </c>
      <c r="G24" s="139">
        <v>0</v>
      </c>
      <c r="H24" s="139">
        <v>0</v>
      </c>
      <c r="I24" s="223">
        <f t="shared" si="1"/>
        <v>0</v>
      </c>
      <c r="J24" s="223">
        <f t="shared" ref="J24:K24" si="16">SUM(D24,G24)</f>
        <v>0</v>
      </c>
      <c r="K24" s="223">
        <f t="shared" si="16"/>
        <v>0</v>
      </c>
      <c r="L24" s="223">
        <f t="shared" si="3"/>
        <v>0</v>
      </c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0</v>
      </c>
      <c r="E25" s="139">
        <v>0</v>
      </c>
      <c r="F25" s="223">
        <f t="shared" si="0"/>
        <v>0</v>
      </c>
      <c r="G25" s="139">
        <v>0</v>
      </c>
      <c r="H25" s="139">
        <v>0</v>
      </c>
      <c r="I25" s="223">
        <f t="shared" si="1"/>
        <v>0</v>
      </c>
      <c r="J25" s="223">
        <f t="shared" ref="J25:K25" si="17">SUM(D25,G25)</f>
        <v>0</v>
      </c>
      <c r="K25" s="223">
        <f t="shared" si="17"/>
        <v>0</v>
      </c>
      <c r="L25" s="223">
        <f t="shared" si="3"/>
        <v>0</v>
      </c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0</v>
      </c>
      <c r="E26" s="139">
        <v>0</v>
      </c>
      <c r="F26" s="223">
        <f t="shared" si="0"/>
        <v>0</v>
      </c>
      <c r="G26" s="139">
        <v>0</v>
      </c>
      <c r="H26" s="139">
        <v>0</v>
      </c>
      <c r="I26" s="223">
        <f t="shared" si="1"/>
        <v>0</v>
      </c>
      <c r="J26" s="223">
        <f t="shared" ref="J26:K26" si="18">SUM(D26,G26)</f>
        <v>0</v>
      </c>
      <c r="K26" s="223">
        <f t="shared" si="18"/>
        <v>0</v>
      </c>
      <c r="L26" s="223">
        <f t="shared" si="3"/>
        <v>0</v>
      </c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0</v>
      </c>
      <c r="E27" s="139">
        <v>0</v>
      </c>
      <c r="F27" s="223">
        <f t="shared" si="0"/>
        <v>0</v>
      </c>
      <c r="G27" s="139">
        <v>0</v>
      </c>
      <c r="H27" s="139">
        <v>0</v>
      </c>
      <c r="I27" s="223">
        <f t="shared" si="1"/>
        <v>0</v>
      </c>
      <c r="J27" s="223">
        <f t="shared" ref="J27:K27" si="19">SUM(D27,G27)</f>
        <v>0</v>
      </c>
      <c r="K27" s="223">
        <f t="shared" si="19"/>
        <v>0</v>
      </c>
      <c r="L27" s="223">
        <f t="shared" si="3"/>
        <v>0</v>
      </c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0</v>
      </c>
      <c r="E28" s="139">
        <v>0</v>
      </c>
      <c r="F28" s="223">
        <f t="shared" si="0"/>
        <v>0</v>
      </c>
      <c r="G28" s="139">
        <v>0</v>
      </c>
      <c r="H28" s="139">
        <v>0</v>
      </c>
      <c r="I28" s="223">
        <f t="shared" si="1"/>
        <v>0</v>
      </c>
      <c r="J28" s="223">
        <f t="shared" ref="J28:K28" si="20">SUM(D28,G28)</f>
        <v>0</v>
      </c>
      <c r="K28" s="223">
        <f t="shared" si="20"/>
        <v>0</v>
      </c>
      <c r="L28" s="223">
        <f t="shared" si="3"/>
        <v>0</v>
      </c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0</v>
      </c>
      <c r="E29" s="139">
        <v>0</v>
      </c>
      <c r="F29" s="223">
        <f t="shared" si="0"/>
        <v>0</v>
      </c>
      <c r="G29" s="139">
        <v>0</v>
      </c>
      <c r="H29" s="139">
        <v>0</v>
      </c>
      <c r="I29" s="223">
        <f t="shared" si="1"/>
        <v>0</v>
      </c>
      <c r="J29" s="223">
        <f t="shared" ref="J29:K29" si="21">SUM(D29,G29)</f>
        <v>0</v>
      </c>
      <c r="K29" s="223">
        <f t="shared" si="21"/>
        <v>0</v>
      </c>
      <c r="L29" s="223">
        <f t="shared" si="3"/>
        <v>0</v>
      </c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0</v>
      </c>
      <c r="E30" s="139">
        <v>0</v>
      </c>
      <c r="F30" s="223">
        <f t="shared" si="0"/>
        <v>0</v>
      </c>
      <c r="G30" s="139">
        <v>0</v>
      </c>
      <c r="H30" s="139">
        <v>0</v>
      </c>
      <c r="I30" s="223">
        <f t="shared" si="1"/>
        <v>0</v>
      </c>
      <c r="J30" s="223">
        <f t="shared" ref="J30:K30" si="22">SUM(D30,G30)</f>
        <v>0</v>
      </c>
      <c r="K30" s="223">
        <f t="shared" si="22"/>
        <v>0</v>
      </c>
      <c r="L30" s="223">
        <f t="shared" si="3"/>
        <v>0</v>
      </c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0</v>
      </c>
      <c r="E31" s="139">
        <v>0</v>
      </c>
      <c r="F31" s="223">
        <f t="shared" si="0"/>
        <v>0</v>
      </c>
      <c r="G31" s="139">
        <v>0</v>
      </c>
      <c r="H31" s="139">
        <v>0</v>
      </c>
      <c r="I31" s="223">
        <f t="shared" si="1"/>
        <v>0</v>
      </c>
      <c r="J31" s="223">
        <f t="shared" ref="J31:K31" si="23">SUM(D31,G31)</f>
        <v>0</v>
      </c>
      <c r="K31" s="223">
        <f t="shared" si="23"/>
        <v>0</v>
      </c>
      <c r="L31" s="223">
        <f t="shared" si="3"/>
        <v>0</v>
      </c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0</v>
      </c>
      <c r="E32" s="139">
        <v>0</v>
      </c>
      <c r="F32" s="223">
        <f t="shared" si="0"/>
        <v>0</v>
      </c>
      <c r="G32" s="139">
        <v>0</v>
      </c>
      <c r="H32" s="139">
        <v>0</v>
      </c>
      <c r="I32" s="223">
        <f t="shared" si="1"/>
        <v>0</v>
      </c>
      <c r="J32" s="223">
        <f t="shared" ref="J32:K32" si="24">SUM(D32,G32)</f>
        <v>0</v>
      </c>
      <c r="K32" s="223">
        <f t="shared" si="24"/>
        <v>0</v>
      </c>
      <c r="L32" s="223">
        <f t="shared" si="3"/>
        <v>0</v>
      </c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0</v>
      </c>
      <c r="E33" s="139">
        <v>0</v>
      </c>
      <c r="F33" s="223">
        <f t="shared" si="0"/>
        <v>0</v>
      </c>
      <c r="G33" s="139">
        <v>0</v>
      </c>
      <c r="H33" s="139">
        <v>0</v>
      </c>
      <c r="I33" s="223">
        <f t="shared" si="1"/>
        <v>0</v>
      </c>
      <c r="J33" s="223">
        <f t="shared" ref="J33:K33" si="25">SUM(D33,G33)</f>
        <v>0</v>
      </c>
      <c r="K33" s="223">
        <f t="shared" si="25"/>
        <v>0</v>
      </c>
      <c r="L33" s="223">
        <f t="shared" si="3"/>
        <v>0</v>
      </c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0</v>
      </c>
      <c r="E34" s="139">
        <v>0</v>
      </c>
      <c r="F34" s="223">
        <f t="shared" si="0"/>
        <v>0</v>
      </c>
      <c r="G34" s="139">
        <v>0</v>
      </c>
      <c r="H34" s="139">
        <v>0</v>
      </c>
      <c r="I34" s="223">
        <f t="shared" si="1"/>
        <v>0</v>
      </c>
      <c r="J34" s="223">
        <f t="shared" ref="J34:K34" si="26">SUM(D34,G34)</f>
        <v>0</v>
      </c>
      <c r="K34" s="223">
        <f t="shared" si="26"/>
        <v>0</v>
      </c>
      <c r="L34" s="223">
        <f t="shared" si="3"/>
        <v>0</v>
      </c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0</v>
      </c>
      <c r="E35" s="139">
        <v>0</v>
      </c>
      <c r="F35" s="223">
        <f t="shared" si="0"/>
        <v>0</v>
      </c>
      <c r="G35" s="139">
        <v>0</v>
      </c>
      <c r="H35" s="139">
        <v>0</v>
      </c>
      <c r="I35" s="223">
        <f t="shared" si="1"/>
        <v>0</v>
      </c>
      <c r="J35" s="223">
        <f t="shared" ref="J35:K35" si="27">SUM(D35,G35)</f>
        <v>0</v>
      </c>
      <c r="K35" s="223">
        <f t="shared" si="27"/>
        <v>0</v>
      </c>
      <c r="L35" s="223">
        <f t="shared" si="3"/>
        <v>0</v>
      </c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0</v>
      </c>
      <c r="E36" s="139">
        <v>0</v>
      </c>
      <c r="F36" s="223">
        <f t="shared" si="0"/>
        <v>0</v>
      </c>
      <c r="G36" s="139">
        <v>0</v>
      </c>
      <c r="H36" s="139">
        <v>0</v>
      </c>
      <c r="I36" s="223">
        <f t="shared" si="1"/>
        <v>0</v>
      </c>
      <c r="J36" s="223">
        <f t="shared" ref="J36:K36" si="28">SUM(D36,G36)</f>
        <v>0</v>
      </c>
      <c r="K36" s="223">
        <f t="shared" si="28"/>
        <v>0</v>
      </c>
      <c r="L36" s="223">
        <f t="shared" si="3"/>
        <v>0</v>
      </c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0</v>
      </c>
      <c r="E37" s="139">
        <v>0</v>
      </c>
      <c r="F37" s="223">
        <f t="shared" si="0"/>
        <v>0</v>
      </c>
      <c r="G37" s="139">
        <v>0</v>
      </c>
      <c r="H37" s="139">
        <v>0</v>
      </c>
      <c r="I37" s="223">
        <f t="shared" si="1"/>
        <v>0</v>
      </c>
      <c r="J37" s="223">
        <f t="shared" ref="J37:K37" si="29">SUM(D37,G37)</f>
        <v>0</v>
      </c>
      <c r="K37" s="223">
        <f t="shared" si="29"/>
        <v>0</v>
      </c>
      <c r="L37" s="223">
        <f t="shared" si="3"/>
        <v>0</v>
      </c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0</v>
      </c>
      <c r="E38" s="139">
        <v>0</v>
      </c>
      <c r="F38" s="223">
        <f t="shared" si="0"/>
        <v>0</v>
      </c>
      <c r="G38" s="139">
        <v>0</v>
      </c>
      <c r="H38" s="139">
        <v>0</v>
      </c>
      <c r="I38" s="223">
        <f t="shared" si="1"/>
        <v>0</v>
      </c>
      <c r="J38" s="223">
        <f t="shared" ref="J38:K38" si="30">SUM(D38,G38)</f>
        <v>0</v>
      </c>
      <c r="K38" s="223">
        <f t="shared" si="30"/>
        <v>0</v>
      </c>
      <c r="L38" s="223">
        <f t="shared" si="3"/>
        <v>0</v>
      </c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0</v>
      </c>
      <c r="E39" s="139">
        <v>0</v>
      </c>
      <c r="F39" s="223">
        <f t="shared" si="0"/>
        <v>0</v>
      </c>
      <c r="G39" s="139">
        <v>0</v>
      </c>
      <c r="H39" s="139">
        <v>0</v>
      </c>
      <c r="I39" s="223">
        <f t="shared" si="1"/>
        <v>0</v>
      </c>
      <c r="J39" s="223">
        <f t="shared" ref="J39:K39" si="31">SUM(D39,G39)</f>
        <v>0</v>
      </c>
      <c r="K39" s="223">
        <f t="shared" si="31"/>
        <v>0</v>
      </c>
      <c r="L39" s="223">
        <f t="shared" si="3"/>
        <v>0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0</v>
      </c>
      <c r="E40" s="139">
        <v>0</v>
      </c>
      <c r="F40" s="223">
        <f t="shared" si="0"/>
        <v>0</v>
      </c>
      <c r="G40" s="139">
        <v>0</v>
      </c>
      <c r="H40" s="139">
        <v>0</v>
      </c>
      <c r="I40" s="223">
        <f t="shared" si="1"/>
        <v>0</v>
      </c>
      <c r="J40" s="223">
        <f t="shared" ref="J40:K40" si="32">SUM(D40,G40)</f>
        <v>0</v>
      </c>
      <c r="K40" s="223">
        <f t="shared" si="32"/>
        <v>0</v>
      </c>
      <c r="L40" s="223">
        <f t="shared" si="3"/>
        <v>0</v>
      </c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0</v>
      </c>
      <c r="E41" s="139">
        <v>0</v>
      </c>
      <c r="F41" s="223">
        <f t="shared" si="0"/>
        <v>0</v>
      </c>
      <c r="G41" s="139">
        <v>0</v>
      </c>
      <c r="H41" s="139">
        <v>0</v>
      </c>
      <c r="I41" s="223">
        <f t="shared" si="1"/>
        <v>0</v>
      </c>
      <c r="J41" s="223">
        <f t="shared" ref="J41:K41" si="33">SUM(D41,G41)</f>
        <v>0</v>
      </c>
      <c r="K41" s="223">
        <f t="shared" si="33"/>
        <v>0</v>
      </c>
      <c r="L41" s="223">
        <f t="shared" si="3"/>
        <v>0</v>
      </c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0</v>
      </c>
      <c r="E42" s="139">
        <v>0</v>
      </c>
      <c r="F42" s="223">
        <f t="shared" si="0"/>
        <v>0</v>
      </c>
      <c r="G42" s="139">
        <v>0</v>
      </c>
      <c r="H42" s="139">
        <v>0</v>
      </c>
      <c r="I42" s="223">
        <f t="shared" si="1"/>
        <v>0</v>
      </c>
      <c r="J42" s="223">
        <f t="shared" ref="J42:K42" si="34">SUM(D42,G42)</f>
        <v>0</v>
      </c>
      <c r="K42" s="223">
        <f t="shared" si="34"/>
        <v>0</v>
      </c>
      <c r="L42" s="223">
        <f t="shared" si="3"/>
        <v>0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9.5" customHeight="1">
      <c r="A43" s="192" t="s">
        <v>1057</v>
      </c>
      <c r="B43" s="271"/>
      <c r="C43" s="533"/>
      <c r="D43" s="193">
        <f t="shared" ref="D43:L43" si="35">SUM(D11:D42)</f>
        <v>0</v>
      </c>
      <c r="E43" s="193">
        <f t="shared" si="35"/>
        <v>1</v>
      </c>
      <c r="F43" s="193">
        <f t="shared" si="35"/>
        <v>1</v>
      </c>
      <c r="G43" s="193">
        <f t="shared" si="35"/>
        <v>0</v>
      </c>
      <c r="H43" s="193">
        <f t="shared" si="35"/>
        <v>1</v>
      </c>
      <c r="I43" s="193">
        <f t="shared" si="35"/>
        <v>1</v>
      </c>
      <c r="J43" s="193">
        <f t="shared" si="35"/>
        <v>0</v>
      </c>
      <c r="K43" s="193">
        <f t="shared" si="35"/>
        <v>2</v>
      </c>
      <c r="L43" s="193">
        <f t="shared" si="35"/>
        <v>2</v>
      </c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7.25" customHeight="1">
      <c r="A44" s="527" t="s">
        <v>1837</v>
      </c>
      <c r="B44" s="540"/>
      <c r="C44" s="540"/>
      <c r="D44" s="541"/>
      <c r="E44" s="542"/>
      <c r="F44" s="542"/>
      <c r="G44" s="542"/>
      <c r="H44" s="542"/>
      <c r="I44" s="542"/>
      <c r="J44" s="543"/>
      <c r="K44" s="544"/>
      <c r="L44" s="545">
        <f>L43/'2'!E26*10000</f>
        <v>2.0701554997303622E-2</v>
      </c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/>
      <c r="B45" s="169"/>
      <c r="C45" s="169"/>
      <c r="D45" s="335"/>
      <c r="E45" s="335"/>
      <c r="F45" s="335"/>
      <c r="G45" s="335"/>
      <c r="H45" s="335"/>
      <c r="I45" s="210"/>
      <c r="J45" s="335"/>
      <c r="K45" s="335"/>
      <c r="L45" s="210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148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1.1299999999999999" right="0.97" top="0.9" bottom="0.9" header="0" footer="0"/>
  <pageSetup paperSize="9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3" width="19.7109375" customWidth="1"/>
    <col min="4" max="5" width="15.42578125" customWidth="1"/>
    <col min="6" max="6" width="11.28515625" customWidth="1"/>
    <col min="7" max="7" width="15" customWidth="1"/>
    <col min="8" max="8" width="16.85546875" customWidth="1"/>
    <col min="9" max="9" width="15.28515625" customWidth="1"/>
    <col min="10" max="26" width="9.140625" customWidth="1"/>
  </cols>
  <sheetData>
    <row r="1" spans="1:26" ht="15.75">
      <c r="A1" s="168" t="s">
        <v>1838</v>
      </c>
      <c r="B1" s="169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546" t="s">
        <v>1839</v>
      </c>
      <c r="B3" s="546"/>
      <c r="C3" s="546"/>
      <c r="D3" s="546"/>
      <c r="E3" s="546"/>
      <c r="F3" s="546"/>
      <c r="G3" s="546"/>
      <c r="H3" s="546"/>
      <c r="I3" s="54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54" t="s">
        <v>284</v>
      </c>
      <c r="F4" s="110" t="str">
        <f>'1'!$F$5</f>
        <v>PONOROGO</v>
      </c>
      <c r="G4" s="170"/>
      <c r="H4" s="170"/>
      <c r="I4" s="170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54" t="s">
        <v>3</v>
      </c>
      <c r="F5" s="110">
        <f>'1'!$F$6</f>
        <v>2025</v>
      </c>
      <c r="G5" s="170"/>
      <c r="H5" s="170"/>
      <c r="I5" s="170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5.75">
      <c r="A7" s="833" t="s">
        <v>4</v>
      </c>
      <c r="B7" s="750" t="s">
        <v>247</v>
      </c>
      <c r="C7" s="750" t="s">
        <v>1156</v>
      </c>
      <c r="D7" s="778" t="s">
        <v>1840</v>
      </c>
      <c r="E7" s="758"/>
      <c r="F7" s="759"/>
      <c r="G7" s="778" t="s">
        <v>1841</v>
      </c>
      <c r="H7" s="758"/>
      <c r="I7" s="759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5" customHeight="1">
      <c r="A8" s="802"/>
      <c r="B8" s="730"/>
      <c r="C8" s="730"/>
      <c r="D8" s="114" t="s">
        <v>3</v>
      </c>
      <c r="E8" s="547">
        <f>F5-1</f>
        <v>2024</v>
      </c>
      <c r="F8" s="548"/>
      <c r="G8" s="442" t="s">
        <v>3</v>
      </c>
      <c r="H8" s="549">
        <f>F5-2</f>
        <v>2023</v>
      </c>
      <c r="I8" s="550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26.25" customHeight="1">
      <c r="A9" s="802"/>
      <c r="B9" s="730"/>
      <c r="C9" s="730"/>
      <c r="D9" s="790" t="s">
        <v>1842</v>
      </c>
      <c r="E9" s="727" t="s">
        <v>1843</v>
      </c>
      <c r="F9" s="727" t="s">
        <v>1844</v>
      </c>
      <c r="G9" s="790" t="s">
        <v>1845</v>
      </c>
      <c r="H9" s="727" t="s">
        <v>1843</v>
      </c>
      <c r="I9" s="727" t="s">
        <v>1846</v>
      </c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28.5" customHeight="1">
      <c r="A10" s="802"/>
      <c r="B10" s="730"/>
      <c r="C10" s="730"/>
      <c r="D10" s="737"/>
      <c r="E10" s="720"/>
      <c r="F10" s="720"/>
      <c r="G10" s="737"/>
      <c r="H10" s="720"/>
      <c r="I10" s="720"/>
      <c r="J10" s="153"/>
      <c r="K10" s="153"/>
      <c r="L10" s="153"/>
      <c r="M10" s="153"/>
      <c r="N10" s="153"/>
      <c r="O10" s="153"/>
      <c r="P10" s="153"/>
      <c r="Q10" s="153"/>
      <c r="R10" s="171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72"/>
      <c r="K11" s="172"/>
      <c r="L11" s="172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>
      <c r="A12" s="240">
        <v>1</v>
      </c>
      <c r="B12" s="250" t="str">
        <f>'11'!B9</f>
        <v>Ngrayun</v>
      </c>
      <c r="C12" s="250" t="str">
        <f>'11'!C9</f>
        <v>Ngrayun</v>
      </c>
      <c r="D12" s="139">
        <v>0</v>
      </c>
      <c r="E12" s="139">
        <v>0</v>
      </c>
      <c r="F12" s="228" t="e">
        <f t="shared" ref="F12:F44" si="0">E12/D12*100</f>
        <v>#DIV/0!</v>
      </c>
      <c r="G12" s="139">
        <v>0</v>
      </c>
      <c r="H12" s="139">
        <v>0</v>
      </c>
      <c r="I12" s="228" t="e">
        <f t="shared" ref="I12:I44" si="1">H12/G12*100</f>
        <v>#DIV/0!</v>
      </c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>
      <c r="A13" s="240">
        <v>2</v>
      </c>
      <c r="B13" s="250">
        <f>'11'!B10</f>
        <v>0</v>
      </c>
      <c r="C13" s="250" t="str">
        <f>'11'!C10</f>
        <v>Selur</v>
      </c>
      <c r="D13" s="139">
        <v>0</v>
      </c>
      <c r="E13" s="139">
        <v>0</v>
      </c>
      <c r="F13" s="228" t="e">
        <f t="shared" si="0"/>
        <v>#DIV/0!</v>
      </c>
      <c r="G13" s="139">
        <v>0</v>
      </c>
      <c r="H13" s="139">
        <v>0</v>
      </c>
      <c r="I13" s="228" t="e">
        <f t="shared" si="1"/>
        <v>#DIV/0!</v>
      </c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>
      <c r="A14" s="240">
        <v>3</v>
      </c>
      <c r="B14" s="250" t="str">
        <f>'11'!B11</f>
        <v>Slahung</v>
      </c>
      <c r="C14" s="250" t="str">
        <f>'11'!C11</f>
        <v>Slahung</v>
      </c>
      <c r="D14" s="139">
        <v>0</v>
      </c>
      <c r="E14" s="139">
        <v>0</v>
      </c>
      <c r="F14" s="228" t="e">
        <f t="shared" si="0"/>
        <v>#DIV/0!</v>
      </c>
      <c r="G14" s="139">
        <v>0</v>
      </c>
      <c r="H14" s="139">
        <v>0</v>
      </c>
      <c r="I14" s="228" t="e">
        <f t="shared" si="1"/>
        <v>#DIV/0!</v>
      </c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>
      <c r="A15" s="240">
        <v>4</v>
      </c>
      <c r="B15" s="250">
        <f>'11'!B12</f>
        <v>0</v>
      </c>
      <c r="C15" s="250" t="str">
        <f>'11'!C12</f>
        <v>Nailan</v>
      </c>
      <c r="D15" s="139">
        <v>1</v>
      </c>
      <c r="E15" s="139">
        <v>1</v>
      </c>
      <c r="F15" s="228">
        <f t="shared" si="0"/>
        <v>100</v>
      </c>
      <c r="G15" s="139">
        <v>2</v>
      </c>
      <c r="H15" s="139">
        <v>0</v>
      </c>
      <c r="I15" s="228">
        <f t="shared" si="1"/>
        <v>0</v>
      </c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>
      <c r="A16" s="240">
        <v>5</v>
      </c>
      <c r="B16" s="250" t="str">
        <f>'11'!B13</f>
        <v>Bungkal</v>
      </c>
      <c r="C16" s="250" t="str">
        <f>'11'!C13</f>
        <v>Bungkal</v>
      </c>
      <c r="D16" s="139">
        <v>0</v>
      </c>
      <c r="E16" s="139">
        <v>0</v>
      </c>
      <c r="F16" s="228" t="e">
        <f t="shared" si="0"/>
        <v>#DIV/0!</v>
      </c>
      <c r="G16" s="139">
        <v>0</v>
      </c>
      <c r="H16" s="139">
        <v>0</v>
      </c>
      <c r="I16" s="228" t="e">
        <f t="shared" si="1"/>
        <v>#DIV/0!</v>
      </c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>
      <c r="A17" s="240">
        <v>6</v>
      </c>
      <c r="B17" s="250" t="str">
        <f>'11'!B14</f>
        <v>Sambit</v>
      </c>
      <c r="C17" s="250" t="str">
        <f>'11'!C14</f>
        <v>Sambit</v>
      </c>
      <c r="D17" s="139">
        <v>0</v>
      </c>
      <c r="E17" s="139">
        <v>0</v>
      </c>
      <c r="F17" s="228" t="e">
        <f t="shared" si="0"/>
        <v>#DIV/0!</v>
      </c>
      <c r="G17" s="139">
        <v>0</v>
      </c>
      <c r="H17" s="139">
        <v>0</v>
      </c>
      <c r="I17" s="228" t="e">
        <f t="shared" si="1"/>
        <v>#DIV/0!</v>
      </c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>
      <c r="A18" s="240">
        <v>7</v>
      </c>
      <c r="B18" s="250">
        <f>'11'!B15</f>
        <v>0</v>
      </c>
      <c r="C18" s="250" t="str">
        <f>'11'!C15</f>
        <v>Wringinanom</v>
      </c>
      <c r="D18" s="139">
        <v>0</v>
      </c>
      <c r="E18" s="139">
        <v>0</v>
      </c>
      <c r="F18" s="228" t="e">
        <f t="shared" si="0"/>
        <v>#DIV/0!</v>
      </c>
      <c r="G18" s="139">
        <v>2</v>
      </c>
      <c r="H18" s="139">
        <v>2</v>
      </c>
      <c r="I18" s="228">
        <f t="shared" si="1"/>
        <v>100</v>
      </c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>
      <c r="A19" s="240">
        <v>8</v>
      </c>
      <c r="B19" s="250" t="str">
        <f>'11'!B16</f>
        <v>Sawoo</v>
      </c>
      <c r="C19" s="250" t="str">
        <f>'11'!C16</f>
        <v>Sawoo</v>
      </c>
      <c r="D19" s="139">
        <v>0</v>
      </c>
      <c r="E19" s="139">
        <v>0</v>
      </c>
      <c r="F19" s="228" t="e">
        <f t="shared" si="0"/>
        <v>#DIV/0!</v>
      </c>
      <c r="G19" s="139">
        <v>0</v>
      </c>
      <c r="H19" s="139">
        <v>0</v>
      </c>
      <c r="I19" s="228" t="e">
        <f t="shared" si="1"/>
        <v>#DIV/0!</v>
      </c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>
      <c r="A20" s="240">
        <v>9</v>
      </c>
      <c r="B20" s="250">
        <f>'11'!B17</f>
        <v>0</v>
      </c>
      <c r="C20" s="250" t="str">
        <f>'11'!C17</f>
        <v>Bondrang</v>
      </c>
      <c r="D20" s="139">
        <v>0</v>
      </c>
      <c r="E20" s="139">
        <v>0</v>
      </c>
      <c r="F20" s="228" t="e">
        <f t="shared" si="0"/>
        <v>#DIV/0!</v>
      </c>
      <c r="G20" s="139">
        <v>0</v>
      </c>
      <c r="H20" s="139">
        <v>0</v>
      </c>
      <c r="I20" s="228" t="e">
        <f t="shared" si="1"/>
        <v>#DIV/0!</v>
      </c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139">
        <v>0</v>
      </c>
      <c r="E21" s="139">
        <v>0</v>
      </c>
      <c r="F21" s="228" t="e">
        <f t="shared" si="0"/>
        <v>#DIV/0!</v>
      </c>
      <c r="G21" s="139">
        <v>0</v>
      </c>
      <c r="H21" s="139">
        <v>0</v>
      </c>
      <c r="I21" s="228" t="e">
        <f t="shared" si="1"/>
        <v>#DIV/0!</v>
      </c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139">
        <v>0</v>
      </c>
      <c r="E22" s="139">
        <v>0</v>
      </c>
      <c r="F22" s="228" t="e">
        <f t="shared" si="0"/>
        <v>#DIV/0!</v>
      </c>
      <c r="G22" s="139">
        <v>0</v>
      </c>
      <c r="H22" s="139">
        <v>0</v>
      </c>
      <c r="I22" s="228" t="e">
        <f t="shared" si="1"/>
        <v>#DIV/0!</v>
      </c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139">
        <v>0</v>
      </c>
      <c r="E23" s="139">
        <v>0</v>
      </c>
      <c r="F23" s="228" t="e">
        <f t="shared" si="0"/>
        <v>#DIV/0!</v>
      </c>
      <c r="G23" s="139">
        <v>1</v>
      </c>
      <c r="H23" s="139">
        <v>1</v>
      </c>
      <c r="I23" s="228">
        <f t="shared" si="1"/>
        <v>100</v>
      </c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13</v>
      </c>
      <c r="B24" s="250">
        <f>'11'!B21</f>
        <v>0</v>
      </c>
      <c r="C24" s="250" t="str">
        <f>'11'!C21</f>
        <v>Kesugihan</v>
      </c>
      <c r="D24" s="139">
        <v>0</v>
      </c>
      <c r="E24" s="139">
        <v>0</v>
      </c>
      <c r="F24" s="228" t="e">
        <f t="shared" si="0"/>
        <v>#DIV/0!</v>
      </c>
      <c r="G24" s="139">
        <v>0</v>
      </c>
      <c r="H24" s="139">
        <v>0</v>
      </c>
      <c r="I24" s="228" t="e">
        <f t="shared" si="1"/>
        <v>#DIV/0!</v>
      </c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139">
        <v>0</v>
      </c>
      <c r="E25" s="139">
        <v>0</v>
      </c>
      <c r="F25" s="228" t="e">
        <f t="shared" si="0"/>
        <v>#DIV/0!</v>
      </c>
      <c r="G25" s="139">
        <v>1</v>
      </c>
      <c r="H25" s="139">
        <v>1</v>
      </c>
      <c r="I25" s="228">
        <f t="shared" si="1"/>
        <v>100</v>
      </c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139">
        <v>0</v>
      </c>
      <c r="E26" s="139">
        <v>0</v>
      </c>
      <c r="F26" s="228" t="e">
        <f t="shared" si="0"/>
        <v>#DIV/0!</v>
      </c>
      <c r="G26" s="139">
        <v>2</v>
      </c>
      <c r="H26" s="139">
        <v>2</v>
      </c>
      <c r="I26" s="228">
        <f t="shared" si="1"/>
        <v>100</v>
      </c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139">
        <v>0</v>
      </c>
      <c r="E27" s="139">
        <v>0</v>
      </c>
      <c r="F27" s="228" t="e">
        <f t="shared" si="0"/>
        <v>#DIV/0!</v>
      </c>
      <c r="G27" s="139">
        <v>0</v>
      </c>
      <c r="H27" s="139">
        <v>0</v>
      </c>
      <c r="I27" s="228" t="e">
        <f t="shared" si="1"/>
        <v>#DIV/0!</v>
      </c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139">
        <v>0</v>
      </c>
      <c r="E28" s="139">
        <v>0</v>
      </c>
      <c r="F28" s="228" t="e">
        <f t="shared" si="0"/>
        <v>#DIV/0!</v>
      </c>
      <c r="G28" s="139">
        <v>1</v>
      </c>
      <c r="H28" s="139">
        <v>1</v>
      </c>
      <c r="I28" s="228">
        <f t="shared" si="1"/>
        <v>100</v>
      </c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139">
        <v>0</v>
      </c>
      <c r="E29" s="139">
        <v>0</v>
      </c>
      <c r="F29" s="228" t="e">
        <f t="shared" si="0"/>
        <v>#DIV/0!</v>
      </c>
      <c r="G29" s="139">
        <v>1</v>
      </c>
      <c r="H29" s="139">
        <v>1</v>
      </c>
      <c r="I29" s="228">
        <f t="shared" si="1"/>
        <v>100</v>
      </c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139">
        <v>0</v>
      </c>
      <c r="E30" s="139">
        <v>0</v>
      </c>
      <c r="F30" s="228" t="e">
        <f t="shared" si="0"/>
        <v>#DIV/0!</v>
      </c>
      <c r="G30" s="139">
        <v>1</v>
      </c>
      <c r="H30" s="139">
        <v>1</v>
      </c>
      <c r="I30" s="228">
        <f t="shared" si="1"/>
        <v>100</v>
      </c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20</v>
      </c>
      <c r="B31" s="250">
        <f>'11'!B28</f>
        <v>0</v>
      </c>
      <c r="C31" s="250" t="str">
        <f>'11'!C28</f>
        <v>Ngrandu</v>
      </c>
      <c r="D31" s="139">
        <v>0</v>
      </c>
      <c r="E31" s="139">
        <v>0</v>
      </c>
      <c r="F31" s="228" t="e">
        <f t="shared" si="0"/>
        <v>#DIV/0!</v>
      </c>
      <c r="G31" s="139">
        <v>0</v>
      </c>
      <c r="H31" s="139">
        <v>0</v>
      </c>
      <c r="I31" s="228" t="e">
        <f t="shared" si="1"/>
        <v>#DIV/0!</v>
      </c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139">
        <v>0</v>
      </c>
      <c r="E32" s="139">
        <v>0</v>
      </c>
      <c r="F32" s="228" t="e">
        <f t="shared" si="0"/>
        <v>#DIV/0!</v>
      </c>
      <c r="G32" s="139">
        <v>2</v>
      </c>
      <c r="H32" s="139">
        <v>2</v>
      </c>
      <c r="I32" s="228">
        <f t="shared" si="1"/>
        <v>100</v>
      </c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39">
        <v>2</v>
      </c>
      <c r="E33" s="139">
        <v>1</v>
      </c>
      <c r="F33" s="228">
        <f t="shared" si="0"/>
        <v>50</v>
      </c>
      <c r="G33" s="139">
        <v>1</v>
      </c>
      <c r="H33" s="139">
        <v>1</v>
      </c>
      <c r="I33" s="228">
        <f t="shared" si="1"/>
        <v>100</v>
      </c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39">
        <v>0</v>
      </c>
      <c r="E34" s="139">
        <v>0</v>
      </c>
      <c r="F34" s="228" t="e">
        <f t="shared" si="0"/>
        <v>#DIV/0!</v>
      </c>
      <c r="G34" s="139">
        <v>1</v>
      </c>
      <c r="H34" s="139">
        <v>1</v>
      </c>
      <c r="I34" s="228">
        <f t="shared" si="1"/>
        <v>100</v>
      </c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24</v>
      </c>
      <c r="B35" s="250">
        <f>'11'!B32</f>
        <v>0</v>
      </c>
      <c r="C35" s="250" t="str">
        <f>'11'!C32</f>
        <v>Kunti</v>
      </c>
      <c r="D35" s="139">
        <v>0</v>
      </c>
      <c r="E35" s="139">
        <v>0</v>
      </c>
      <c r="F35" s="228" t="e">
        <f t="shared" si="0"/>
        <v>#DIV/0!</v>
      </c>
      <c r="G35" s="139">
        <v>1</v>
      </c>
      <c r="H35" s="139">
        <v>1</v>
      </c>
      <c r="I35" s="228">
        <f t="shared" si="1"/>
        <v>100</v>
      </c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39">
        <v>0</v>
      </c>
      <c r="E36" s="139">
        <v>0</v>
      </c>
      <c r="F36" s="228" t="e">
        <f t="shared" si="0"/>
        <v>#DIV/0!</v>
      </c>
      <c r="G36" s="139">
        <v>3</v>
      </c>
      <c r="H36" s="139">
        <v>3</v>
      </c>
      <c r="I36" s="228">
        <f t="shared" si="1"/>
        <v>100</v>
      </c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39">
        <v>0</v>
      </c>
      <c r="E37" s="139">
        <v>0</v>
      </c>
      <c r="F37" s="228" t="e">
        <f t="shared" si="0"/>
        <v>#DIV/0!</v>
      </c>
      <c r="G37" s="139">
        <v>1</v>
      </c>
      <c r="H37" s="139">
        <v>1</v>
      </c>
      <c r="I37" s="228">
        <f t="shared" si="1"/>
        <v>100</v>
      </c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139">
        <v>0</v>
      </c>
      <c r="E38" s="139">
        <v>0</v>
      </c>
      <c r="F38" s="228" t="e">
        <f t="shared" si="0"/>
        <v>#DIV/0!</v>
      </c>
      <c r="G38" s="139">
        <v>1</v>
      </c>
      <c r="H38" s="139">
        <v>1</v>
      </c>
      <c r="I38" s="228">
        <f t="shared" si="1"/>
        <v>100</v>
      </c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39">
        <v>0</v>
      </c>
      <c r="E39" s="139">
        <v>0</v>
      </c>
      <c r="F39" s="228" t="e">
        <f t="shared" si="0"/>
        <v>#DIV/0!</v>
      </c>
      <c r="G39" s="139">
        <v>2</v>
      </c>
      <c r="H39" s="139">
        <v>2</v>
      </c>
      <c r="I39" s="228">
        <f t="shared" si="1"/>
        <v>100</v>
      </c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29</v>
      </c>
      <c r="B40" s="250">
        <f>'11'!B37</f>
        <v>0</v>
      </c>
      <c r="C40" s="250" t="str">
        <f>'11'!C37</f>
        <v>Sukosari</v>
      </c>
      <c r="D40" s="139">
        <v>0</v>
      </c>
      <c r="E40" s="139">
        <v>0</v>
      </c>
      <c r="F40" s="228" t="e">
        <f t="shared" si="0"/>
        <v>#DIV/0!</v>
      </c>
      <c r="G40" s="139">
        <v>1</v>
      </c>
      <c r="H40" s="139">
        <v>1</v>
      </c>
      <c r="I40" s="228">
        <f t="shared" si="1"/>
        <v>100</v>
      </c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39">
        <v>0</v>
      </c>
      <c r="E41" s="139">
        <v>0</v>
      </c>
      <c r="F41" s="228" t="e">
        <f t="shared" si="0"/>
        <v>#DIV/0!</v>
      </c>
      <c r="G41" s="139">
        <v>0</v>
      </c>
      <c r="H41" s="139">
        <v>0</v>
      </c>
      <c r="I41" s="228" t="e">
        <f t="shared" si="1"/>
        <v>#DIV/0!</v>
      </c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31</v>
      </c>
      <c r="B42" s="250">
        <f>'11'!B39</f>
        <v>0</v>
      </c>
      <c r="C42" s="250" t="str">
        <f>'11'!C39</f>
        <v>Setono</v>
      </c>
      <c r="D42" s="139">
        <v>0</v>
      </c>
      <c r="E42" s="139">
        <v>0</v>
      </c>
      <c r="F42" s="228" t="e">
        <f t="shared" si="0"/>
        <v>#DIV/0!</v>
      </c>
      <c r="G42" s="139">
        <v>0</v>
      </c>
      <c r="H42" s="139">
        <v>0</v>
      </c>
      <c r="I42" s="228" t="e">
        <f t="shared" si="1"/>
        <v>#DIV/0!</v>
      </c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240">
        <v>32</v>
      </c>
      <c r="B43" s="250" t="str">
        <f>'11'!B40</f>
        <v>Ngebel</v>
      </c>
      <c r="C43" s="250" t="str">
        <f>'11'!C40</f>
        <v>Ngebel</v>
      </c>
      <c r="D43" s="139">
        <v>0</v>
      </c>
      <c r="E43" s="139">
        <v>0</v>
      </c>
      <c r="F43" s="228" t="e">
        <f t="shared" si="0"/>
        <v>#DIV/0!</v>
      </c>
      <c r="G43" s="139">
        <v>0</v>
      </c>
      <c r="H43" s="139">
        <v>0</v>
      </c>
      <c r="I43" s="228" t="e">
        <f t="shared" si="1"/>
        <v>#DIV/0!</v>
      </c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.75" customHeight="1">
      <c r="A44" s="281" t="s">
        <v>1057</v>
      </c>
      <c r="B44" s="527"/>
      <c r="C44" s="535"/>
      <c r="D44" s="551">
        <f t="shared" ref="D44:E44" si="2">SUM(D12:D43)</f>
        <v>3</v>
      </c>
      <c r="E44" s="551">
        <f t="shared" si="2"/>
        <v>2</v>
      </c>
      <c r="F44" s="373">
        <f t="shared" si="0"/>
        <v>66.666666666666657</v>
      </c>
      <c r="G44" s="551">
        <f t="shared" ref="G44:H44" si="3">SUM(G12:G43)</f>
        <v>24</v>
      </c>
      <c r="H44" s="551">
        <f t="shared" si="3"/>
        <v>22</v>
      </c>
      <c r="I44" s="296">
        <f t="shared" si="1"/>
        <v>91.666666666666657</v>
      </c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/>
      <c r="B45" s="169"/>
      <c r="C45" s="169"/>
      <c r="D45" s="335"/>
      <c r="E45" s="335"/>
      <c r="F45" s="335"/>
      <c r="G45" s="210"/>
      <c r="H45" s="210"/>
      <c r="I45" s="210"/>
      <c r="J45" s="335"/>
      <c r="K45" s="335"/>
      <c r="L45" s="210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1847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 t="s">
        <v>1848</v>
      </c>
      <c r="B48" s="153" t="s">
        <v>1849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 t="s">
        <v>1850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 t="s">
        <v>1851</v>
      </c>
      <c r="B50" s="153" t="s">
        <v>1852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 t="s">
        <v>1853</v>
      </c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</row>
    <row r="250" spans="1:26" ht="15.75" customHeight="1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</row>
    <row r="251" spans="1:26" ht="15.75" customHeight="1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F9:F10"/>
    <mergeCell ref="G9:G10"/>
    <mergeCell ref="H9:H10"/>
    <mergeCell ref="I9:I10"/>
    <mergeCell ref="A7:A10"/>
    <mergeCell ref="B7:B10"/>
    <mergeCell ref="C7:C10"/>
    <mergeCell ref="D7:F7"/>
    <mergeCell ref="G7:I7"/>
    <mergeCell ref="D9:D10"/>
    <mergeCell ref="E9:E10"/>
  </mergeCells>
  <printOptions horizontalCentered="1"/>
  <pageMargins left="1.1000000000000001" right="0.84" top="1.1399999999999999" bottom="0.9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5" width="30.7109375" customWidth="1"/>
    <col min="6" max="6" width="14" customWidth="1"/>
    <col min="7" max="8" width="11.7109375" customWidth="1"/>
    <col min="9" max="9" width="16.7109375" customWidth="1"/>
    <col min="10" max="12" width="12.42578125" customWidth="1"/>
    <col min="13" max="13" width="17" customWidth="1"/>
    <col min="14" max="22" width="10.7109375" customWidth="1"/>
    <col min="23" max="25" width="12.7109375" customWidth="1"/>
    <col min="26" max="26" width="14" customWidth="1"/>
  </cols>
  <sheetData>
    <row r="1" spans="1:26" ht="15.75">
      <c r="A1" s="168" t="s">
        <v>1854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805" t="s">
        <v>1855</v>
      </c>
      <c r="B3" s="718"/>
      <c r="C3" s="718"/>
      <c r="D3" s="718"/>
      <c r="E3" s="718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54" t="s">
        <v>284</v>
      </c>
      <c r="D4" s="110" t="str">
        <f>'1'!$F$5</f>
        <v>PONOROGO</v>
      </c>
      <c r="E4" s="171"/>
      <c r="F4" s="153"/>
      <c r="G4" s="153"/>
      <c r="H4" s="153"/>
      <c r="I4" s="153"/>
      <c r="J4" s="153"/>
      <c r="K4" s="440"/>
      <c r="L4" s="440"/>
      <c r="M4" s="440"/>
      <c r="N4" s="169"/>
      <c r="O4" s="169"/>
      <c r="P4" s="169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54" t="s">
        <v>3</v>
      </c>
      <c r="D5" s="110">
        <f>'1'!$F$6</f>
        <v>2025</v>
      </c>
      <c r="E5" s="171"/>
      <c r="F5" s="153"/>
      <c r="G5" s="153"/>
      <c r="H5" s="153"/>
      <c r="I5" s="153"/>
      <c r="J5" s="153"/>
      <c r="K5" s="440"/>
      <c r="L5" s="440"/>
      <c r="M5" s="440"/>
      <c r="N5" s="169"/>
      <c r="O5" s="169"/>
      <c r="P5" s="169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298"/>
      <c r="B6" s="298"/>
      <c r="C6" s="298"/>
      <c r="D6" s="298"/>
      <c r="E6" s="298"/>
      <c r="F6" s="172"/>
      <c r="G6" s="172"/>
      <c r="H6" s="172"/>
      <c r="I6" s="172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42.75" customHeight="1">
      <c r="A7" s="118" t="s">
        <v>4</v>
      </c>
      <c r="B7" s="118" t="s">
        <v>247</v>
      </c>
      <c r="C7" s="118" t="s">
        <v>1156</v>
      </c>
      <c r="D7" s="190" t="s">
        <v>1856</v>
      </c>
      <c r="E7" s="190" t="s">
        <v>1857</v>
      </c>
      <c r="F7" s="418"/>
      <c r="G7" s="847"/>
      <c r="H7" s="718"/>
      <c r="I7" s="718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53"/>
      <c r="X7" s="153"/>
      <c r="Y7" s="153"/>
      <c r="Z7" s="153"/>
    </row>
    <row r="8" spans="1:26" ht="14.25" customHeight="1">
      <c r="A8" s="119">
        <v>1</v>
      </c>
      <c r="B8" s="120">
        <v>2</v>
      </c>
      <c r="C8" s="119">
        <v>3</v>
      </c>
      <c r="D8" s="120">
        <v>4</v>
      </c>
      <c r="E8" s="119">
        <v>5</v>
      </c>
      <c r="F8" s="266"/>
      <c r="G8" s="418"/>
      <c r="H8" s="418"/>
      <c r="I8" s="418"/>
      <c r="J8" s="418"/>
      <c r="K8" s="418"/>
      <c r="L8" s="418"/>
      <c r="M8" s="418"/>
      <c r="N8" s="418"/>
      <c r="O8" s="418"/>
      <c r="P8" s="418"/>
      <c r="Q8" s="418"/>
      <c r="R8" s="418"/>
      <c r="S8" s="418"/>
      <c r="T8" s="418"/>
      <c r="U8" s="418"/>
      <c r="V8" s="172"/>
      <c r="W8" s="418"/>
      <c r="X8" s="418"/>
      <c r="Y8" s="418"/>
      <c r="Z8" s="418"/>
    </row>
    <row r="9" spans="1:26">
      <c r="A9" s="240">
        <v>1</v>
      </c>
      <c r="B9" s="250" t="str">
        <f>'11'!B9</f>
        <v>Ngrayun</v>
      </c>
      <c r="C9" s="250" t="str">
        <f>'11'!C9</f>
        <v>Ngrayun</v>
      </c>
      <c r="D9" s="125">
        <v>6836</v>
      </c>
      <c r="E9" s="125">
        <v>0</v>
      </c>
      <c r="F9" s="1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153"/>
      <c r="U9" s="253"/>
      <c r="V9" s="552"/>
      <c r="W9" s="253"/>
      <c r="X9" s="253"/>
      <c r="Y9" s="253"/>
      <c r="Z9" s="253"/>
    </row>
    <row r="10" spans="1:26">
      <c r="A10" s="240">
        <v>2</v>
      </c>
      <c r="B10" s="250">
        <f>'11'!B10</f>
        <v>0</v>
      </c>
      <c r="C10" s="250" t="str">
        <f>'11'!C10</f>
        <v>Selur</v>
      </c>
      <c r="D10" s="125">
        <v>4600</v>
      </c>
      <c r="E10" s="125">
        <v>0</v>
      </c>
      <c r="F10" s="1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153"/>
      <c r="U10" s="253"/>
      <c r="V10" s="552"/>
      <c r="W10" s="253"/>
      <c r="X10" s="253"/>
      <c r="Y10" s="253"/>
      <c r="Z10" s="253"/>
    </row>
    <row r="11" spans="1:26">
      <c r="A11" s="240">
        <v>3</v>
      </c>
      <c r="B11" s="250" t="str">
        <f>'11'!B11</f>
        <v>Slahung</v>
      </c>
      <c r="C11" s="250" t="str">
        <f>'11'!C11</f>
        <v>Slahung</v>
      </c>
      <c r="D11" s="125">
        <v>5538</v>
      </c>
      <c r="E11" s="125">
        <v>0</v>
      </c>
      <c r="F11" s="1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153"/>
      <c r="U11" s="253"/>
      <c r="V11" s="552"/>
      <c r="W11" s="253"/>
      <c r="X11" s="253"/>
      <c r="Y11" s="253"/>
      <c r="Z11" s="253"/>
    </row>
    <row r="12" spans="1:26">
      <c r="A12" s="240">
        <v>4</v>
      </c>
      <c r="B12" s="250">
        <f>'11'!B12</f>
        <v>0</v>
      </c>
      <c r="C12" s="250" t="str">
        <f>'11'!C12</f>
        <v>Nailan</v>
      </c>
      <c r="D12" s="125">
        <v>4512</v>
      </c>
      <c r="E12" s="125">
        <v>0</v>
      </c>
      <c r="F12" s="153"/>
      <c r="G12" s="253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153"/>
      <c r="U12" s="253"/>
      <c r="V12" s="552"/>
      <c r="W12" s="253"/>
      <c r="X12" s="253"/>
      <c r="Y12" s="253"/>
      <c r="Z12" s="253"/>
    </row>
    <row r="13" spans="1:26">
      <c r="A13" s="240">
        <v>5</v>
      </c>
      <c r="B13" s="250" t="str">
        <f>'11'!B13</f>
        <v>Bungkal</v>
      </c>
      <c r="C13" s="250" t="str">
        <f>'11'!C13</f>
        <v>Bungkal</v>
      </c>
      <c r="D13" s="125">
        <f>3652+3594</f>
        <v>7246</v>
      </c>
      <c r="E13" s="125">
        <v>1</v>
      </c>
      <c r="F13" s="1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153"/>
      <c r="U13" s="253"/>
      <c r="V13" s="552"/>
      <c r="W13" s="253"/>
      <c r="X13" s="253"/>
      <c r="Y13" s="253"/>
      <c r="Z13" s="253"/>
    </row>
    <row r="14" spans="1:26">
      <c r="A14" s="240">
        <v>6</v>
      </c>
      <c r="B14" s="250" t="str">
        <f>'11'!B14</f>
        <v>Sambit</v>
      </c>
      <c r="C14" s="250" t="str">
        <f>'11'!C14</f>
        <v>Sambit</v>
      </c>
      <c r="D14" s="125">
        <v>3369</v>
      </c>
      <c r="E14" s="125">
        <v>0</v>
      </c>
      <c r="F14" s="1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153"/>
      <c r="U14" s="253"/>
      <c r="V14" s="552"/>
      <c r="W14" s="253"/>
      <c r="X14" s="253"/>
      <c r="Y14" s="253"/>
      <c r="Z14" s="253"/>
    </row>
    <row r="15" spans="1:26">
      <c r="A15" s="240">
        <v>7</v>
      </c>
      <c r="B15" s="250">
        <f>'11'!B15</f>
        <v>0</v>
      </c>
      <c r="C15" s="250" t="str">
        <f>'11'!C15</f>
        <v>Wringinanom</v>
      </c>
      <c r="D15" s="125">
        <v>4180</v>
      </c>
      <c r="E15" s="125">
        <v>0</v>
      </c>
      <c r="F15" s="1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153"/>
      <c r="U15" s="253"/>
      <c r="V15" s="552"/>
      <c r="W15" s="253"/>
      <c r="X15" s="253"/>
      <c r="Y15" s="253"/>
      <c r="Z15" s="253"/>
    </row>
    <row r="16" spans="1:26">
      <c r="A16" s="240">
        <v>8</v>
      </c>
      <c r="B16" s="250" t="str">
        <f>'11'!B16</f>
        <v>Sawoo</v>
      </c>
      <c r="C16" s="250" t="str">
        <f>'11'!C16</f>
        <v>Sawoo</v>
      </c>
      <c r="D16" s="125">
        <v>9965</v>
      </c>
      <c r="E16" s="125">
        <v>1</v>
      </c>
      <c r="F16" s="1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153"/>
      <c r="U16" s="253"/>
      <c r="V16" s="552"/>
      <c r="W16" s="253"/>
      <c r="X16" s="253"/>
      <c r="Y16" s="253"/>
      <c r="Z16" s="253"/>
    </row>
    <row r="17" spans="1:26">
      <c r="A17" s="240">
        <v>9</v>
      </c>
      <c r="B17" s="250">
        <f>'11'!B17</f>
        <v>0</v>
      </c>
      <c r="C17" s="250" t="str">
        <f>'11'!C17</f>
        <v>Bondrang</v>
      </c>
      <c r="D17" s="125">
        <v>1599</v>
      </c>
      <c r="E17" s="125">
        <v>0</v>
      </c>
      <c r="F17" s="1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153"/>
      <c r="U17" s="253"/>
      <c r="V17" s="552"/>
      <c r="W17" s="253"/>
      <c r="X17" s="253"/>
      <c r="Y17" s="253"/>
      <c r="Z17" s="253"/>
    </row>
    <row r="18" spans="1:26">
      <c r="A18" s="240">
        <v>10</v>
      </c>
      <c r="B18" s="250" t="str">
        <f>'11'!B18</f>
        <v>Sooko</v>
      </c>
      <c r="C18" s="250" t="str">
        <f>'11'!C18</f>
        <v>Sooko</v>
      </c>
      <c r="D18" s="125">
        <v>4523</v>
      </c>
      <c r="E18" s="125">
        <v>0</v>
      </c>
      <c r="F18" s="1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153"/>
      <c r="U18" s="253"/>
      <c r="V18" s="552"/>
      <c r="W18" s="253"/>
      <c r="X18" s="253"/>
      <c r="Y18" s="253"/>
      <c r="Z18" s="253"/>
    </row>
    <row r="19" spans="1:26">
      <c r="A19" s="240">
        <v>11</v>
      </c>
      <c r="B19" s="250" t="str">
        <f>'11'!B19</f>
        <v>Pudak</v>
      </c>
      <c r="C19" s="250" t="str">
        <f>'11'!C19</f>
        <v>Pudak</v>
      </c>
      <c r="D19" s="125">
        <v>1758</v>
      </c>
      <c r="E19" s="125">
        <v>0</v>
      </c>
      <c r="F19" s="1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153"/>
      <c r="U19" s="253"/>
      <c r="V19" s="552"/>
      <c r="W19" s="253"/>
      <c r="X19" s="253"/>
      <c r="Y19" s="253"/>
      <c r="Z19" s="253"/>
    </row>
    <row r="20" spans="1:26">
      <c r="A20" s="240">
        <v>12</v>
      </c>
      <c r="B20" s="250" t="str">
        <f>'11'!B20</f>
        <v>Pulung</v>
      </c>
      <c r="C20" s="250" t="str">
        <f>'11'!C20</f>
        <v>Pulung</v>
      </c>
      <c r="D20" s="125">
        <v>5895</v>
      </c>
      <c r="E20" s="125">
        <v>0</v>
      </c>
      <c r="F20" s="1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153"/>
      <c r="U20" s="253"/>
      <c r="V20" s="552"/>
      <c r="W20" s="253"/>
      <c r="X20" s="253"/>
      <c r="Y20" s="253"/>
      <c r="Z20" s="253"/>
    </row>
    <row r="21" spans="1:26" ht="15.75" customHeight="1">
      <c r="A21" s="240">
        <v>13</v>
      </c>
      <c r="B21" s="250">
        <f>'11'!B21</f>
        <v>0</v>
      </c>
      <c r="C21" s="250" t="str">
        <f>'11'!C21</f>
        <v>Kesugihan</v>
      </c>
      <c r="D21" s="125">
        <f>1977+1913</f>
        <v>3890</v>
      </c>
      <c r="E21" s="125">
        <v>0</v>
      </c>
      <c r="F21" s="1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153"/>
      <c r="U21" s="253"/>
      <c r="V21" s="552"/>
      <c r="W21" s="253"/>
      <c r="X21" s="253"/>
      <c r="Y21" s="253"/>
      <c r="Z21" s="253"/>
    </row>
    <row r="22" spans="1:26" ht="15.75" customHeight="1">
      <c r="A22" s="240">
        <v>14</v>
      </c>
      <c r="B22" s="250" t="str">
        <f>'11'!B22</f>
        <v>Mlarak</v>
      </c>
      <c r="C22" s="250" t="str">
        <f>'11'!C22</f>
        <v>Mlarak</v>
      </c>
      <c r="D22" s="125">
        <v>6611</v>
      </c>
      <c r="E22" s="125">
        <v>0</v>
      </c>
      <c r="F22" s="1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153"/>
      <c r="U22" s="253"/>
      <c r="V22" s="552"/>
      <c r="W22" s="253"/>
      <c r="X22" s="253"/>
      <c r="Y22" s="253"/>
      <c r="Z22" s="253"/>
    </row>
    <row r="23" spans="1:26" ht="15.75" customHeight="1">
      <c r="A23" s="240">
        <v>15</v>
      </c>
      <c r="B23" s="250" t="str">
        <f>'11'!B23</f>
        <v>Siman</v>
      </c>
      <c r="C23" s="250" t="str">
        <f>'11'!C23</f>
        <v>Siman</v>
      </c>
      <c r="D23" s="125">
        <v>4448</v>
      </c>
      <c r="E23" s="125">
        <v>1</v>
      </c>
      <c r="F23" s="1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153"/>
      <c r="U23" s="253"/>
      <c r="V23" s="552"/>
      <c r="W23" s="253"/>
      <c r="X23" s="253"/>
      <c r="Y23" s="253"/>
      <c r="Z23" s="253"/>
    </row>
    <row r="24" spans="1:26" ht="15.75" customHeight="1">
      <c r="A24" s="240">
        <v>16</v>
      </c>
      <c r="B24" s="250">
        <f>'11'!B24</f>
        <v>0</v>
      </c>
      <c r="C24" s="250" t="str">
        <f>'11'!C24</f>
        <v>Ronowijayan</v>
      </c>
      <c r="D24" s="125">
        <v>4436</v>
      </c>
      <c r="E24" s="125">
        <v>0</v>
      </c>
      <c r="F24" s="1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153"/>
      <c r="U24" s="253"/>
      <c r="V24" s="552"/>
      <c r="W24" s="253"/>
      <c r="X24" s="253"/>
      <c r="Y24" s="253"/>
      <c r="Z24" s="253"/>
    </row>
    <row r="25" spans="1:26" ht="15.75" customHeight="1">
      <c r="A25" s="240">
        <v>17</v>
      </c>
      <c r="B25" s="250" t="str">
        <f>'11'!B25</f>
        <v>Jetis</v>
      </c>
      <c r="C25" s="250" t="str">
        <f>'11'!C25</f>
        <v>Jetis</v>
      </c>
      <c r="D25" s="125">
        <v>5895</v>
      </c>
      <c r="E25" s="125">
        <v>0</v>
      </c>
      <c r="F25" s="1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153"/>
      <c r="U25" s="253"/>
      <c r="V25" s="552"/>
      <c r="W25" s="253"/>
      <c r="X25" s="253"/>
      <c r="Y25" s="253"/>
      <c r="Z25" s="253"/>
    </row>
    <row r="26" spans="1:26" ht="15.75" customHeight="1">
      <c r="A26" s="240">
        <v>18</v>
      </c>
      <c r="B26" s="250" t="str">
        <f>'11'!B26</f>
        <v>Balong</v>
      </c>
      <c r="C26" s="250" t="str">
        <f>'11'!C26</f>
        <v>Balong</v>
      </c>
      <c r="D26" s="125">
        <v>8904</v>
      </c>
      <c r="E26" s="125">
        <v>0</v>
      </c>
      <c r="F26" s="1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153"/>
      <c r="U26" s="253"/>
      <c r="V26" s="552"/>
      <c r="W26" s="253"/>
      <c r="X26" s="253"/>
      <c r="Y26" s="253"/>
      <c r="Z26" s="253"/>
    </row>
    <row r="27" spans="1:26" ht="15.75" customHeight="1">
      <c r="A27" s="240">
        <v>19</v>
      </c>
      <c r="B27" s="250" t="str">
        <f>'11'!B27</f>
        <v>Kauman</v>
      </c>
      <c r="C27" s="250" t="str">
        <f>'11'!C27</f>
        <v>Kauman</v>
      </c>
      <c r="D27" s="125">
        <v>6540</v>
      </c>
      <c r="E27" s="125">
        <v>0</v>
      </c>
      <c r="F27" s="153"/>
      <c r="G27" s="253"/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153"/>
      <c r="U27" s="253"/>
      <c r="V27" s="552"/>
      <c r="W27" s="253"/>
      <c r="X27" s="253"/>
      <c r="Y27" s="253"/>
      <c r="Z27" s="253"/>
    </row>
    <row r="28" spans="1:26" ht="15.75" customHeight="1">
      <c r="A28" s="240">
        <v>20</v>
      </c>
      <c r="B28" s="250">
        <f>'11'!B28</f>
        <v>0</v>
      </c>
      <c r="C28" s="250" t="str">
        <f>'11'!C28</f>
        <v>Ngrandu</v>
      </c>
      <c r="D28" s="125">
        <v>2187</v>
      </c>
      <c r="E28" s="125">
        <v>0</v>
      </c>
      <c r="F28" s="1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153"/>
      <c r="U28" s="253"/>
      <c r="V28" s="552"/>
      <c r="W28" s="253"/>
      <c r="X28" s="253"/>
      <c r="Y28" s="253"/>
      <c r="Z28" s="253"/>
    </row>
    <row r="29" spans="1:26" ht="15.75" customHeight="1">
      <c r="A29" s="240">
        <v>21</v>
      </c>
      <c r="B29" s="250" t="str">
        <f>'11'!B29</f>
        <v>Jambon</v>
      </c>
      <c r="C29" s="250" t="str">
        <f>'11'!C29</f>
        <v>Jambon</v>
      </c>
      <c r="D29" s="125">
        <v>8839</v>
      </c>
      <c r="E29" s="125">
        <v>0</v>
      </c>
      <c r="F29" s="153"/>
      <c r="G29" s="253"/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153"/>
      <c r="U29" s="253"/>
      <c r="V29" s="552"/>
      <c r="W29" s="253"/>
      <c r="X29" s="253"/>
      <c r="Y29" s="253"/>
      <c r="Z29" s="253"/>
    </row>
    <row r="30" spans="1:26" ht="15.75" customHeight="1">
      <c r="A30" s="240">
        <v>22</v>
      </c>
      <c r="B30" s="250" t="str">
        <f>'11'!B30</f>
        <v>Badegan</v>
      </c>
      <c r="C30" s="250" t="str">
        <f>'11'!C30</f>
        <v>Badegan</v>
      </c>
      <c r="D30" s="125">
        <v>6321</v>
      </c>
      <c r="E30" s="125">
        <v>1</v>
      </c>
      <c r="F30" s="1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153"/>
      <c r="U30" s="253"/>
      <c r="V30" s="552"/>
      <c r="W30" s="253"/>
      <c r="X30" s="253"/>
      <c r="Y30" s="253"/>
      <c r="Z30" s="253"/>
    </row>
    <row r="31" spans="1:26" ht="15.75" customHeight="1">
      <c r="A31" s="240">
        <v>23</v>
      </c>
      <c r="B31" s="250" t="str">
        <f>'11'!B31</f>
        <v>Sampung</v>
      </c>
      <c r="C31" s="250" t="str">
        <f>'11'!C31</f>
        <v>Sampung</v>
      </c>
      <c r="D31" s="125">
        <v>4839</v>
      </c>
      <c r="E31" s="125">
        <v>0</v>
      </c>
      <c r="F31" s="153"/>
      <c r="G31" s="253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153"/>
      <c r="U31" s="253"/>
      <c r="V31" s="552"/>
      <c r="W31" s="253"/>
      <c r="X31" s="253"/>
      <c r="Y31" s="253"/>
      <c r="Z31" s="253"/>
    </row>
    <row r="32" spans="1:26" ht="15.75" customHeight="1">
      <c r="A32" s="240">
        <v>24</v>
      </c>
      <c r="B32" s="250">
        <f>'11'!B32</f>
        <v>0</v>
      </c>
      <c r="C32" s="250" t="str">
        <f>'11'!C32</f>
        <v>Kunti</v>
      </c>
      <c r="D32" s="125">
        <v>2632</v>
      </c>
      <c r="E32" s="125">
        <v>0</v>
      </c>
      <c r="F32" s="153"/>
      <c r="G32" s="253"/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153"/>
      <c r="U32" s="253"/>
      <c r="V32" s="552"/>
      <c r="W32" s="253"/>
      <c r="X32" s="253"/>
      <c r="Y32" s="253"/>
      <c r="Z32" s="253"/>
    </row>
    <row r="33" spans="1:26" ht="15.75" customHeight="1">
      <c r="A33" s="240">
        <v>25</v>
      </c>
      <c r="B33" s="250" t="str">
        <f>'11'!B33</f>
        <v>Sukorejo</v>
      </c>
      <c r="C33" s="250" t="str">
        <f>'11'!C33</f>
        <v>Sukorejo</v>
      </c>
      <c r="D33" s="125">
        <v>10913</v>
      </c>
      <c r="E33" s="125">
        <v>0</v>
      </c>
      <c r="F33" s="1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153"/>
      <c r="U33" s="253"/>
      <c r="V33" s="552"/>
      <c r="W33" s="253"/>
      <c r="X33" s="253"/>
      <c r="Y33" s="253"/>
      <c r="Z33" s="253"/>
    </row>
    <row r="34" spans="1:26" ht="15.75" customHeight="1">
      <c r="A34" s="240">
        <v>26</v>
      </c>
      <c r="B34" s="250" t="str">
        <f>'11'!B34</f>
        <v>Ponorogo</v>
      </c>
      <c r="C34" s="250" t="str">
        <f>'11'!C34</f>
        <v>Po. Utara</v>
      </c>
      <c r="D34" s="125">
        <v>7423</v>
      </c>
      <c r="E34" s="125">
        <v>1</v>
      </c>
      <c r="F34" s="153"/>
      <c r="G34" s="253"/>
      <c r="H34" s="253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153"/>
      <c r="U34" s="253"/>
      <c r="V34" s="552"/>
      <c r="W34" s="253"/>
      <c r="X34" s="253"/>
      <c r="Y34" s="253"/>
      <c r="Z34" s="253"/>
    </row>
    <row r="35" spans="1:26" ht="15.75" customHeight="1">
      <c r="A35" s="240">
        <v>27</v>
      </c>
      <c r="B35" s="250">
        <f>'11'!B35</f>
        <v>0</v>
      </c>
      <c r="C35" s="250" t="str">
        <f>'11'!C35</f>
        <v>Po. Selatan</v>
      </c>
      <c r="D35" s="125">
        <v>6713</v>
      </c>
      <c r="E35" s="125">
        <v>0</v>
      </c>
      <c r="F35" s="153"/>
      <c r="G35" s="253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153"/>
      <c r="U35" s="253"/>
      <c r="V35" s="552"/>
      <c r="W35" s="253"/>
      <c r="X35" s="253"/>
      <c r="Y35" s="253"/>
      <c r="Z35" s="253"/>
    </row>
    <row r="36" spans="1:26" ht="15.75" customHeight="1">
      <c r="A36" s="240">
        <v>28</v>
      </c>
      <c r="B36" s="250" t="str">
        <f>'11'!B36</f>
        <v>Babadan</v>
      </c>
      <c r="C36" s="250" t="str">
        <f>'11'!C36</f>
        <v>Babadan</v>
      </c>
      <c r="D36" s="125">
        <v>7489</v>
      </c>
      <c r="E36" s="125">
        <v>0</v>
      </c>
      <c r="F36" s="153"/>
      <c r="G36" s="253"/>
      <c r="H36" s="253"/>
      <c r="I36" s="253"/>
      <c r="J36" s="253"/>
      <c r="K36" s="253"/>
      <c r="L36" s="253"/>
      <c r="M36" s="253"/>
      <c r="N36" s="253"/>
      <c r="O36" s="253"/>
      <c r="P36" s="253"/>
      <c r="Q36" s="253"/>
      <c r="R36" s="253"/>
      <c r="S36" s="253"/>
      <c r="T36" s="153"/>
      <c r="U36" s="253"/>
      <c r="V36" s="552"/>
      <c r="W36" s="253"/>
      <c r="X36" s="253"/>
      <c r="Y36" s="253"/>
      <c r="Z36" s="253"/>
    </row>
    <row r="37" spans="1:26" ht="15.75" customHeight="1">
      <c r="A37" s="240">
        <v>29</v>
      </c>
      <c r="B37" s="250">
        <f>'11'!B37</f>
        <v>0</v>
      </c>
      <c r="C37" s="250" t="str">
        <f>'11'!C37</f>
        <v>Sukosari</v>
      </c>
      <c r="D37" s="125">
        <v>5492</v>
      </c>
      <c r="E37" s="125">
        <v>0</v>
      </c>
      <c r="F37" s="1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153"/>
      <c r="U37" s="253"/>
      <c r="V37" s="552"/>
      <c r="W37" s="253"/>
      <c r="X37" s="253"/>
      <c r="Y37" s="253"/>
      <c r="Z37" s="253"/>
    </row>
    <row r="38" spans="1:26" ht="15.75" customHeight="1">
      <c r="A38" s="240">
        <v>30</v>
      </c>
      <c r="B38" s="250" t="str">
        <f>'11'!B38</f>
        <v>Jenangan</v>
      </c>
      <c r="C38" s="250" t="str">
        <f>'11'!C38</f>
        <v>Jenangan</v>
      </c>
      <c r="D38" s="125">
        <v>7117</v>
      </c>
      <c r="E38" s="125">
        <v>0</v>
      </c>
      <c r="F38" s="153"/>
      <c r="G38" s="253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153"/>
      <c r="U38" s="253"/>
      <c r="V38" s="552"/>
      <c r="W38" s="253"/>
      <c r="X38" s="253"/>
      <c r="Y38" s="253"/>
      <c r="Z38" s="253"/>
    </row>
    <row r="39" spans="1:26" ht="15.75" customHeight="1">
      <c r="A39" s="240">
        <v>31</v>
      </c>
      <c r="B39" s="250">
        <f>'11'!B39</f>
        <v>0</v>
      </c>
      <c r="C39" s="250" t="str">
        <f>'11'!C39</f>
        <v>Setono</v>
      </c>
      <c r="D39" s="125">
        <v>4339</v>
      </c>
      <c r="E39" s="125">
        <v>0</v>
      </c>
      <c r="F39" s="153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153"/>
      <c r="U39" s="253"/>
      <c r="V39" s="552"/>
      <c r="W39" s="253"/>
      <c r="X39" s="253"/>
      <c r="Y39" s="253"/>
      <c r="Z39" s="253"/>
    </row>
    <row r="40" spans="1:26" ht="15.75" customHeight="1">
      <c r="A40" s="240">
        <v>32</v>
      </c>
      <c r="B40" s="250" t="str">
        <f>'11'!B40</f>
        <v>Ngebel</v>
      </c>
      <c r="C40" s="250" t="str">
        <f>'11'!C40</f>
        <v>Ngebel</v>
      </c>
      <c r="D40" s="125">
        <v>3993</v>
      </c>
      <c r="E40" s="125">
        <v>0</v>
      </c>
      <c r="F40" s="153"/>
      <c r="G40" s="253"/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153"/>
      <c r="U40" s="253"/>
      <c r="V40" s="552"/>
      <c r="W40" s="253"/>
      <c r="X40" s="253"/>
      <c r="Y40" s="253"/>
      <c r="Z40" s="253"/>
    </row>
    <row r="41" spans="1:26" ht="15.75" customHeight="1">
      <c r="A41" s="271" t="s">
        <v>1057</v>
      </c>
      <c r="B41" s="484"/>
      <c r="C41" s="485"/>
      <c r="D41" s="553">
        <f t="shared" ref="D41:E41" si="0">SUM(D9:D40)</f>
        <v>179042</v>
      </c>
      <c r="E41" s="553">
        <f t="shared" si="0"/>
        <v>5</v>
      </c>
      <c r="F41" s="501"/>
      <c r="G41" s="253"/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153"/>
      <c r="U41" s="253"/>
      <c r="V41" s="552"/>
      <c r="W41" s="253"/>
      <c r="X41" s="253"/>
      <c r="Y41" s="253"/>
      <c r="Z41" s="253"/>
    </row>
    <row r="42" spans="1:26" ht="15.75" customHeight="1">
      <c r="A42" s="527" t="s">
        <v>1858</v>
      </c>
      <c r="B42" s="237"/>
      <c r="C42" s="237"/>
      <c r="D42" s="554"/>
      <c r="E42" s="555">
        <f>E41/D41*100000</f>
        <v>2.7926408328772019</v>
      </c>
      <c r="F42" s="501"/>
      <c r="G42" s="253"/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153"/>
      <c r="U42" s="253"/>
      <c r="V42" s="552"/>
      <c r="W42" s="253"/>
      <c r="X42" s="253"/>
      <c r="Y42" s="253"/>
      <c r="Z42" s="253"/>
    </row>
    <row r="43" spans="1:26" ht="15.75" customHeight="1">
      <c r="A43" s="185"/>
      <c r="B43" s="556"/>
      <c r="C43" s="556"/>
      <c r="D43" s="556"/>
      <c r="E43" s="556"/>
      <c r="F43" s="557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.75" customHeight="1">
      <c r="A44" s="153" t="s">
        <v>1518</v>
      </c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 t="s">
        <v>1859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558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3:E3"/>
    <mergeCell ref="G7:I7"/>
  </mergeCells>
  <printOptions horizontalCentered="1"/>
  <pageMargins left="1.05" right="0.9" top="1.1499999999999999" bottom="0.9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A1:Z1000"/>
  <sheetViews>
    <sheetView zoomScale="70" zoomScaleNormal="70" workbookViewId="0">
      <selection activeCell="N23" sqref="N23"/>
    </sheetView>
  </sheetViews>
  <sheetFormatPr defaultColWidth="14.42578125" defaultRowHeight="15" customHeight="1"/>
  <cols>
    <col min="1" max="1" width="5.7109375" customWidth="1"/>
    <col min="2" max="3" width="21.7109375" customWidth="1"/>
    <col min="4" max="6" width="11.7109375" customWidth="1"/>
    <col min="7" max="7" width="16.140625" customWidth="1"/>
    <col min="8" max="8" width="10" customWidth="1"/>
    <col min="9" max="9" width="11.42578125" customWidth="1"/>
    <col min="10" max="10" width="12.42578125" customWidth="1"/>
    <col min="11" max="11" width="15.7109375" customWidth="1"/>
    <col min="12" max="20" width="11.7109375" customWidth="1"/>
    <col min="21" max="26" width="9.140625" customWidth="1"/>
  </cols>
  <sheetData>
    <row r="1" spans="1:26" ht="15.75">
      <c r="A1" s="168" t="s">
        <v>1860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1861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71"/>
      <c r="F4" s="171"/>
      <c r="G4" s="171"/>
      <c r="H4" s="171"/>
      <c r="I4" s="171"/>
      <c r="J4" s="154" t="s">
        <v>284</v>
      </c>
      <c r="K4" s="110" t="str">
        <f>'1'!$F$5</f>
        <v>PONOROGO</v>
      </c>
      <c r="L4" s="171"/>
      <c r="M4" s="107"/>
      <c r="N4" s="107"/>
      <c r="O4" s="170"/>
      <c r="P4" s="170"/>
      <c r="Q4" s="170"/>
      <c r="R4" s="171"/>
      <c r="S4" s="171"/>
      <c r="T4" s="171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71"/>
      <c r="F5" s="171"/>
      <c r="G5" s="171"/>
      <c r="H5" s="171"/>
      <c r="I5" s="171"/>
      <c r="J5" s="154" t="s">
        <v>3</v>
      </c>
      <c r="K5" s="110">
        <f>'1'!$F$6</f>
        <v>2025</v>
      </c>
      <c r="L5" s="171"/>
      <c r="M5" s="107"/>
      <c r="N5" s="107"/>
      <c r="O5" s="170"/>
      <c r="P5" s="170"/>
      <c r="Q5" s="170"/>
      <c r="R5" s="171"/>
      <c r="S5" s="171"/>
      <c r="T5" s="171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3"/>
      <c r="V6" s="153"/>
      <c r="W6" s="153"/>
      <c r="X6" s="153"/>
      <c r="Y6" s="153"/>
      <c r="Z6" s="153"/>
    </row>
    <row r="7" spans="1:26" ht="14.25" customHeight="1">
      <c r="A7" s="729" t="s">
        <v>4</v>
      </c>
      <c r="B7" s="729" t="s">
        <v>247</v>
      </c>
      <c r="C7" s="844" t="s">
        <v>1156</v>
      </c>
      <c r="D7" s="731" t="s">
        <v>1862</v>
      </c>
      <c r="E7" s="732"/>
      <c r="F7" s="732"/>
      <c r="G7" s="732"/>
      <c r="H7" s="732"/>
      <c r="I7" s="732"/>
      <c r="J7" s="732"/>
      <c r="K7" s="732"/>
      <c r="L7" s="732"/>
      <c r="M7" s="732"/>
      <c r="N7" s="732"/>
      <c r="O7" s="732"/>
      <c r="P7" s="732"/>
      <c r="Q7" s="732"/>
      <c r="R7" s="732"/>
      <c r="S7" s="732"/>
      <c r="T7" s="732"/>
      <c r="U7" s="286"/>
      <c r="V7" s="153"/>
      <c r="W7" s="153"/>
      <c r="X7" s="153"/>
      <c r="Y7" s="153"/>
      <c r="Z7" s="153"/>
    </row>
    <row r="8" spans="1:26" ht="19.5" customHeight="1">
      <c r="A8" s="730"/>
      <c r="B8" s="730"/>
      <c r="C8" s="730"/>
      <c r="D8" s="745" t="s">
        <v>1863</v>
      </c>
      <c r="E8" s="723"/>
      <c r="F8" s="723"/>
      <c r="G8" s="724"/>
      <c r="H8" s="779" t="s">
        <v>1864</v>
      </c>
      <c r="I8" s="723"/>
      <c r="J8" s="723"/>
      <c r="K8" s="724"/>
      <c r="L8" s="796" t="s">
        <v>1865</v>
      </c>
      <c r="M8" s="747"/>
      <c r="N8" s="748"/>
      <c r="O8" s="790" t="s">
        <v>1866</v>
      </c>
      <c r="P8" s="747"/>
      <c r="Q8" s="748"/>
      <c r="R8" s="796" t="s">
        <v>1867</v>
      </c>
      <c r="S8" s="747"/>
      <c r="T8" s="748"/>
      <c r="U8" s="286"/>
      <c r="V8" s="153"/>
      <c r="W8" s="153"/>
      <c r="X8" s="153"/>
      <c r="Y8" s="153"/>
      <c r="Z8" s="153"/>
    </row>
    <row r="9" spans="1:26" ht="20.25" customHeight="1">
      <c r="A9" s="730"/>
      <c r="B9" s="730"/>
      <c r="C9" s="730"/>
      <c r="D9" s="745" t="s">
        <v>1868</v>
      </c>
      <c r="E9" s="723"/>
      <c r="F9" s="724"/>
      <c r="G9" s="727" t="s">
        <v>1869</v>
      </c>
      <c r="H9" s="745" t="s">
        <v>1868</v>
      </c>
      <c r="I9" s="723"/>
      <c r="J9" s="724"/>
      <c r="K9" s="727" t="s">
        <v>1869</v>
      </c>
      <c r="L9" s="737"/>
      <c r="M9" s="732"/>
      <c r="N9" s="733"/>
      <c r="O9" s="737"/>
      <c r="P9" s="732"/>
      <c r="Q9" s="733"/>
      <c r="R9" s="737"/>
      <c r="S9" s="732"/>
      <c r="T9" s="733"/>
      <c r="U9" s="286"/>
      <c r="V9" s="153"/>
      <c r="W9" s="153"/>
      <c r="X9" s="153"/>
      <c r="Y9" s="153"/>
      <c r="Z9" s="153"/>
    </row>
    <row r="10" spans="1:26" ht="15.75">
      <c r="A10" s="720"/>
      <c r="B10" s="720"/>
      <c r="C10" s="720"/>
      <c r="D10" s="190" t="s">
        <v>8</v>
      </c>
      <c r="E10" s="190" t="s">
        <v>9</v>
      </c>
      <c r="F10" s="190" t="s">
        <v>388</v>
      </c>
      <c r="G10" s="720"/>
      <c r="H10" s="190" t="s">
        <v>8</v>
      </c>
      <c r="I10" s="408" t="s">
        <v>9</v>
      </c>
      <c r="J10" s="190" t="s">
        <v>388</v>
      </c>
      <c r="K10" s="720"/>
      <c r="L10" s="190" t="s">
        <v>8</v>
      </c>
      <c r="M10" s="190" t="s">
        <v>9</v>
      </c>
      <c r="N10" s="190" t="s">
        <v>388</v>
      </c>
      <c r="O10" s="190" t="s">
        <v>8</v>
      </c>
      <c r="P10" s="408" t="s">
        <v>9</v>
      </c>
      <c r="Q10" s="190" t="s">
        <v>388</v>
      </c>
      <c r="R10" s="190" t="s">
        <v>8</v>
      </c>
      <c r="S10" s="190" t="s">
        <v>9</v>
      </c>
      <c r="T10" s="190" t="s">
        <v>388</v>
      </c>
      <c r="U10" s="153"/>
      <c r="V10" s="153"/>
      <c r="W10" s="153"/>
      <c r="X10" s="153"/>
      <c r="Y10" s="153"/>
      <c r="Z10" s="153"/>
    </row>
    <row r="11" spans="1:26">
      <c r="A11" s="119">
        <v>1</v>
      </c>
      <c r="B11" s="119">
        <v>2</v>
      </c>
      <c r="C11" s="119">
        <v>3</v>
      </c>
      <c r="D11" s="119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f t="shared" ref="L11:T11" si="0">K11+1</f>
        <v>12</v>
      </c>
      <c r="M11" s="119">
        <f t="shared" si="0"/>
        <v>13</v>
      </c>
      <c r="N11" s="119">
        <f t="shared" si="0"/>
        <v>14</v>
      </c>
      <c r="O11" s="119">
        <f t="shared" si="0"/>
        <v>15</v>
      </c>
      <c r="P11" s="119">
        <f t="shared" si="0"/>
        <v>16</v>
      </c>
      <c r="Q11" s="119">
        <f t="shared" si="0"/>
        <v>17</v>
      </c>
      <c r="R11" s="119">
        <f t="shared" si="0"/>
        <v>18</v>
      </c>
      <c r="S11" s="119">
        <f t="shared" si="0"/>
        <v>19</v>
      </c>
      <c r="T11" s="119">
        <f t="shared" si="0"/>
        <v>20</v>
      </c>
      <c r="U11" s="153"/>
      <c r="V11" s="153"/>
      <c r="W11" s="153"/>
      <c r="X11" s="153"/>
      <c r="Y11" s="153"/>
      <c r="Z11" s="153"/>
    </row>
    <row r="12" spans="1:26" ht="19.5" customHeight="1">
      <c r="A12" s="240">
        <v>1</v>
      </c>
      <c r="B12" s="250" t="str">
        <f>'11'!B9</f>
        <v>Ngrayun</v>
      </c>
      <c r="C12" s="250" t="str">
        <f>'11'!C9</f>
        <v>Ngrayun</v>
      </c>
      <c r="D12" s="139">
        <v>0</v>
      </c>
      <c r="E12" s="139">
        <v>0</v>
      </c>
      <c r="F12" s="223">
        <f t="shared" ref="F12:F43" si="1">D12+E12</f>
        <v>0</v>
      </c>
      <c r="G12" s="139">
        <v>0</v>
      </c>
      <c r="H12" s="139">
        <v>0</v>
      </c>
      <c r="I12" s="139">
        <v>0</v>
      </c>
      <c r="J12" s="223">
        <f t="shared" ref="J12:J43" si="2">H12+I12</f>
        <v>0</v>
      </c>
      <c r="K12" s="139">
        <v>0</v>
      </c>
      <c r="L12" s="139">
        <v>0</v>
      </c>
      <c r="M12" s="139">
        <v>0</v>
      </c>
      <c r="N12" s="223">
        <f t="shared" ref="N12:N43" si="3">L12+M12</f>
        <v>0</v>
      </c>
      <c r="O12" s="139">
        <v>0</v>
      </c>
      <c r="P12" s="139">
        <v>0</v>
      </c>
      <c r="Q12" s="223">
        <f t="shared" ref="Q12:Q43" si="4">O12+P12</f>
        <v>0</v>
      </c>
      <c r="R12" s="139">
        <v>1</v>
      </c>
      <c r="S12" s="139">
        <v>1</v>
      </c>
      <c r="T12" s="223">
        <f t="shared" ref="T12:T43" si="5">R12+S12</f>
        <v>2</v>
      </c>
      <c r="U12" s="552"/>
      <c r="V12" s="153"/>
      <c r="W12" s="153"/>
      <c r="X12" s="153"/>
      <c r="Y12" s="153"/>
      <c r="Z12" s="153"/>
    </row>
    <row r="13" spans="1:26" ht="19.5" customHeight="1">
      <c r="A13" s="240">
        <v>2</v>
      </c>
      <c r="B13" s="250">
        <f>'11'!B10</f>
        <v>0</v>
      </c>
      <c r="C13" s="250" t="str">
        <f>'11'!C10</f>
        <v>Selur</v>
      </c>
      <c r="D13" s="139">
        <v>0</v>
      </c>
      <c r="E13" s="139">
        <v>0</v>
      </c>
      <c r="F13" s="223">
        <f t="shared" si="1"/>
        <v>0</v>
      </c>
      <c r="G13" s="139">
        <v>0</v>
      </c>
      <c r="H13" s="139">
        <v>0</v>
      </c>
      <c r="I13" s="139">
        <v>0</v>
      </c>
      <c r="J13" s="223">
        <f t="shared" si="2"/>
        <v>0</v>
      </c>
      <c r="K13" s="139">
        <v>0</v>
      </c>
      <c r="L13" s="139">
        <v>0</v>
      </c>
      <c r="M13" s="139">
        <v>0</v>
      </c>
      <c r="N13" s="223">
        <f t="shared" si="3"/>
        <v>0</v>
      </c>
      <c r="O13" s="139">
        <v>0</v>
      </c>
      <c r="P13" s="139">
        <v>0</v>
      </c>
      <c r="Q13" s="223">
        <f t="shared" si="4"/>
        <v>0</v>
      </c>
      <c r="R13" s="139">
        <v>0</v>
      </c>
      <c r="S13" s="139">
        <v>0</v>
      </c>
      <c r="T13" s="223">
        <f t="shared" si="5"/>
        <v>0</v>
      </c>
      <c r="U13" s="552"/>
      <c r="V13" s="153"/>
      <c r="W13" s="153"/>
      <c r="X13" s="153"/>
      <c r="Y13" s="153"/>
      <c r="Z13" s="153"/>
    </row>
    <row r="14" spans="1:26" ht="19.5" customHeight="1">
      <c r="A14" s="240">
        <v>3</v>
      </c>
      <c r="B14" s="250" t="str">
        <f>'11'!B11</f>
        <v>Slahung</v>
      </c>
      <c r="C14" s="250" t="str">
        <f>'11'!C11</f>
        <v>Slahung</v>
      </c>
      <c r="D14" s="139">
        <v>0</v>
      </c>
      <c r="E14" s="139">
        <v>0</v>
      </c>
      <c r="F14" s="223">
        <f t="shared" si="1"/>
        <v>0</v>
      </c>
      <c r="G14" s="139">
        <v>0</v>
      </c>
      <c r="H14" s="139">
        <v>0</v>
      </c>
      <c r="I14" s="139">
        <v>0</v>
      </c>
      <c r="J14" s="223">
        <f t="shared" si="2"/>
        <v>0</v>
      </c>
      <c r="K14" s="139">
        <v>0</v>
      </c>
      <c r="L14" s="139">
        <v>0</v>
      </c>
      <c r="M14" s="139">
        <v>0</v>
      </c>
      <c r="N14" s="223">
        <f t="shared" si="3"/>
        <v>0</v>
      </c>
      <c r="O14" s="139">
        <v>0</v>
      </c>
      <c r="P14" s="139">
        <v>0</v>
      </c>
      <c r="Q14" s="223">
        <f t="shared" si="4"/>
        <v>0</v>
      </c>
      <c r="R14" s="139">
        <v>7</v>
      </c>
      <c r="S14" s="139">
        <v>4</v>
      </c>
      <c r="T14" s="223">
        <f t="shared" si="5"/>
        <v>11</v>
      </c>
      <c r="U14" s="552"/>
      <c r="V14" s="153"/>
      <c r="W14" s="153"/>
      <c r="X14" s="153"/>
      <c r="Y14" s="153"/>
      <c r="Z14" s="153"/>
    </row>
    <row r="15" spans="1:26" ht="19.5" customHeight="1">
      <c r="A15" s="240">
        <v>4</v>
      </c>
      <c r="B15" s="250">
        <f>'11'!B12</f>
        <v>0</v>
      </c>
      <c r="C15" s="250" t="str">
        <f>'11'!C12</f>
        <v>Nailan</v>
      </c>
      <c r="D15" s="139">
        <v>1</v>
      </c>
      <c r="E15" s="139">
        <v>0</v>
      </c>
      <c r="F15" s="223">
        <f t="shared" si="1"/>
        <v>1</v>
      </c>
      <c r="G15" s="139">
        <v>0</v>
      </c>
      <c r="H15" s="139">
        <v>0</v>
      </c>
      <c r="I15" s="139">
        <v>0</v>
      </c>
      <c r="J15" s="223">
        <f t="shared" si="2"/>
        <v>0</v>
      </c>
      <c r="K15" s="139">
        <v>0</v>
      </c>
      <c r="L15" s="139">
        <v>0</v>
      </c>
      <c r="M15" s="139">
        <v>0</v>
      </c>
      <c r="N15" s="223">
        <f t="shared" si="3"/>
        <v>0</v>
      </c>
      <c r="O15" s="139">
        <v>0</v>
      </c>
      <c r="P15" s="139">
        <v>0</v>
      </c>
      <c r="Q15" s="223">
        <f t="shared" si="4"/>
        <v>0</v>
      </c>
      <c r="R15" s="139">
        <v>2</v>
      </c>
      <c r="S15" s="139">
        <v>3</v>
      </c>
      <c r="T15" s="223">
        <f t="shared" si="5"/>
        <v>5</v>
      </c>
      <c r="U15" s="552"/>
      <c r="V15" s="153"/>
      <c r="W15" s="153"/>
      <c r="X15" s="153"/>
      <c r="Y15" s="153"/>
      <c r="Z15" s="153"/>
    </row>
    <row r="16" spans="1:26" ht="19.5" customHeight="1">
      <c r="A16" s="240">
        <v>5</v>
      </c>
      <c r="B16" s="250" t="str">
        <f>'11'!B13</f>
        <v>Bungkal</v>
      </c>
      <c r="C16" s="250" t="str">
        <f>'11'!C13</f>
        <v>Bungkal</v>
      </c>
      <c r="D16" s="139">
        <v>0</v>
      </c>
      <c r="E16" s="139">
        <v>0</v>
      </c>
      <c r="F16" s="223">
        <f t="shared" si="1"/>
        <v>0</v>
      </c>
      <c r="G16" s="139">
        <v>0</v>
      </c>
      <c r="H16" s="139">
        <v>0</v>
      </c>
      <c r="I16" s="139">
        <v>0</v>
      </c>
      <c r="J16" s="223">
        <f t="shared" si="2"/>
        <v>0</v>
      </c>
      <c r="K16" s="139">
        <v>0</v>
      </c>
      <c r="L16" s="139">
        <v>0</v>
      </c>
      <c r="M16" s="139">
        <v>0</v>
      </c>
      <c r="N16" s="223">
        <f t="shared" si="3"/>
        <v>0</v>
      </c>
      <c r="O16" s="139">
        <v>0</v>
      </c>
      <c r="P16" s="139">
        <v>0</v>
      </c>
      <c r="Q16" s="223">
        <f t="shared" si="4"/>
        <v>0</v>
      </c>
      <c r="R16" s="139">
        <v>3</v>
      </c>
      <c r="S16" s="139">
        <v>7</v>
      </c>
      <c r="T16" s="223">
        <f t="shared" si="5"/>
        <v>10</v>
      </c>
      <c r="U16" s="552"/>
      <c r="V16" s="153"/>
      <c r="W16" s="153"/>
      <c r="X16" s="153"/>
      <c r="Y16" s="153"/>
      <c r="Z16" s="153"/>
    </row>
    <row r="17" spans="1:26" ht="19.5" customHeight="1">
      <c r="A17" s="240">
        <v>6</v>
      </c>
      <c r="B17" s="250" t="str">
        <f>'11'!B14</f>
        <v>Sambit</v>
      </c>
      <c r="C17" s="250" t="str">
        <f>'11'!C14</f>
        <v>Sambit</v>
      </c>
      <c r="D17" s="139">
        <v>0</v>
      </c>
      <c r="E17" s="139">
        <v>0</v>
      </c>
      <c r="F17" s="223">
        <f t="shared" si="1"/>
        <v>0</v>
      </c>
      <c r="G17" s="139">
        <v>0</v>
      </c>
      <c r="H17" s="139">
        <v>0</v>
      </c>
      <c r="I17" s="139">
        <v>0</v>
      </c>
      <c r="J17" s="223">
        <f t="shared" si="2"/>
        <v>0</v>
      </c>
      <c r="K17" s="139">
        <v>0</v>
      </c>
      <c r="L17" s="139">
        <v>0</v>
      </c>
      <c r="M17" s="139">
        <v>0</v>
      </c>
      <c r="N17" s="223">
        <f t="shared" si="3"/>
        <v>0</v>
      </c>
      <c r="O17" s="139">
        <v>0</v>
      </c>
      <c r="P17" s="139">
        <v>0</v>
      </c>
      <c r="Q17" s="223">
        <f t="shared" si="4"/>
        <v>0</v>
      </c>
      <c r="R17" s="139">
        <v>3</v>
      </c>
      <c r="S17" s="139">
        <v>6</v>
      </c>
      <c r="T17" s="223">
        <f t="shared" si="5"/>
        <v>9</v>
      </c>
      <c r="U17" s="552"/>
      <c r="V17" s="153"/>
      <c r="W17" s="153"/>
      <c r="X17" s="153"/>
      <c r="Y17" s="153"/>
      <c r="Z17" s="153"/>
    </row>
    <row r="18" spans="1:26" ht="19.5" customHeight="1">
      <c r="A18" s="240">
        <v>7</v>
      </c>
      <c r="B18" s="250">
        <f>'11'!B15</f>
        <v>0</v>
      </c>
      <c r="C18" s="250" t="str">
        <f>'11'!C15</f>
        <v>Wringinanom</v>
      </c>
      <c r="D18" s="139">
        <v>0</v>
      </c>
      <c r="E18" s="139">
        <v>0</v>
      </c>
      <c r="F18" s="223">
        <f t="shared" si="1"/>
        <v>0</v>
      </c>
      <c r="G18" s="139">
        <v>0</v>
      </c>
      <c r="H18" s="139">
        <v>0</v>
      </c>
      <c r="I18" s="139">
        <v>0</v>
      </c>
      <c r="J18" s="223">
        <f t="shared" si="2"/>
        <v>0</v>
      </c>
      <c r="K18" s="139">
        <v>0</v>
      </c>
      <c r="L18" s="139">
        <v>0</v>
      </c>
      <c r="M18" s="139">
        <v>0</v>
      </c>
      <c r="N18" s="223">
        <f t="shared" si="3"/>
        <v>0</v>
      </c>
      <c r="O18" s="139">
        <v>0</v>
      </c>
      <c r="P18" s="139">
        <v>0</v>
      </c>
      <c r="Q18" s="223">
        <f t="shared" si="4"/>
        <v>0</v>
      </c>
      <c r="R18" s="139">
        <v>2</v>
      </c>
      <c r="S18" s="139">
        <v>1</v>
      </c>
      <c r="T18" s="223">
        <f t="shared" si="5"/>
        <v>3</v>
      </c>
      <c r="U18" s="552"/>
      <c r="V18" s="153"/>
      <c r="W18" s="153"/>
      <c r="X18" s="153"/>
      <c r="Y18" s="153"/>
      <c r="Z18" s="153"/>
    </row>
    <row r="19" spans="1:26" ht="19.5" customHeight="1">
      <c r="A19" s="240">
        <v>8</v>
      </c>
      <c r="B19" s="250" t="str">
        <f>'11'!B16</f>
        <v>Sawoo</v>
      </c>
      <c r="C19" s="250" t="str">
        <f>'11'!C16</f>
        <v>Sawoo</v>
      </c>
      <c r="D19" s="139">
        <v>0</v>
      </c>
      <c r="E19" s="139">
        <v>0</v>
      </c>
      <c r="F19" s="223">
        <f t="shared" si="1"/>
        <v>0</v>
      </c>
      <c r="G19" s="139">
        <v>0</v>
      </c>
      <c r="H19" s="139">
        <v>0</v>
      </c>
      <c r="I19" s="139">
        <v>0</v>
      </c>
      <c r="J19" s="223">
        <f t="shared" si="2"/>
        <v>0</v>
      </c>
      <c r="K19" s="139">
        <v>0</v>
      </c>
      <c r="L19" s="139">
        <v>0</v>
      </c>
      <c r="M19" s="139">
        <v>0</v>
      </c>
      <c r="N19" s="223">
        <f t="shared" si="3"/>
        <v>0</v>
      </c>
      <c r="O19" s="139">
        <v>0</v>
      </c>
      <c r="P19" s="139">
        <v>0</v>
      </c>
      <c r="Q19" s="223">
        <f t="shared" si="4"/>
        <v>0</v>
      </c>
      <c r="R19" s="139">
        <v>1</v>
      </c>
      <c r="S19" s="139">
        <v>0</v>
      </c>
      <c r="T19" s="223">
        <f t="shared" si="5"/>
        <v>1</v>
      </c>
      <c r="U19" s="552"/>
      <c r="V19" s="153"/>
      <c r="W19" s="153"/>
      <c r="X19" s="153"/>
      <c r="Y19" s="153"/>
      <c r="Z19" s="153"/>
    </row>
    <row r="20" spans="1:26" ht="19.5" customHeight="1">
      <c r="A20" s="240">
        <v>9</v>
      </c>
      <c r="B20" s="250">
        <f>'11'!B17</f>
        <v>0</v>
      </c>
      <c r="C20" s="250" t="str">
        <f>'11'!C17</f>
        <v>Bondrang</v>
      </c>
      <c r="D20" s="139">
        <v>0</v>
      </c>
      <c r="E20" s="139">
        <v>0</v>
      </c>
      <c r="F20" s="223">
        <f t="shared" si="1"/>
        <v>0</v>
      </c>
      <c r="G20" s="139">
        <v>0</v>
      </c>
      <c r="H20" s="139">
        <v>0</v>
      </c>
      <c r="I20" s="139">
        <v>0</v>
      </c>
      <c r="J20" s="223">
        <f t="shared" si="2"/>
        <v>0</v>
      </c>
      <c r="K20" s="139">
        <v>0</v>
      </c>
      <c r="L20" s="139">
        <v>0</v>
      </c>
      <c r="M20" s="139">
        <v>0</v>
      </c>
      <c r="N20" s="223">
        <f t="shared" si="3"/>
        <v>0</v>
      </c>
      <c r="O20" s="139">
        <v>0</v>
      </c>
      <c r="P20" s="139">
        <v>0</v>
      </c>
      <c r="Q20" s="223">
        <f t="shared" si="4"/>
        <v>0</v>
      </c>
      <c r="R20" s="139">
        <v>0</v>
      </c>
      <c r="S20" s="139">
        <v>0</v>
      </c>
      <c r="T20" s="223">
        <f t="shared" si="5"/>
        <v>0</v>
      </c>
      <c r="U20" s="552"/>
      <c r="V20" s="153"/>
      <c r="W20" s="153"/>
      <c r="X20" s="153"/>
      <c r="Y20" s="153"/>
      <c r="Z20" s="153"/>
    </row>
    <row r="21" spans="1:26" ht="19.5" customHeight="1">
      <c r="A21" s="240">
        <v>10</v>
      </c>
      <c r="B21" s="250" t="str">
        <f>'11'!B18</f>
        <v>Sooko</v>
      </c>
      <c r="C21" s="250" t="str">
        <f>'11'!C18</f>
        <v>Sooko</v>
      </c>
      <c r="D21" s="139">
        <v>0</v>
      </c>
      <c r="E21" s="139">
        <v>0</v>
      </c>
      <c r="F21" s="223">
        <f t="shared" si="1"/>
        <v>0</v>
      </c>
      <c r="G21" s="139">
        <v>0</v>
      </c>
      <c r="H21" s="139">
        <v>0</v>
      </c>
      <c r="I21" s="139">
        <v>0</v>
      </c>
      <c r="J21" s="223">
        <f t="shared" si="2"/>
        <v>0</v>
      </c>
      <c r="K21" s="139">
        <v>0</v>
      </c>
      <c r="L21" s="139">
        <v>0</v>
      </c>
      <c r="M21" s="139">
        <v>0</v>
      </c>
      <c r="N21" s="223">
        <f t="shared" si="3"/>
        <v>0</v>
      </c>
      <c r="O21" s="139">
        <v>0</v>
      </c>
      <c r="P21" s="139">
        <v>0</v>
      </c>
      <c r="Q21" s="223">
        <f t="shared" si="4"/>
        <v>0</v>
      </c>
      <c r="R21" s="139">
        <v>0</v>
      </c>
      <c r="S21" s="139">
        <v>0</v>
      </c>
      <c r="T21" s="223">
        <f t="shared" si="5"/>
        <v>0</v>
      </c>
      <c r="U21" s="552"/>
      <c r="V21" s="153"/>
      <c r="W21" s="153"/>
      <c r="X21" s="153"/>
      <c r="Y21" s="153"/>
      <c r="Z21" s="153"/>
    </row>
    <row r="22" spans="1:26" ht="19.5" customHeight="1">
      <c r="A22" s="240">
        <v>11</v>
      </c>
      <c r="B22" s="250" t="str">
        <f>'11'!B19</f>
        <v>Pudak</v>
      </c>
      <c r="C22" s="250" t="str">
        <f>'11'!C19</f>
        <v>Pudak</v>
      </c>
      <c r="D22" s="139">
        <v>0</v>
      </c>
      <c r="E22" s="139">
        <v>0</v>
      </c>
      <c r="F22" s="223">
        <f t="shared" si="1"/>
        <v>0</v>
      </c>
      <c r="G22" s="139">
        <v>0</v>
      </c>
      <c r="H22" s="139">
        <v>0</v>
      </c>
      <c r="I22" s="139">
        <v>0</v>
      </c>
      <c r="J22" s="223">
        <f t="shared" si="2"/>
        <v>0</v>
      </c>
      <c r="K22" s="139">
        <v>0</v>
      </c>
      <c r="L22" s="139">
        <v>0</v>
      </c>
      <c r="M22" s="139">
        <v>0</v>
      </c>
      <c r="N22" s="223">
        <f t="shared" si="3"/>
        <v>0</v>
      </c>
      <c r="O22" s="139">
        <v>0</v>
      </c>
      <c r="P22" s="139">
        <v>0</v>
      </c>
      <c r="Q22" s="223">
        <f t="shared" si="4"/>
        <v>0</v>
      </c>
      <c r="R22" s="139">
        <v>0</v>
      </c>
      <c r="S22" s="139">
        <v>0</v>
      </c>
      <c r="T22" s="223">
        <f t="shared" si="5"/>
        <v>0</v>
      </c>
      <c r="U22" s="552"/>
      <c r="V22" s="153"/>
      <c r="W22" s="153"/>
      <c r="X22" s="153"/>
      <c r="Y22" s="153"/>
      <c r="Z22" s="153"/>
    </row>
    <row r="23" spans="1:26" ht="19.5" customHeight="1">
      <c r="A23" s="240">
        <v>12</v>
      </c>
      <c r="B23" s="250" t="str">
        <f>'11'!B20</f>
        <v>Pulung</v>
      </c>
      <c r="C23" s="250" t="str">
        <f>'11'!C20</f>
        <v>Pulung</v>
      </c>
      <c r="D23" s="139">
        <v>0</v>
      </c>
      <c r="E23" s="139">
        <v>0</v>
      </c>
      <c r="F23" s="223">
        <f t="shared" si="1"/>
        <v>0</v>
      </c>
      <c r="G23" s="139">
        <v>0</v>
      </c>
      <c r="H23" s="139">
        <v>0</v>
      </c>
      <c r="I23" s="139">
        <v>0</v>
      </c>
      <c r="J23" s="223">
        <f t="shared" si="2"/>
        <v>0</v>
      </c>
      <c r="K23" s="139">
        <v>0</v>
      </c>
      <c r="L23" s="139">
        <v>0</v>
      </c>
      <c r="M23" s="139">
        <v>0</v>
      </c>
      <c r="N23" s="223">
        <f t="shared" si="3"/>
        <v>0</v>
      </c>
      <c r="O23" s="139">
        <v>0</v>
      </c>
      <c r="P23" s="139">
        <v>0</v>
      </c>
      <c r="Q23" s="223">
        <f t="shared" si="4"/>
        <v>0</v>
      </c>
      <c r="R23" s="139">
        <v>0</v>
      </c>
      <c r="S23" s="139">
        <v>0</v>
      </c>
      <c r="T23" s="223">
        <f t="shared" si="5"/>
        <v>0</v>
      </c>
      <c r="U23" s="552"/>
      <c r="V23" s="153"/>
      <c r="W23" s="153"/>
      <c r="X23" s="153"/>
      <c r="Y23" s="153"/>
      <c r="Z23" s="153"/>
    </row>
    <row r="24" spans="1:26" ht="19.5" customHeight="1">
      <c r="A24" s="240">
        <v>13</v>
      </c>
      <c r="B24" s="250">
        <f>'11'!B21</f>
        <v>0</v>
      </c>
      <c r="C24" s="250" t="str">
        <f>'11'!C21</f>
        <v>Kesugihan</v>
      </c>
      <c r="D24" s="139">
        <v>0</v>
      </c>
      <c r="E24" s="139">
        <v>0</v>
      </c>
      <c r="F24" s="223">
        <f t="shared" si="1"/>
        <v>0</v>
      </c>
      <c r="G24" s="139">
        <v>0</v>
      </c>
      <c r="H24" s="139">
        <v>0</v>
      </c>
      <c r="I24" s="139">
        <v>0</v>
      </c>
      <c r="J24" s="223">
        <f t="shared" si="2"/>
        <v>0</v>
      </c>
      <c r="K24" s="139">
        <v>0</v>
      </c>
      <c r="L24" s="139">
        <v>0</v>
      </c>
      <c r="M24" s="139">
        <v>0</v>
      </c>
      <c r="N24" s="223">
        <f t="shared" si="3"/>
        <v>0</v>
      </c>
      <c r="O24" s="139">
        <v>0</v>
      </c>
      <c r="P24" s="139">
        <v>0</v>
      </c>
      <c r="Q24" s="223">
        <f t="shared" si="4"/>
        <v>0</v>
      </c>
      <c r="R24" s="139">
        <v>1</v>
      </c>
      <c r="S24" s="139">
        <v>0</v>
      </c>
      <c r="T24" s="223">
        <f t="shared" si="5"/>
        <v>1</v>
      </c>
      <c r="U24" s="552"/>
      <c r="V24" s="153"/>
      <c r="W24" s="153"/>
      <c r="X24" s="153"/>
      <c r="Y24" s="153"/>
      <c r="Z24" s="153"/>
    </row>
    <row r="25" spans="1:26" ht="19.5" customHeight="1">
      <c r="A25" s="240">
        <v>14</v>
      </c>
      <c r="B25" s="250" t="str">
        <f>'11'!B22</f>
        <v>Mlarak</v>
      </c>
      <c r="C25" s="250" t="str">
        <f>'11'!C22</f>
        <v>Mlarak</v>
      </c>
      <c r="D25" s="139">
        <v>0</v>
      </c>
      <c r="E25" s="139">
        <v>0</v>
      </c>
      <c r="F25" s="223">
        <f t="shared" si="1"/>
        <v>0</v>
      </c>
      <c r="G25" s="139">
        <v>0</v>
      </c>
      <c r="H25" s="139">
        <v>0</v>
      </c>
      <c r="I25" s="139">
        <v>0</v>
      </c>
      <c r="J25" s="223">
        <f t="shared" si="2"/>
        <v>0</v>
      </c>
      <c r="K25" s="139">
        <v>0</v>
      </c>
      <c r="L25" s="139">
        <v>0</v>
      </c>
      <c r="M25" s="139">
        <v>0</v>
      </c>
      <c r="N25" s="223">
        <f t="shared" si="3"/>
        <v>0</v>
      </c>
      <c r="O25" s="139">
        <v>0</v>
      </c>
      <c r="P25" s="139">
        <v>0</v>
      </c>
      <c r="Q25" s="223">
        <f t="shared" si="4"/>
        <v>0</v>
      </c>
      <c r="R25" s="139">
        <v>0</v>
      </c>
      <c r="S25" s="139">
        <v>0</v>
      </c>
      <c r="T25" s="223">
        <f t="shared" si="5"/>
        <v>0</v>
      </c>
      <c r="U25" s="552"/>
      <c r="V25" s="153"/>
      <c r="W25" s="153"/>
      <c r="X25" s="153"/>
      <c r="Y25" s="153"/>
      <c r="Z25" s="153"/>
    </row>
    <row r="26" spans="1:26" ht="19.5" customHeight="1">
      <c r="A26" s="240">
        <v>15</v>
      </c>
      <c r="B26" s="250" t="str">
        <f>'11'!B23</f>
        <v>Siman</v>
      </c>
      <c r="C26" s="250" t="str">
        <f>'11'!C23</f>
        <v>Siman</v>
      </c>
      <c r="D26" s="139">
        <v>0</v>
      </c>
      <c r="E26" s="139">
        <v>0</v>
      </c>
      <c r="F26" s="223">
        <f t="shared" si="1"/>
        <v>0</v>
      </c>
      <c r="G26" s="139">
        <v>0</v>
      </c>
      <c r="H26" s="139">
        <v>0</v>
      </c>
      <c r="I26" s="139">
        <v>0</v>
      </c>
      <c r="J26" s="223">
        <f t="shared" si="2"/>
        <v>0</v>
      </c>
      <c r="K26" s="139">
        <v>0</v>
      </c>
      <c r="L26" s="139">
        <v>0</v>
      </c>
      <c r="M26" s="139">
        <v>0</v>
      </c>
      <c r="N26" s="223">
        <f t="shared" si="3"/>
        <v>0</v>
      </c>
      <c r="O26" s="139">
        <v>0</v>
      </c>
      <c r="P26" s="139">
        <v>0</v>
      </c>
      <c r="Q26" s="223">
        <f t="shared" si="4"/>
        <v>0</v>
      </c>
      <c r="R26" s="139">
        <v>1</v>
      </c>
      <c r="S26" s="139">
        <v>0</v>
      </c>
      <c r="T26" s="223">
        <f t="shared" si="5"/>
        <v>1</v>
      </c>
      <c r="U26" s="552"/>
      <c r="V26" s="153"/>
      <c r="W26" s="153"/>
      <c r="X26" s="153"/>
      <c r="Y26" s="153"/>
      <c r="Z26" s="153"/>
    </row>
    <row r="27" spans="1:26" ht="19.5" customHeight="1">
      <c r="A27" s="240">
        <v>16</v>
      </c>
      <c r="B27" s="250">
        <f>'11'!B24</f>
        <v>0</v>
      </c>
      <c r="C27" s="250" t="str">
        <f>'11'!C24</f>
        <v>Ronowijayan</v>
      </c>
      <c r="D27" s="139">
        <v>0</v>
      </c>
      <c r="E27" s="139">
        <v>0</v>
      </c>
      <c r="F27" s="223">
        <f t="shared" si="1"/>
        <v>0</v>
      </c>
      <c r="G27" s="139">
        <v>0</v>
      </c>
      <c r="H27" s="139">
        <v>0</v>
      </c>
      <c r="I27" s="139">
        <v>0</v>
      </c>
      <c r="J27" s="223">
        <f t="shared" si="2"/>
        <v>0</v>
      </c>
      <c r="K27" s="139">
        <v>0</v>
      </c>
      <c r="L27" s="139">
        <v>0</v>
      </c>
      <c r="M27" s="139">
        <v>0</v>
      </c>
      <c r="N27" s="223">
        <f t="shared" si="3"/>
        <v>0</v>
      </c>
      <c r="O27" s="139">
        <v>0</v>
      </c>
      <c r="P27" s="139">
        <v>0</v>
      </c>
      <c r="Q27" s="223">
        <f t="shared" si="4"/>
        <v>0</v>
      </c>
      <c r="R27" s="139">
        <v>8</v>
      </c>
      <c r="S27" s="139">
        <v>3</v>
      </c>
      <c r="T27" s="223">
        <f t="shared" si="5"/>
        <v>11</v>
      </c>
      <c r="U27" s="552"/>
      <c r="V27" s="153"/>
      <c r="W27" s="153"/>
      <c r="X27" s="153"/>
      <c r="Y27" s="153"/>
      <c r="Z27" s="153"/>
    </row>
    <row r="28" spans="1:26" ht="19.5" customHeight="1">
      <c r="A28" s="240">
        <v>17</v>
      </c>
      <c r="B28" s="250" t="str">
        <f>'11'!B25</f>
        <v>Jetis</v>
      </c>
      <c r="C28" s="250" t="str">
        <f>'11'!C25</f>
        <v>Jetis</v>
      </c>
      <c r="D28" s="139">
        <v>0</v>
      </c>
      <c r="E28" s="139">
        <v>0</v>
      </c>
      <c r="F28" s="223">
        <f t="shared" si="1"/>
        <v>0</v>
      </c>
      <c r="G28" s="139">
        <v>0</v>
      </c>
      <c r="H28" s="139">
        <v>0</v>
      </c>
      <c r="I28" s="139">
        <v>0</v>
      </c>
      <c r="J28" s="223">
        <f t="shared" si="2"/>
        <v>0</v>
      </c>
      <c r="K28" s="139">
        <v>0</v>
      </c>
      <c r="L28" s="139">
        <v>0</v>
      </c>
      <c r="M28" s="139">
        <v>0</v>
      </c>
      <c r="N28" s="223">
        <f t="shared" si="3"/>
        <v>0</v>
      </c>
      <c r="O28" s="139">
        <v>0</v>
      </c>
      <c r="P28" s="139">
        <v>0</v>
      </c>
      <c r="Q28" s="223">
        <f t="shared" si="4"/>
        <v>0</v>
      </c>
      <c r="R28" s="139">
        <v>1</v>
      </c>
      <c r="S28" s="139">
        <v>4</v>
      </c>
      <c r="T28" s="223">
        <f t="shared" si="5"/>
        <v>5</v>
      </c>
      <c r="U28" s="552"/>
      <c r="V28" s="153"/>
      <c r="W28" s="153"/>
      <c r="X28" s="153"/>
      <c r="Y28" s="153"/>
      <c r="Z28" s="153"/>
    </row>
    <row r="29" spans="1:26" ht="19.5" customHeight="1">
      <c r="A29" s="240">
        <v>18</v>
      </c>
      <c r="B29" s="250" t="str">
        <f>'11'!B26</f>
        <v>Balong</v>
      </c>
      <c r="C29" s="250" t="str">
        <f>'11'!C26</f>
        <v>Balong</v>
      </c>
      <c r="D29" s="139">
        <v>0</v>
      </c>
      <c r="E29" s="139">
        <v>0</v>
      </c>
      <c r="F29" s="223">
        <f t="shared" si="1"/>
        <v>0</v>
      </c>
      <c r="G29" s="139">
        <v>0</v>
      </c>
      <c r="H29" s="139">
        <v>0</v>
      </c>
      <c r="I29" s="139">
        <v>0</v>
      </c>
      <c r="J29" s="223">
        <f t="shared" si="2"/>
        <v>0</v>
      </c>
      <c r="K29" s="139">
        <v>0</v>
      </c>
      <c r="L29" s="139">
        <v>0</v>
      </c>
      <c r="M29" s="139">
        <v>0</v>
      </c>
      <c r="N29" s="223">
        <f t="shared" si="3"/>
        <v>0</v>
      </c>
      <c r="O29" s="139">
        <v>0</v>
      </c>
      <c r="P29" s="139">
        <v>0</v>
      </c>
      <c r="Q29" s="223">
        <f t="shared" si="4"/>
        <v>0</v>
      </c>
      <c r="R29" s="139">
        <v>2</v>
      </c>
      <c r="S29" s="139">
        <v>4</v>
      </c>
      <c r="T29" s="223">
        <f t="shared" si="5"/>
        <v>6</v>
      </c>
      <c r="U29" s="552"/>
      <c r="V29" s="153"/>
      <c r="W29" s="153"/>
      <c r="X29" s="153"/>
      <c r="Y29" s="153"/>
      <c r="Z29" s="153"/>
    </row>
    <row r="30" spans="1:26" ht="19.5" customHeight="1">
      <c r="A30" s="240">
        <v>19</v>
      </c>
      <c r="B30" s="250" t="str">
        <f>'11'!B27</f>
        <v>Kauman</v>
      </c>
      <c r="C30" s="250" t="str">
        <f>'11'!C27</f>
        <v>Kauman</v>
      </c>
      <c r="D30" s="139">
        <v>0</v>
      </c>
      <c r="E30" s="139">
        <v>0</v>
      </c>
      <c r="F30" s="223">
        <f t="shared" si="1"/>
        <v>0</v>
      </c>
      <c r="G30" s="139">
        <v>0</v>
      </c>
      <c r="H30" s="139">
        <v>0</v>
      </c>
      <c r="I30" s="139">
        <v>0</v>
      </c>
      <c r="J30" s="223">
        <f t="shared" si="2"/>
        <v>0</v>
      </c>
      <c r="K30" s="139">
        <v>0</v>
      </c>
      <c r="L30" s="139">
        <v>0</v>
      </c>
      <c r="M30" s="139">
        <v>0</v>
      </c>
      <c r="N30" s="223">
        <f t="shared" si="3"/>
        <v>0</v>
      </c>
      <c r="O30" s="139">
        <v>0</v>
      </c>
      <c r="P30" s="139">
        <v>0</v>
      </c>
      <c r="Q30" s="223">
        <f t="shared" si="4"/>
        <v>0</v>
      </c>
      <c r="R30" s="139">
        <v>1</v>
      </c>
      <c r="S30" s="139">
        <v>6</v>
      </c>
      <c r="T30" s="223">
        <f t="shared" si="5"/>
        <v>7</v>
      </c>
      <c r="U30" s="552"/>
      <c r="V30" s="153"/>
      <c r="W30" s="153"/>
      <c r="X30" s="153"/>
      <c r="Y30" s="153"/>
      <c r="Z30" s="153"/>
    </row>
    <row r="31" spans="1:26" ht="19.5" customHeight="1">
      <c r="A31" s="240">
        <v>20</v>
      </c>
      <c r="B31" s="250">
        <f>'11'!B28</f>
        <v>0</v>
      </c>
      <c r="C31" s="250" t="str">
        <f>'11'!C28</f>
        <v>Ngrandu</v>
      </c>
      <c r="D31" s="139">
        <v>0</v>
      </c>
      <c r="E31" s="139">
        <v>0</v>
      </c>
      <c r="F31" s="223">
        <f t="shared" si="1"/>
        <v>0</v>
      </c>
      <c r="G31" s="139">
        <v>0</v>
      </c>
      <c r="H31" s="139">
        <v>0</v>
      </c>
      <c r="I31" s="139">
        <v>0</v>
      </c>
      <c r="J31" s="223">
        <f t="shared" si="2"/>
        <v>0</v>
      </c>
      <c r="K31" s="139">
        <v>0</v>
      </c>
      <c r="L31" s="139">
        <v>0</v>
      </c>
      <c r="M31" s="139">
        <v>0</v>
      </c>
      <c r="N31" s="223">
        <f t="shared" si="3"/>
        <v>0</v>
      </c>
      <c r="O31" s="139">
        <v>0</v>
      </c>
      <c r="P31" s="139">
        <v>0</v>
      </c>
      <c r="Q31" s="223">
        <f t="shared" si="4"/>
        <v>0</v>
      </c>
      <c r="R31" s="139">
        <v>2</v>
      </c>
      <c r="S31" s="139">
        <v>3</v>
      </c>
      <c r="T31" s="223">
        <f t="shared" si="5"/>
        <v>5</v>
      </c>
      <c r="U31" s="552"/>
      <c r="V31" s="153"/>
      <c r="W31" s="153"/>
      <c r="X31" s="153"/>
      <c r="Y31" s="153"/>
      <c r="Z31" s="153"/>
    </row>
    <row r="32" spans="1:26" ht="19.5" customHeight="1">
      <c r="A32" s="240">
        <v>21</v>
      </c>
      <c r="B32" s="250" t="str">
        <f>'11'!B29</f>
        <v>Jambon</v>
      </c>
      <c r="C32" s="250" t="str">
        <f>'11'!C29</f>
        <v>Jambon</v>
      </c>
      <c r="D32" s="139">
        <v>0</v>
      </c>
      <c r="E32" s="139">
        <v>0</v>
      </c>
      <c r="F32" s="223">
        <f t="shared" si="1"/>
        <v>0</v>
      </c>
      <c r="G32" s="139">
        <v>0</v>
      </c>
      <c r="H32" s="139">
        <v>0</v>
      </c>
      <c r="I32" s="139">
        <v>0</v>
      </c>
      <c r="J32" s="223">
        <f t="shared" si="2"/>
        <v>0</v>
      </c>
      <c r="K32" s="139">
        <v>0</v>
      </c>
      <c r="L32" s="139">
        <v>0</v>
      </c>
      <c r="M32" s="139">
        <v>0</v>
      </c>
      <c r="N32" s="223">
        <f t="shared" si="3"/>
        <v>0</v>
      </c>
      <c r="O32" s="139">
        <v>0</v>
      </c>
      <c r="P32" s="139">
        <v>0</v>
      </c>
      <c r="Q32" s="223">
        <f t="shared" si="4"/>
        <v>0</v>
      </c>
      <c r="R32" s="139">
        <v>2</v>
      </c>
      <c r="S32" s="139">
        <v>3</v>
      </c>
      <c r="T32" s="223">
        <f t="shared" si="5"/>
        <v>5</v>
      </c>
      <c r="U32" s="552"/>
      <c r="V32" s="153"/>
      <c r="W32" s="153"/>
      <c r="X32" s="153"/>
      <c r="Y32" s="153"/>
      <c r="Z32" s="153"/>
    </row>
    <row r="33" spans="1:26" ht="19.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39">
        <v>0</v>
      </c>
      <c r="E33" s="139">
        <v>0</v>
      </c>
      <c r="F33" s="223">
        <f t="shared" si="1"/>
        <v>0</v>
      </c>
      <c r="G33" s="139">
        <v>0</v>
      </c>
      <c r="H33" s="139">
        <v>0</v>
      </c>
      <c r="I33" s="139">
        <v>0</v>
      </c>
      <c r="J33" s="223">
        <f t="shared" si="2"/>
        <v>0</v>
      </c>
      <c r="K33" s="139">
        <v>0</v>
      </c>
      <c r="L33" s="139">
        <v>0</v>
      </c>
      <c r="M33" s="139">
        <v>0</v>
      </c>
      <c r="N33" s="223">
        <f t="shared" si="3"/>
        <v>0</v>
      </c>
      <c r="O33" s="139">
        <v>0</v>
      </c>
      <c r="P33" s="139">
        <v>0</v>
      </c>
      <c r="Q33" s="223">
        <f t="shared" si="4"/>
        <v>0</v>
      </c>
      <c r="R33" s="139">
        <v>0</v>
      </c>
      <c r="S33" s="139">
        <v>0</v>
      </c>
      <c r="T33" s="223">
        <f t="shared" si="5"/>
        <v>0</v>
      </c>
      <c r="U33" s="552"/>
      <c r="V33" s="153"/>
      <c r="W33" s="153"/>
      <c r="X33" s="153"/>
      <c r="Y33" s="153"/>
      <c r="Z33" s="153"/>
    </row>
    <row r="34" spans="1:26" ht="19.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39">
        <v>0</v>
      </c>
      <c r="E34" s="139">
        <v>0</v>
      </c>
      <c r="F34" s="223">
        <f t="shared" si="1"/>
        <v>0</v>
      </c>
      <c r="G34" s="139">
        <v>0</v>
      </c>
      <c r="H34" s="139">
        <v>0</v>
      </c>
      <c r="I34" s="139">
        <v>0</v>
      </c>
      <c r="J34" s="223">
        <f t="shared" si="2"/>
        <v>0</v>
      </c>
      <c r="K34" s="139">
        <v>0</v>
      </c>
      <c r="L34" s="139">
        <v>0</v>
      </c>
      <c r="M34" s="139">
        <v>0</v>
      </c>
      <c r="N34" s="223">
        <f t="shared" si="3"/>
        <v>0</v>
      </c>
      <c r="O34" s="139">
        <v>0</v>
      </c>
      <c r="P34" s="139">
        <v>0</v>
      </c>
      <c r="Q34" s="223">
        <f t="shared" si="4"/>
        <v>0</v>
      </c>
      <c r="R34" s="139">
        <v>0</v>
      </c>
      <c r="S34" s="139">
        <v>4</v>
      </c>
      <c r="T34" s="223">
        <f t="shared" si="5"/>
        <v>4</v>
      </c>
      <c r="U34" s="552"/>
      <c r="V34" s="153"/>
      <c r="W34" s="153"/>
      <c r="X34" s="153"/>
      <c r="Y34" s="153"/>
      <c r="Z34" s="153"/>
    </row>
    <row r="35" spans="1:26" ht="19.5" customHeight="1">
      <c r="A35" s="240">
        <v>24</v>
      </c>
      <c r="B35" s="250">
        <f>'11'!B32</f>
        <v>0</v>
      </c>
      <c r="C35" s="250" t="str">
        <f>'11'!C32</f>
        <v>Kunti</v>
      </c>
      <c r="D35" s="139">
        <v>0</v>
      </c>
      <c r="E35" s="139">
        <v>0</v>
      </c>
      <c r="F35" s="223">
        <f t="shared" si="1"/>
        <v>0</v>
      </c>
      <c r="G35" s="139">
        <v>0</v>
      </c>
      <c r="H35" s="139">
        <v>0</v>
      </c>
      <c r="I35" s="139">
        <v>0</v>
      </c>
      <c r="J35" s="223">
        <f t="shared" si="2"/>
        <v>0</v>
      </c>
      <c r="K35" s="139">
        <v>0</v>
      </c>
      <c r="L35" s="139">
        <v>0</v>
      </c>
      <c r="M35" s="139">
        <v>0</v>
      </c>
      <c r="N35" s="223">
        <f t="shared" si="3"/>
        <v>0</v>
      </c>
      <c r="O35" s="139">
        <v>0</v>
      </c>
      <c r="P35" s="139">
        <v>0</v>
      </c>
      <c r="Q35" s="223">
        <f t="shared" si="4"/>
        <v>0</v>
      </c>
      <c r="R35" s="139">
        <v>0</v>
      </c>
      <c r="S35" s="139">
        <v>0</v>
      </c>
      <c r="T35" s="223">
        <f t="shared" si="5"/>
        <v>0</v>
      </c>
      <c r="U35" s="552"/>
      <c r="V35" s="153"/>
      <c r="W35" s="153"/>
      <c r="X35" s="153"/>
      <c r="Y35" s="153"/>
      <c r="Z35" s="153"/>
    </row>
    <row r="36" spans="1:26" ht="19.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39">
        <v>0</v>
      </c>
      <c r="E36" s="139">
        <v>0</v>
      </c>
      <c r="F36" s="223">
        <f t="shared" si="1"/>
        <v>0</v>
      </c>
      <c r="G36" s="139">
        <v>0</v>
      </c>
      <c r="H36" s="139">
        <v>0</v>
      </c>
      <c r="I36" s="139">
        <v>0</v>
      </c>
      <c r="J36" s="223">
        <f t="shared" si="2"/>
        <v>0</v>
      </c>
      <c r="K36" s="139">
        <v>0</v>
      </c>
      <c r="L36" s="139">
        <v>0</v>
      </c>
      <c r="M36" s="139">
        <v>0</v>
      </c>
      <c r="N36" s="223">
        <f t="shared" si="3"/>
        <v>0</v>
      </c>
      <c r="O36" s="139">
        <v>0</v>
      </c>
      <c r="P36" s="139">
        <v>0</v>
      </c>
      <c r="Q36" s="223">
        <f t="shared" si="4"/>
        <v>0</v>
      </c>
      <c r="R36" s="139">
        <v>0</v>
      </c>
      <c r="S36" s="139">
        <v>0</v>
      </c>
      <c r="T36" s="223">
        <f t="shared" si="5"/>
        <v>0</v>
      </c>
      <c r="U36" s="552"/>
      <c r="V36" s="153"/>
      <c r="W36" s="153"/>
      <c r="X36" s="153"/>
      <c r="Y36" s="153"/>
      <c r="Z36" s="153"/>
    </row>
    <row r="37" spans="1:26" ht="19.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39">
        <v>0</v>
      </c>
      <c r="E37" s="139">
        <v>0</v>
      </c>
      <c r="F37" s="223">
        <f t="shared" si="1"/>
        <v>0</v>
      </c>
      <c r="G37" s="139">
        <v>0</v>
      </c>
      <c r="H37" s="139">
        <v>0</v>
      </c>
      <c r="I37" s="139">
        <v>0</v>
      </c>
      <c r="J37" s="223">
        <f t="shared" si="2"/>
        <v>0</v>
      </c>
      <c r="K37" s="139">
        <v>0</v>
      </c>
      <c r="L37" s="139">
        <v>0</v>
      </c>
      <c r="M37" s="139">
        <v>0</v>
      </c>
      <c r="N37" s="223">
        <f t="shared" si="3"/>
        <v>0</v>
      </c>
      <c r="O37" s="139">
        <v>0</v>
      </c>
      <c r="P37" s="125">
        <v>0</v>
      </c>
      <c r="Q37" s="223">
        <f t="shared" si="4"/>
        <v>0</v>
      </c>
      <c r="R37" s="139">
        <v>1</v>
      </c>
      <c r="S37" s="139">
        <v>0</v>
      </c>
      <c r="T37" s="223">
        <f t="shared" si="5"/>
        <v>1</v>
      </c>
      <c r="U37" s="552"/>
      <c r="V37" s="153"/>
      <c r="W37" s="153"/>
      <c r="X37" s="153"/>
      <c r="Y37" s="153"/>
      <c r="Z37" s="153"/>
    </row>
    <row r="38" spans="1:26" ht="19.5" customHeight="1">
      <c r="A38" s="240">
        <v>27</v>
      </c>
      <c r="B38" s="250">
        <f>'11'!B35</f>
        <v>0</v>
      </c>
      <c r="C38" s="250" t="str">
        <f>'11'!C35</f>
        <v>Po. Selatan</v>
      </c>
      <c r="D38" s="139">
        <v>0</v>
      </c>
      <c r="E38" s="139">
        <v>0</v>
      </c>
      <c r="F38" s="223">
        <f t="shared" si="1"/>
        <v>0</v>
      </c>
      <c r="G38" s="139">
        <v>0</v>
      </c>
      <c r="H38" s="139">
        <v>0</v>
      </c>
      <c r="I38" s="139">
        <v>0</v>
      </c>
      <c r="J38" s="223">
        <f t="shared" si="2"/>
        <v>0</v>
      </c>
      <c r="K38" s="139">
        <v>0</v>
      </c>
      <c r="L38" s="139">
        <v>0</v>
      </c>
      <c r="M38" s="139">
        <v>0</v>
      </c>
      <c r="N38" s="223">
        <f t="shared" si="3"/>
        <v>0</v>
      </c>
      <c r="O38" s="139">
        <v>0</v>
      </c>
      <c r="P38" s="139">
        <v>0</v>
      </c>
      <c r="Q38" s="223">
        <f t="shared" si="4"/>
        <v>0</v>
      </c>
      <c r="R38" s="139">
        <v>0</v>
      </c>
      <c r="S38" s="139">
        <v>2</v>
      </c>
      <c r="T38" s="223">
        <f t="shared" si="5"/>
        <v>2</v>
      </c>
      <c r="U38" s="552"/>
      <c r="V38" s="153"/>
      <c r="W38" s="153"/>
      <c r="X38" s="153"/>
      <c r="Y38" s="153"/>
      <c r="Z38" s="153"/>
    </row>
    <row r="39" spans="1:26" ht="19.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39">
        <v>0</v>
      </c>
      <c r="E39" s="139">
        <v>0</v>
      </c>
      <c r="F39" s="223">
        <f t="shared" si="1"/>
        <v>0</v>
      </c>
      <c r="G39" s="139">
        <v>0</v>
      </c>
      <c r="H39" s="139">
        <v>0</v>
      </c>
      <c r="I39" s="139">
        <v>0</v>
      </c>
      <c r="J39" s="223">
        <f t="shared" si="2"/>
        <v>0</v>
      </c>
      <c r="K39" s="139">
        <v>0</v>
      </c>
      <c r="L39" s="139">
        <v>0</v>
      </c>
      <c r="M39" s="139">
        <v>0</v>
      </c>
      <c r="N39" s="223">
        <f t="shared" si="3"/>
        <v>0</v>
      </c>
      <c r="O39" s="139">
        <v>0</v>
      </c>
      <c r="P39" s="139">
        <v>0</v>
      </c>
      <c r="Q39" s="223">
        <f t="shared" si="4"/>
        <v>0</v>
      </c>
      <c r="R39" s="139">
        <v>1</v>
      </c>
      <c r="S39" s="139">
        <v>4</v>
      </c>
      <c r="T39" s="223">
        <f t="shared" si="5"/>
        <v>5</v>
      </c>
      <c r="U39" s="552"/>
      <c r="V39" s="153"/>
      <c r="W39" s="153"/>
      <c r="X39" s="153"/>
      <c r="Y39" s="153"/>
      <c r="Z39" s="153"/>
    </row>
    <row r="40" spans="1:26" ht="19.5" customHeight="1">
      <c r="A40" s="240">
        <v>29</v>
      </c>
      <c r="B40" s="250">
        <f>'11'!B37</f>
        <v>0</v>
      </c>
      <c r="C40" s="250" t="str">
        <f>'11'!C37</f>
        <v>Sukosari</v>
      </c>
      <c r="D40" s="139">
        <v>0</v>
      </c>
      <c r="E40" s="139">
        <v>0</v>
      </c>
      <c r="F40" s="223">
        <f t="shared" si="1"/>
        <v>0</v>
      </c>
      <c r="G40" s="139">
        <v>0</v>
      </c>
      <c r="H40" s="139">
        <v>0</v>
      </c>
      <c r="I40" s="139">
        <v>0</v>
      </c>
      <c r="J40" s="223">
        <f t="shared" si="2"/>
        <v>0</v>
      </c>
      <c r="K40" s="139">
        <v>0</v>
      </c>
      <c r="L40" s="139">
        <v>0</v>
      </c>
      <c r="M40" s="139">
        <v>0</v>
      </c>
      <c r="N40" s="223">
        <f t="shared" si="3"/>
        <v>0</v>
      </c>
      <c r="O40" s="139">
        <v>0</v>
      </c>
      <c r="P40" s="139">
        <v>0</v>
      </c>
      <c r="Q40" s="223">
        <f t="shared" si="4"/>
        <v>0</v>
      </c>
      <c r="R40" s="139">
        <v>0</v>
      </c>
      <c r="S40" s="139">
        <v>0</v>
      </c>
      <c r="T40" s="223">
        <f t="shared" si="5"/>
        <v>0</v>
      </c>
      <c r="U40" s="552"/>
      <c r="V40" s="153"/>
      <c r="W40" s="153"/>
      <c r="X40" s="153"/>
      <c r="Y40" s="153"/>
      <c r="Z40" s="153"/>
    </row>
    <row r="41" spans="1:26" ht="19.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44">
        <v>0</v>
      </c>
      <c r="E41" s="139">
        <v>0</v>
      </c>
      <c r="F41" s="223">
        <f t="shared" si="1"/>
        <v>0</v>
      </c>
      <c r="G41" s="139">
        <v>0</v>
      </c>
      <c r="H41" s="139">
        <v>0</v>
      </c>
      <c r="I41" s="139">
        <v>0</v>
      </c>
      <c r="J41" s="223">
        <f t="shared" si="2"/>
        <v>0</v>
      </c>
      <c r="K41" s="139">
        <v>0</v>
      </c>
      <c r="L41" s="139">
        <v>0</v>
      </c>
      <c r="M41" s="139">
        <v>0</v>
      </c>
      <c r="N41" s="223">
        <f t="shared" si="3"/>
        <v>0</v>
      </c>
      <c r="O41" s="139">
        <v>0</v>
      </c>
      <c r="P41" s="139">
        <v>0</v>
      </c>
      <c r="Q41" s="223">
        <f t="shared" si="4"/>
        <v>0</v>
      </c>
      <c r="R41" s="139">
        <v>0</v>
      </c>
      <c r="S41" s="139">
        <v>1</v>
      </c>
      <c r="T41" s="223">
        <f t="shared" si="5"/>
        <v>1</v>
      </c>
      <c r="U41" s="552"/>
      <c r="V41" s="153"/>
      <c r="W41" s="153"/>
      <c r="X41" s="153"/>
      <c r="Y41" s="153"/>
      <c r="Z41" s="153"/>
    </row>
    <row r="42" spans="1:26" ht="19.5" customHeight="1">
      <c r="A42" s="240">
        <v>31</v>
      </c>
      <c r="B42" s="250">
        <f>'11'!B39</f>
        <v>0</v>
      </c>
      <c r="C42" s="250" t="str">
        <f>'11'!C39</f>
        <v>Setono</v>
      </c>
      <c r="D42" s="139">
        <v>0</v>
      </c>
      <c r="E42" s="139">
        <v>0</v>
      </c>
      <c r="F42" s="223">
        <f t="shared" si="1"/>
        <v>0</v>
      </c>
      <c r="G42" s="139">
        <v>0</v>
      </c>
      <c r="H42" s="139">
        <v>0</v>
      </c>
      <c r="I42" s="139">
        <v>0</v>
      </c>
      <c r="J42" s="223">
        <f t="shared" si="2"/>
        <v>0</v>
      </c>
      <c r="K42" s="139">
        <v>0</v>
      </c>
      <c r="L42" s="139">
        <v>0</v>
      </c>
      <c r="M42" s="139">
        <v>0</v>
      </c>
      <c r="N42" s="223">
        <f t="shared" si="3"/>
        <v>0</v>
      </c>
      <c r="O42" s="139">
        <v>0</v>
      </c>
      <c r="P42" s="139">
        <v>0</v>
      </c>
      <c r="Q42" s="223">
        <f t="shared" si="4"/>
        <v>0</v>
      </c>
      <c r="R42" s="139">
        <v>2</v>
      </c>
      <c r="S42" s="139">
        <v>4</v>
      </c>
      <c r="T42" s="223">
        <f t="shared" si="5"/>
        <v>6</v>
      </c>
      <c r="U42" s="552"/>
      <c r="V42" s="153"/>
      <c r="W42" s="153"/>
      <c r="X42" s="153"/>
      <c r="Y42" s="153"/>
      <c r="Z42" s="153"/>
    </row>
    <row r="43" spans="1:26" ht="19.5" customHeight="1">
      <c r="A43" s="240">
        <v>32</v>
      </c>
      <c r="B43" s="250" t="str">
        <f>'11'!B40</f>
        <v>Ngebel</v>
      </c>
      <c r="C43" s="250" t="str">
        <f>'11'!C40</f>
        <v>Ngebel</v>
      </c>
      <c r="D43" s="139">
        <v>0</v>
      </c>
      <c r="E43" s="139">
        <v>0</v>
      </c>
      <c r="F43" s="223">
        <f t="shared" si="1"/>
        <v>0</v>
      </c>
      <c r="G43" s="139">
        <v>0</v>
      </c>
      <c r="H43" s="139">
        <v>0</v>
      </c>
      <c r="I43" s="139">
        <v>0</v>
      </c>
      <c r="J43" s="223">
        <f t="shared" si="2"/>
        <v>0</v>
      </c>
      <c r="K43" s="139">
        <v>0</v>
      </c>
      <c r="L43" s="139">
        <v>0</v>
      </c>
      <c r="M43" s="139">
        <v>0</v>
      </c>
      <c r="N43" s="223">
        <f t="shared" si="3"/>
        <v>0</v>
      </c>
      <c r="O43" s="139">
        <v>0</v>
      </c>
      <c r="P43" s="139">
        <v>0</v>
      </c>
      <c r="Q43" s="223">
        <f t="shared" si="4"/>
        <v>0</v>
      </c>
      <c r="R43" s="139">
        <v>0</v>
      </c>
      <c r="S43" s="139">
        <v>0</v>
      </c>
      <c r="T43" s="223">
        <f t="shared" si="5"/>
        <v>0</v>
      </c>
      <c r="U43" s="552"/>
      <c r="V43" s="153"/>
      <c r="W43" s="153"/>
      <c r="X43" s="153"/>
      <c r="Y43" s="153"/>
      <c r="Z43" s="153"/>
    </row>
    <row r="44" spans="1:26" ht="21" customHeight="1">
      <c r="A44" s="192" t="s">
        <v>1057</v>
      </c>
      <c r="B44" s="192"/>
      <c r="C44" s="192"/>
      <c r="D44" s="193">
        <f t="shared" ref="D44:T44" si="6">SUM(D12:D43)</f>
        <v>1</v>
      </c>
      <c r="E44" s="193">
        <f t="shared" si="6"/>
        <v>0</v>
      </c>
      <c r="F44" s="193">
        <f t="shared" si="6"/>
        <v>1</v>
      </c>
      <c r="G44" s="193">
        <f t="shared" si="6"/>
        <v>0</v>
      </c>
      <c r="H44" s="193">
        <f t="shared" si="6"/>
        <v>0</v>
      </c>
      <c r="I44" s="193">
        <f t="shared" si="6"/>
        <v>0</v>
      </c>
      <c r="J44" s="193">
        <f t="shared" si="6"/>
        <v>0</v>
      </c>
      <c r="K44" s="193">
        <f t="shared" si="6"/>
        <v>0</v>
      </c>
      <c r="L44" s="193">
        <f t="shared" si="6"/>
        <v>0</v>
      </c>
      <c r="M44" s="193">
        <f t="shared" si="6"/>
        <v>0</v>
      </c>
      <c r="N44" s="193">
        <f t="shared" si="6"/>
        <v>0</v>
      </c>
      <c r="O44" s="193">
        <f t="shared" si="6"/>
        <v>0</v>
      </c>
      <c r="P44" s="193">
        <f t="shared" si="6"/>
        <v>0</v>
      </c>
      <c r="Q44" s="193">
        <f t="shared" si="6"/>
        <v>0</v>
      </c>
      <c r="R44" s="193">
        <f t="shared" si="6"/>
        <v>41</v>
      </c>
      <c r="S44" s="193">
        <f t="shared" si="6"/>
        <v>60</v>
      </c>
      <c r="T44" s="193">
        <f t="shared" si="6"/>
        <v>101</v>
      </c>
      <c r="U44" s="552"/>
      <c r="V44" s="153"/>
      <c r="W44" s="153"/>
      <c r="X44" s="153"/>
      <c r="Y44" s="153"/>
      <c r="Z44" s="153"/>
    </row>
    <row r="45" spans="1:26" ht="24.75" customHeight="1">
      <c r="A45" s="351" t="s">
        <v>1870</v>
      </c>
      <c r="B45" s="559"/>
      <c r="C45" s="560"/>
      <c r="D45" s="561"/>
      <c r="E45" s="562"/>
      <c r="F45" s="563"/>
      <c r="G45" s="564">
        <f>G44/F44*100</f>
        <v>0</v>
      </c>
      <c r="H45" s="565"/>
      <c r="I45" s="565"/>
      <c r="J45" s="565"/>
      <c r="K45" s="564" t="e">
        <f>K44/J44*100</f>
        <v>#DIV/0!</v>
      </c>
      <c r="L45" s="565"/>
      <c r="M45" s="566"/>
      <c r="N45" s="566"/>
      <c r="O45" s="565"/>
      <c r="P45" s="566"/>
      <c r="Q45" s="567"/>
      <c r="R45" s="565"/>
      <c r="S45" s="566"/>
      <c r="T45" s="566"/>
      <c r="U45" s="286"/>
      <c r="V45" s="153"/>
      <c r="W45" s="153"/>
      <c r="X45" s="153"/>
      <c r="Y45" s="153"/>
      <c r="Z45" s="153"/>
    </row>
    <row r="46" spans="1:26" ht="36.75" customHeight="1">
      <c r="A46" s="838" t="s">
        <v>1871</v>
      </c>
      <c r="B46" s="761"/>
      <c r="C46" s="763"/>
      <c r="D46" s="561"/>
      <c r="E46" s="562"/>
      <c r="F46" s="563"/>
      <c r="G46" s="565"/>
      <c r="H46" s="568"/>
      <c r="I46" s="568"/>
      <c r="J46" s="568"/>
      <c r="K46" s="568"/>
      <c r="L46" s="569"/>
      <c r="M46" s="570"/>
      <c r="N46" s="570"/>
      <c r="O46" s="571"/>
      <c r="P46" s="571"/>
      <c r="Q46" s="571"/>
      <c r="R46" s="564">
        <f>R44/'2'!E26*100000</f>
        <v>4.2438187744472424</v>
      </c>
      <c r="S46" s="564">
        <f>S44/'2'!E26*100000</f>
        <v>6.2104664991910861</v>
      </c>
      <c r="T46" s="564">
        <f>T44/'2'!E26*100000</f>
        <v>10.45428527363833</v>
      </c>
      <c r="U46" s="286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 t="s">
        <v>1518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3:T3"/>
    <mergeCell ref="A7:A10"/>
    <mergeCell ref="B7:B10"/>
    <mergeCell ref="C7:C10"/>
    <mergeCell ref="D7:T7"/>
    <mergeCell ref="R8:T9"/>
    <mergeCell ref="G9:G10"/>
    <mergeCell ref="K9:K10"/>
    <mergeCell ref="L8:N9"/>
    <mergeCell ref="O8:Q9"/>
    <mergeCell ref="D8:G8"/>
    <mergeCell ref="D9:F9"/>
    <mergeCell ref="A46:C46"/>
    <mergeCell ref="H8:K8"/>
    <mergeCell ref="H9:J9"/>
  </mergeCells>
  <printOptions horizontalCentered="1"/>
  <pageMargins left="0.94" right="0.79" top="1.1499999999999999" bottom="0.9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A1:Z1000"/>
  <sheetViews>
    <sheetView topLeftCell="A13" workbookViewId="0">
      <selection activeCell="G26" sqref="G26"/>
    </sheetView>
  </sheetViews>
  <sheetFormatPr defaultColWidth="14.42578125" defaultRowHeight="15" customHeight="1"/>
  <cols>
    <col min="1" max="1" width="6.42578125" customWidth="1"/>
    <col min="2" max="2" width="25.7109375" customWidth="1"/>
    <col min="3" max="3" width="27.28515625" customWidth="1"/>
    <col min="4" max="6" width="25.7109375" customWidth="1"/>
    <col min="7" max="7" width="20.7109375" customWidth="1"/>
    <col min="8" max="26" width="9.140625" customWidth="1"/>
  </cols>
  <sheetData>
    <row r="1" spans="1:26" ht="15.75">
      <c r="A1" s="171" t="s">
        <v>1872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1873</v>
      </c>
      <c r="B3" s="718"/>
      <c r="C3" s="718"/>
      <c r="D3" s="718"/>
      <c r="E3" s="718"/>
      <c r="F3" s="718"/>
      <c r="G3" s="172"/>
      <c r="H3" s="172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0"/>
      <c r="B4" s="170"/>
      <c r="C4" s="154" t="s">
        <v>284</v>
      </c>
      <c r="D4" s="110" t="str">
        <f>'1'!$F$5</f>
        <v>PONOROGO</v>
      </c>
      <c r="E4" s="171"/>
      <c r="F4" s="170"/>
      <c r="G4" s="172"/>
      <c r="H4" s="172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53"/>
      <c r="B5" s="153"/>
      <c r="C5" s="154" t="s">
        <v>3</v>
      </c>
      <c r="D5" s="110">
        <f>'1'!$F$6</f>
        <v>2025</v>
      </c>
      <c r="E5" s="153"/>
      <c r="F5" s="153"/>
      <c r="G5" s="153"/>
      <c r="H5" s="172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3"/>
      <c r="B6" s="153"/>
      <c r="C6" s="153"/>
      <c r="D6" s="153"/>
      <c r="E6" s="172"/>
      <c r="F6" s="172"/>
      <c r="G6" s="172"/>
      <c r="H6" s="172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8" customHeight="1">
      <c r="A8" s="750" t="s">
        <v>4</v>
      </c>
      <c r="B8" s="750" t="s">
        <v>247</v>
      </c>
      <c r="C8" s="750" t="s">
        <v>1156</v>
      </c>
      <c r="D8" s="756" t="s">
        <v>1874</v>
      </c>
      <c r="E8" s="753"/>
      <c r="F8" s="754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5.75">
      <c r="A9" s="720"/>
      <c r="B9" s="720"/>
      <c r="C9" s="720"/>
      <c r="D9" s="174" t="s">
        <v>249</v>
      </c>
      <c r="E9" s="175" t="s">
        <v>1875</v>
      </c>
      <c r="F9" s="112" t="s">
        <v>29</v>
      </c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240">
        <v>1</v>
      </c>
      <c r="B11" s="250" t="str">
        <f>'11'!B9</f>
        <v>Ngrayun</v>
      </c>
      <c r="C11" s="250" t="str">
        <f>'11'!C9</f>
        <v>Ngrayun</v>
      </c>
      <c r="D11" s="139">
        <v>0</v>
      </c>
      <c r="E11" s="139">
        <v>0</v>
      </c>
      <c r="F11" s="224" t="e">
        <f t="shared" ref="F11:F43" si="0">E11/D11*100</f>
        <v>#DIV/0!</v>
      </c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>
      <c r="A12" s="240">
        <v>2</v>
      </c>
      <c r="B12" s="250">
        <f>'11'!B10</f>
        <v>0</v>
      </c>
      <c r="C12" s="250" t="str">
        <f>'11'!C10</f>
        <v>Selur</v>
      </c>
      <c r="D12" s="139">
        <v>0</v>
      </c>
      <c r="E12" s="139">
        <v>0</v>
      </c>
      <c r="F12" s="224" t="e">
        <f t="shared" si="0"/>
        <v>#DIV/0!</v>
      </c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>
      <c r="A13" s="240">
        <v>3</v>
      </c>
      <c r="B13" s="250" t="str">
        <f>'11'!B11</f>
        <v>Slahung</v>
      </c>
      <c r="C13" s="250" t="str">
        <f>'11'!C11</f>
        <v>Slahung</v>
      </c>
      <c r="D13" s="139">
        <v>0</v>
      </c>
      <c r="E13" s="139">
        <v>0</v>
      </c>
      <c r="F13" s="224" t="e">
        <f t="shared" si="0"/>
        <v>#DIV/0!</v>
      </c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>
      <c r="A14" s="240">
        <v>4</v>
      </c>
      <c r="B14" s="250">
        <f>'11'!B12</f>
        <v>0</v>
      </c>
      <c r="C14" s="250" t="str">
        <f>'11'!C12</f>
        <v>Nailan</v>
      </c>
      <c r="D14" s="139">
        <v>0</v>
      </c>
      <c r="E14" s="139">
        <v>0</v>
      </c>
      <c r="F14" s="224" t="e">
        <f t="shared" si="0"/>
        <v>#DIV/0!</v>
      </c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>
      <c r="A15" s="240">
        <v>5</v>
      </c>
      <c r="B15" s="250" t="str">
        <f>'11'!B13</f>
        <v>Bungkal</v>
      </c>
      <c r="C15" s="250" t="str">
        <f>'11'!C13</f>
        <v>Bungkal</v>
      </c>
      <c r="D15" s="139">
        <v>1</v>
      </c>
      <c r="E15" s="139">
        <v>1</v>
      </c>
      <c r="F15" s="224">
        <f t="shared" si="0"/>
        <v>100</v>
      </c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>
      <c r="A16" s="240">
        <v>6</v>
      </c>
      <c r="B16" s="250" t="str">
        <f>'11'!B14</f>
        <v>Sambit</v>
      </c>
      <c r="C16" s="250" t="str">
        <f>'11'!C14</f>
        <v>Sambit</v>
      </c>
      <c r="D16" s="139">
        <v>0</v>
      </c>
      <c r="E16" s="139">
        <v>0</v>
      </c>
      <c r="F16" s="224" t="e">
        <f t="shared" si="0"/>
        <v>#DIV/0!</v>
      </c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>
      <c r="A17" s="240">
        <v>7</v>
      </c>
      <c r="B17" s="250">
        <f>'11'!B15</f>
        <v>0</v>
      </c>
      <c r="C17" s="250" t="str">
        <f>'11'!C15</f>
        <v>Wringinanom</v>
      </c>
      <c r="D17" s="139">
        <v>0</v>
      </c>
      <c r="E17" s="139">
        <v>0</v>
      </c>
      <c r="F17" s="224" t="e">
        <f t="shared" si="0"/>
        <v>#DIV/0!</v>
      </c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>
      <c r="A18" s="240">
        <v>8</v>
      </c>
      <c r="B18" s="250" t="str">
        <f>'11'!B16</f>
        <v>Sawoo</v>
      </c>
      <c r="C18" s="250" t="str">
        <f>'11'!C16</f>
        <v>Sawoo</v>
      </c>
      <c r="D18" s="139">
        <v>0</v>
      </c>
      <c r="E18" s="139">
        <v>0</v>
      </c>
      <c r="F18" s="224" t="e">
        <f t="shared" si="0"/>
        <v>#DIV/0!</v>
      </c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>
      <c r="A19" s="240">
        <v>9</v>
      </c>
      <c r="B19" s="250">
        <f>'11'!B17</f>
        <v>0</v>
      </c>
      <c r="C19" s="250" t="str">
        <f>'11'!C17</f>
        <v>Bondrang</v>
      </c>
      <c r="D19" s="139">
        <v>1</v>
      </c>
      <c r="E19" s="139">
        <v>1</v>
      </c>
      <c r="F19" s="224">
        <f t="shared" si="0"/>
        <v>100</v>
      </c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>
      <c r="A20" s="240">
        <v>10</v>
      </c>
      <c r="B20" s="250" t="str">
        <f>'11'!B18</f>
        <v>Sooko</v>
      </c>
      <c r="C20" s="250" t="str">
        <f>'11'!C18</f>
        <v>Sooko</v>
      </c>
      <c r="D20" s="139">
        <v>1</v>
      </c>
      <c r="E20" s="139">
        <v>1</v>
      </c>
      <c r="F20" s="224">
        <f t="shared" si="0"/>
        <v>100</v>
      </c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0</v>
      </c>
      <c r="E21" s="139">
        <v>0</v>
      </c>
      <c r="F21" s="224" t="e">
        <f t="shared" si="0"/>
        <v>#DIV/0!</v>
      </c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0</v>
      </c>
      <c r="E22" s="139">
        <v>0</v>
      </c>
      <c r="F22" s="224" t="e">
        <f t="shared" si="0"/>
        <v>#DIV/0!</v>
      </c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0</v>
      </c>
      <c r="E23" s="139">
        <v>0</v>
      </c>
      <c r="F23" s="224" t="e">
        <f t="shared" si="0"/>
        <v>#DIV/0!</v>
      </c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0</v>
      </c>
      <c r="E24" s="139">
        <v>0</v>
      </c>
      <c r="F24" s="224" t="e">
        <f t="shared" si="0"/>
        <v>#DIV/0!</v>
      </c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0</v>
      </c>
      <c r="E25" s="139">
        <v>0</v>
      </c>
      <c r="F25" s="224" t="e">
        <f t="shared" si="0"/>
        <v>#DIV/0!</v>
      </c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1</v>
      </c>
      <c r="E26" s="139">
        <v>1</v>
      </c>
      <c r="F26" s="224">
        <f t="shared" si="0"/>
        <v>100</v>
      </c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0</v>
      </c>
      <c r="E27" s="139">
        <v>0</v>
      </c>
      <c r="F27" s="224" t="e">
        <f t="shared" si="0"/>
        <v>#DIV/0!</v>
      </c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1</v>
      </c>
      <c r="E28" s="139">
        <v>1</v>
      </c>
      <c r="F28" s="224">
        <f t="shared" si="0"/>
        <v>100</v>
      </c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0</v>
      </c>
      <c r="E29" s="139">
        <v>0</v>
      </c>
      <c r="F29" s="224" t="e">
        <f t="shared" si="0"/>
        <v>#DIV/0!</v>
      </c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0</v>
      </c>
      <c r="E30" s="139">
        <v>0</v>
      </c>
      <c r="F30" s="224" t="e">
        <f t="shared" si="0"/>
        <v>#DIV/0!</v>
      </c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0</v>
      </c>
      <c r="E31" s="139">
        <v>0</v>
      </c>
      <c r="F31" s="224" t="e">
        <f t="shared" si="0"/>
        <v>#DIV/0!</v>
      </c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0</v>
      </c>
      <c r="E32" s="139">
        <v>0</v>
      </c>
      <c r="F32" s="224" t="e">
        <f t="shared" si="0"/>
        <v>#DIV/0!</v>
      </c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0</v>
      </c>
      <c r="E33" s="139">
        <v>0</v>
      </c>
      <c r="F33" s="224" t="e">
        <f t="shared" si="0"/>
        <v>#DIV/0!</v>
      </c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0</v>
      </c>
      <c r="E34" s="139">
        <v>0</v>
      </c>
      <c r="F34" s="224" t="e">
        <f t="shared" si="0"/>
        <v>#DIV/0!</v>
      </c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0</v>
      </c>
      <c r="E35" s="139">
        <v>0</v>
      </c>
      <c r="F35" s="224" t="e">
        <f t="shared" si="0"/>
        <v>#DIV/0!</v>
      </c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0</v>
      </c>
      <c r="E36" s="139">
        <v>0</v>
      </c>
      <c r="F36" s="224" t="e">
        <f t="shared" si="0"/>
        <v>#DIV/0!</v>
      </c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0</v>
      </c>
      <c r="E37" s="139">
        <v>0</v>
      </c>
      <c r="F37" s="224" t="e">
        <f t="shared" si="0"/>
        <v>#DIV/0!</v>
      </c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0</v>
      </c>
      <c r="E38" s="139">
        <v>0</v>
      </c>
      <c r="F38" s="224" t="e">
        <f t="shared" si="0"/>
        <v>#DIV/0!</v>
      </c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0</v>
      </c>
      <c r="E39" s="139">
        <v>0</v>
      </c>
      <c r="F39" s="224" t="e">
        <f t="shared" si="0"/>
        <v>#DIV/0!</v>
      </c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0</v>
      </c>
      <c r="E40" s="139">
        <v>0</v>
      </c>
      <c r="F40" s="224" t="e">
        <f t="shared" si="0"/>
        <v>#DIV/0!</v>
      </c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0</v>
      </c>
      <c r="E41" s="139">
        <v>0</v>
      </c>
      <c r="F41" s="224" t="e">
        <f t="shared" si="0"/>
        <v>#DIV/0!</v>
      </c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0</v>
      </c>
      <c r="E42" s="139">
        <v>0</v>
      </c>
      <c r="F42" s="224" t="e">
        <f t="shared" si="0"/>
        <v>#DIV/0!</v>
      </c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8.75" customHeight="1">
      <c r="A43" s="351" t="s">
        <v>1057</v>
      </c>
      <c r="B43" s="372"/>
      <c r="C43" s="352"/>
      <c r="D43" s="572">
        <f t="shared" ref="D43:E43" si="1">SUM(D11:D42)</f>
        <v>5</v>
      </c>
      <c r="E43" s="572">
        <f t="shared" si="1"/>
        <v>5</v>
      </c>
      <c r="F43" s="353">
        <f t="shared" si="0"/>
        <v>100</v>
      </c>
      <c r="G43" s="172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.75" customHeight="1">
      <c r="A44" s="153"/>
      <c r="B44" s="153"/>
      <c r="C44" s="153"/>
      <c r="D44" s="172"/>
      <c r="E44" s="172"/>
      <c r="F44" s="172"/>
      <c r="G44" s="172"/>
      <c r="H44" s="172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 t="s">
        <v>1518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3:F3"/>
    <mergeCell ref="A8:A9"/>
    <mergeCell ref="B8:B9"/>
    <mergeCell ref="C8:C9"/>
    <mergeCell ref="D8:F8"/>
  </mergeCells>
  <printOptions horizontalCentered="1"/>
  <pageMargins left="1.57" right="0.9055118110236221" top="1.1417322834645669" bottom="0.9055118110236221" header="0" footer="0"/>
  <pageSetup paperSize="9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A1:AH999"/>
  <sheetViews>
    <sheetView workbookViewId="0"/>
  </sheetViews>
  <sheetFormatPr defaultColWidth="14.42578125" defaultRowHeight="15" customHeight="1"/>
  <cols>
    <col min="1" max="1" width="5.7109375" customWidth="1"/>
    <col min="2" max="2" width="30.28515625" customWidth="1"/>
    <col min="3" max="3" width="11" customWidth="1"/>
    <col min="4" max="4" width="13.28515625" customWidth="1"/>
    <col min="5" max="5" width="14.28515625" customWidth="1"/>
    <col min="6" max="6" width="13.85546875" customWidth="1"/>
    <col min="7" max="7" width="11.28515625" customWidth="1"/>
    <col min="8" max="10" width="8.7109375" customWidth="1"/>
    <col min="11" max="11" width="8.140625" customWidth="1"/>
    <col min="12" max="12" width="7.140625" customWidth="1"/>
    <col min="13" max="15" width="6.42578125" customWidth="1"/>
    <col min="16" max="16" width="8" customWidth="1"/>
    <col min="17" max="17" width="7.28515625" customWidth="1"/>
    <col min="18" max="18" width="7.7109375" customWidth="1"/>
    <col min="19" max="19" width="9.7109375" customWidth="1"/>
    <col min="20" max="20" width="9" customWidth="1"/>
    <col min="21" max="21" width="8.42578125" customWidth="1"/>
    <col min="22" max="22" width="6.42578125" customWidth="1"/>
    <col min="23" max="28" width="7.7109375" customWidth="1"/>
    <col min="29" max="34" width="9.7109375" customWidth="1"/>
  </cols>
  <sheetData>
    <row r="1" spans="1:34">
      <c r="A1" s="573" t="s">
        <v>1876</v>
      </c>
      <c r="B1" s="57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4"/>
      <c r="AB1" s="574"/>
      <c r="AC1" s="574"/>
      <c r="AD1" s="574"/>
      <c r="AE1" s="574"/>
      <c r="AF1" s="574"/>
      <c r="AG1" s="574"/>
      <c r="AH1" s="574"/>
    </row>
    <row r="2" spans="1:34">
      <c r="A2" s="574"/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  <c r="Y2" s="574"/>
      <c r="Z2" s="574"/>
      <c r="AA2" s="574"/>
      <c r="AB2" s="574"/>
      <c r="AC2" s="574"/>
      <c r="AD2" s="574"/>
      <c r="AE2" s="574"/>
      <c r="AF2" s="574"/>
      <c r="AG2" s="574"/>
      <c r="AH2" s="574"/>
    </row>
    <row r="3" spans="1:34">
      <c r="A3" s="851" t="s">
        <v>1877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718"/>
      <c r="AB3" s="718"/>
      <c r="AC3" s="718"/>
      <c r="AD3" s="718"/>
      <c r="AE3" s="718"/>
      <c r="AF3" s="718"/>
      <c r="AG3" s="718"/>
      <c r="AH3" s="718"/>
    </row>
    <row r="4" spans="1:34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7" t="s">
        <v>284</v>
      </c>
      <c r="P4" s="578" t="str">
        <f>'1'!$F$5</f>
        <v>PONOROGO</v>
      </c>
      <c r="Q4" s="576"/>
      <c r="R4" s="576"/>
      <c r="S4" s="576"/>
      <c r="T4" s="576"/>
      <c r="U4" s="576"/>
      <c r="V4" s="576"/>
      <c r="W4" s="575"/>
      <c r="X4" s="575"/>
      <c r="Y4" s="575"/>
      <c r="Z4" s="576"/>
      <c r="AA4" s="579"/>
      <c r="AB4" s="579"/>
      <c r="AC4" s="575"/>
      <c r="AD4" s="575"/>
      <c r="AE4" s="575"/>
      <c r="AF4" s="575"/>
      <c r="AG4" s="575"/>
      <c r="AH4" s="575"/>
    </row>
    <row r="5" spans="1:34">
      <c r="A5" s="576"/>
      <c r="B5" s="576"/>
      <c r="C5" s="576"/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7" t="s">
        <v>3</v>
      </c>
      <c r="P5" s="578">
        <f>'1'!$F$6</f>
        <v>2025</v>
      </c>
      <c r="Q5" s="576"/>
      <c r="R5" s="576"/>
      <c r="S5" s="576"/>
      <c r="T5" s="576"/>
      <c r="U5" s="576"/>
      <c r="V5" s="576"/>
      <c r="W5" s="575"/>
      <c r="X5" s="575"/>
      <c r="Y5" s="575"/>
      <c r="Z5" s="576"/>
      <c r="AA5" s="579"/>
      <c r="AB5" s="579"/>
      <c r="AC5" s="575"/>
      <c r="AD5" s="575"/>
      <c r="AE5" s="575"/>
      <c r="AF5" s="575"/>
      <c r="AG5" s="575"/>
      <c r="AH5" s="575"/>
    </row>
    <row r="6" spans="1:34">
      <c r="A6" s="574"/>
      <c r="B6" s="574"/>
      <c r="C6" s="574"/>
      <c r="D6" s="574"/>
      <c r="E6" s="574"/>
      <c r="F6" s="574"/>
      <c r="G6" s="574"/>
      <c r="H6" s="574"/>
      <c r="I6" s="574"/>
      <c r="J6" s="574"/>
      <c r="K6" s="574"/>
      <c r="L6" s="574"/>
      <c r="M6" s="574"/>
      <c r="N6" s="574"/>
      <c r="O6" s="574"/>
      <c r="P6" s="574"/>
      <c r="Q6" s="574"/>
      <c r="R6" s="574"/>
      <c r="S6" s="574"/>
      <c r="T6" s="574"/>
      <c r="U6" s="574"/>
      <c r="V6" s="574"/>
      <c r="W6" s="574"/>
      <c r="X6" s="574"/>
      <c r="Y6" s="574"/>
      <c r="Z6" s="574"/>
      <c r="AA6" s="574"/>
      <c r="AB6" s="574"/>
      <c r="AC6" s="574"/>
      <c r="AD6" s="574"/>
      <c r="AE6" s="574"/>
      <c r="AF6" s="574"/>
      <c r="AG6" s="574"/>
      <c r="AH6" s="574"/>
    </row>
    <row r="7" spans="1:34">
      <c r="A7" s="852" t="s">
        <v>4</v>
      </c>
      <c r="B7" s="853" t="s">
        <v>1878</v>
      </c>
      <c r="C7" s="854" t="s">
        <v>1879</v>
      </c>
      <c r="D7" s="754"/>
      <c r="E7" s="855" t="s">
        <v>1880</v>
      </c>
      <c r="F7" s="758"/>
      <c r="G7" s="759"/>
      <c r="H7" s="848" t="s">
        <v>1881</v>
      </c>
      <c r="I7" s="758"/>
      <c r="J7" s="759"/>
      <c r="K7" s="848" t="s">
        <v>1882</v>
      </c>
      <c r="L7" s="758"/>
      <c r="M7" s="758"/>
      <c r="N7" s="758"/>
      <c r="O7" s="758"/>
      <c r="P7" s="758"/>
      <c r="Q7" s="758"/>
      <c r="R7" s="758"/>
      <c r="S7" s="758"/>
      <c r="T7" s="758"/>
      <c r="U7" s="758"/>
      <c r="V7" s="759"/>
      <c r="W7" s="848" t="s">
        <v>1131</v>
      </c>
      <c r="X7" s="758"/>
      <c r="Y7" s="759"/>
      <c r="Z7" s="848" t="s">
        <v>1883</v>
      </c>
      <c r="AA7" s="758"/>
      <c r="AB7" s="759"/>
      <c r="AC7" s="849" t="s">
        <v>1884</v>
      </c>
      <c r="AD7" s="758"/>
      <c r="AE7" s="759"/>
      <c r="AF7" s="848" t="s">
        <v>1111</v>
      </c>
      <c r="AG7" s="758"/>
      <c r="AH7" s="759"/>
    </row>
    <row r="8" spans="1:34" ht="25.5" customHeight="1">
      <c r="A8" s="730"/>
      <c r="B8" s="730"/>
      <c r="C8" s="850" t="s">
        <v>1885</v>
      </c>
      <c r="D8" s="850" t="s">
        <v>1886</v>
      </c>
      <c r="E8" s="801"/>
      <c r="F8" s="718"/>
      <c r="G8" s="802"/>
      <c r="H8" s="737"/>
      <c r="I8" s="732"/>
      <c r="J8" s="733"/>
      <c r="K8" s="737"/>
      <c r="L8" s="732"/>
      <c r="M8" s="732"/>
      <c r="N8" s="732"/>
      <c r="O8" s="732"/>
      <c r="P8" s="732"/>
      <c r="Q8" s="732"/>
      <c r="R8" s="732"/>
      <c r="S8" s="732"/>
      <c r="T8" s="732"/>
      <c r="U8" s="732"/>
      <c r="V8" s="733"/>
      <c r="W8" s="737"/>
      <c r="X8" s="732"/>
      <c r="Y8" s="733"/>
      <c r="Z8" s="737"/>
      <c r="AA8" s="732"/>
      <c r="AB8" s="733"/>
      <c r="AC8" s="737"/>
      <c r="AD8" s="732"/>
      <c r="AE8" s="733"/>
      <c r="AF8" s="737"/>
      <c r="AG8" s="732"/>
      <c r="AH8" s="733"/>
    </row>
    <row r="9" spans="1:34" ht="30">
      <c r="A9" s="720"/>
      <c r="B9" s="720"/>
      <c r="C9" s="720"/>
      <c r="D9" s="720"/>
      <c r="E9" s="580" t="s">
        <v>1887</v>
      </c>
      <c r="F9" s="580" t="s">
        <v>1888</v>
      </c>
      <c r="G9" s="580" t="s">
        <v>1889</v>
      </c>
      <c r="H9" s="581" t="s">
        <v>8</v>
      </c>
      <c r="I9" s="581" t="s">
        <v>9</v>
      </c>
      <c r="J9" s="581" t="s">
        <v>388</v>
      </c>
      <c r="K9" s="581" t="s">
        <v>1890</v>
      </c>
      <c r="L9" s="581" t="s">
        <v>1891</v>
      </c>
      <c r="M9" s="581" t="s">
        <v>1892</v>
      </c>
      <c r="N9" s="581" t="s">
        <v>1893</v>
      </c>
      <c r="O9" s="581" t="s">
        <v>1894</v>
      </c>
      <c r="P9" s="581" t="s">
        <v>1895</v>
      </c>
      <c r="Q9" s="581" t="s">
        <v>1896</v>
      </c>
      <c r="R9" s="581" t="s">
        <v>1897</v>
      </c>
      <c r="S9" s="581" t="s">
        <v>1898</v>
      </c>
      <c r="T9" s="581" t="s">
        <v>1899</v>
      </c>
      <c r="U9" s="581" t="s">
        <v>1900</v>
      </c>
      <c r="V9" s="581" t="s">
        <v>1901</v>
      </c>
      <c r="W9" s="581" t="s">
        <v>8</v>
      </c>
      <c r="X9" s="581" t="s">
        <v>9</v>
      </c>
      <c r="Y9" s="582" t="s">
        <v>388</v>
      </c>
      <c r="Z9" s="581" t="s">
        <v>8</v>
      </c>
      <c r="AA9" s="581" t="s">
        <v>9</v>
      </c>
      <c r="AB9" s="581" t="s">
        <v>388</v>
      </c>
      <c r="AC9" s="581" t="s">
        <v>8</v>
      </c>
      <c r="AD9" s="581" t="s">
        <v>9</v>
      </c>
      <c r="AE9" s="581" t="s">
        <v>388</v>
      </c>
      <c r="AF9" s="581" t="s">
        <v>8</v>
      </c>
      <c r="AG9" s="581" t="s">
        <v>9</v>
      </c>
      <c r="AH9" s="581" t="s">
        <v>388</v>
      </c>
    </row>
    <row r="10" spans="1:34">
      <c r="A10" s="583">
        <v>1</v>
      </c>
      <c r="B10" s="583">
        <v>2</v>
      </c>
      <c r="C10" s="583">
        <v>3</v>
      </c>
      <c r="D10" s="583">
        <v>4</v>
      </c>
      <c r="E10" s="583">
        <v>5</v>
      </c>
      <c r="F10" s="583">
        <v>6</v>
      </c>
      <c r="G10" s="583">
        <v>7</v>
      </c>
      <c r="H10" s="583">
        <v>8</v>
      </c>
      <c r="I10" s="583">
        <v>9</v>
      </c>
      <c r="J10" s="583">
        <v>10</v>
      </c>
      <c r="K10" s="583">
        <v>11</v>
      </c>
      <c r="L10" s="583">
        <v>12</v>
      </c>
      <c r="M10" s="583">
        <v>13</v>
      </c>
      <c r="N10" s="583">
        <v>14</v>
      </c>
      <c r="O10" s="583">
        <v>15</v>
      </c>
      <c r="P10" s="583">
        <v>16</v>
      </c>
      <c r="Q10" s="583">
        <v>17</v>
      </c>
      <c r="R10" s="583">
        <v>18</v>
      </c>
      <c r="S10" s="583">
        <v>19</v>
      </c>
      <c r="T10" s="583">
        <v>20</v>
      </c>
      <c r="U10" s="583">
        <v>21</v>
      </c>
      <c r="V10" s="583">
        <v>22</v>
      </c>
      <c r="W10" s="583">
        <v>23</v>
      </c>
      <c r="X10" s="583">
        <v>24</v>
      </c>
      <c r="Y10" s="583">
        <v>25</v>
      </c>
      <c r="Z10" s="583">
        <v>26</v>
      </c>
      <c r="AA10" s="583">
        <v>27</v>
      </c>
      <c r="AB10" s="583">
        <v>28</v>
      </c>
      <c r="AC10" s="583">
        <v>29</v>
      </c>
      <c r="AD10" s="583">
        <v>30</v>
      </c>
      <c r="AE10" s="583">
        <v>31</v>
      </c>
      <c r="AF10" s="583">
        <v>32</v>
      </c>
      <c r="AG10" s="583">
        <v>33</v>
      </c>
      <c r="AH10" s="584">
        <v>34</v>
      </c>
    </row>
    <row r="11" spans="1:34" ht="48" customHeight="1">
      <c r="A11" s="585">
        <v>1</v>
      </c>
      <c r="B11" s="586" t="s">
        <v>1902</v>
      </c>
      <c r="C11" s="587">
        <v>1</v>
      </c>
      <c r="D11" s="587">
        <v>1</v>
      </c>
      <c r="E11" s="588" t="s">
        <v>1903</v>
      </c>
      <c r="F11" s="588" t="s">
        <v>1903</v>
      </c>
      <c r="G11" s="588" t="s">
        <v>1904</v>
      </c>
      <c r="H11" s="587">
        <v>1</v>
      </c>
      <c r="I11" s="587">
        <v>10</v>
      </c>
      <c r="J11" s="587">
        <f t="shared" ref="J11:J15" si="0">SUM(H11:I11)</f>
        <v>11</v>
      </c>
      <c r="K11" s="588">
        <v>0</v>
      </c>
      <c r="L11" s="588">
        <v>0</v>
      </c>
      <c r="M11" s="588">
        <v>0</v>
      </c>
      <c r="N11" s="588">
        <v>0</v>
      </c>
      <c r="O11" s="588">
        <v>0</v>
      </c>
      <c r="P11" s="587">
        <v>3</v>
      </c>
      <c r="Q11" s="588">
        <v>7</v>
      </c>
      <c r="R11" s="587">
        <v>1</v>
      </c>
      <c r="S11" s="587">
        <v>0</v>
      </c>
      <c r="T11" s="587">
        <v>0</v>
      </c>
      <c r="U11" s="587">
        <v>0</v>
      </c>
      <c r="V11" s="587">
        <v>0</v>
      </c>
      <c r="W11" s="587">
        <v>0</v>
      </c>
      <c r="X11" s="587">
        <v>0</v>
      </c>
      <c r="Y11" s="587">
        <f t="shared" ref="Y11:Y15" si="1">SUM(W11:X11)</f>
        <v>0</v>
      </c>
      <c r="Z11" s="587">
        <v>1</v>
      </c>
      <c r="AA11" s="587">
        <v>12</v>
      </c>
      <c r="AB11" s="587">
        <f t="shared" ref="AB11:AB15" si="2">SUM(Z11:AA11)</f>
        <v>13</v>
      </c>
      <c r="AC11" s="589">
        <f t="shared" ref="AC11:AE11" si="3">H11/Z11*100</f>
        <v>100</v>
      </c>
      <c r="AD11" s="589">
        <f t="shared" si="3"/>
        <v>83.333333333333343</v>
      </c>
      <c r="AE11" s="590">
        <f t="shared" si="3"/>
        <v>84.615384615384613</v>
      </c>
      <c r="AF11" s="590">
        <f t="shared" ref="AF11:AH11" si="4">W11/H11*100</f>
        <v>0</v>
      </c>
      <c r="AG11" s="590">
        <f t="shared" si="4"/>
        <v>0</v>
      </c>
      <c r="AH11" s="590">
        <f t="shared" si="4"/>
        <v>0</v>
      </c>
    </row>
    <row r="12" spans="1:34" ht="47.25" customHeight="1">
      <c r="A12" s="585">
        <v>2</v>
      </c>
      <c r="B12" s="586" t="s">
        <v>1905</v>
      </c>
      <c r="C12" s="587">
        <v>1</v>
      </c>
      <c r="D12" s="587">
        <v>1</v>
      </c>
      <c r="E12" s="588" t="s">
        <v>1906</v>
      </c>
      <c r="F12" s="588" t="s">
        <v>1906</v>
      </c>
      <c r="G12" s="591">
        <v>45718</v>
      </c>
      <c r="H12" s="587">
        <v>38</v>
      </c>
      <c r="I12" s="587">
        <v>8</v>
      </c>
      <c r="J12" s="587">
        <f t="shared" si="0"/>
        <v>46</v>
      </c>
      <c r="K12" s="588">
        <v>0</v>
      </c>
      <c r="L12" s="588">
        <v>0</v>
      </c>
      <c r="M12" s="588">
        <v>0</v>
      </c>
      <c r="N12" s="588">
        <v>0</v>
      </c>
      <c r="O12" s="588">
        <v>0</v>
      </c>
      <c r="P12" s="588">
        <v>0</v>
      </c>
      <c r="Q12" s="587">
        <v>3</v>
      </c>
      <c r="R12" s="587">
        <v>21</v>
      </c>
      <c r="S12" s="587">
        <v>9</v>
      </c>
      <c r="T12" s="587">
        <v>4</v>
      </c>
      <c r="U12" s="587">
        <v>6</v>
      </c>
      <c r="V12" s="587">
        <v>3</v>
      </c>
      <c r="W12" s="587">
        <v>1</v>
      </c>
      <c r="X12" s="587">
        <v>0</v>
      </c>
      <c r="Y12" s="587">
        <f t="shared" si="1"/>
        <v>1</v>
      </c>
      <c r="Z12" s="588">
        <v>117</v>
      </c>
      <c r="AA12" s="588">
        <v>8</v>
      </c>
      <c r="AB12" s="587">
        <f t="shared" si="2"/>
        <v>125</v>
      </c>
      <c r="AC12" s="589">
        <f t="shared" ref="AC12:AE12" si="5">H12/Z12*100</f>
        <v>32.478632478632477</v>
      </c>
      <c r="AD12" s="589">
        <f t="shared" si="5"/>
        <v>100</v>
      </c>
      <c r="AE12" s="590">
        <f t="shared" si="5"/>
        <v>36.799999999999997</v>
      </c>
      <c r="AF12" s="590">
        <f t="shared" ref="AF12:AH12" si="6">W12/H12*100</f>
        <v>2.6315789473684208</v>
      </c>
      <c r="AG12" s="590">
        <f t="shared" si="6"/>
        <v>0</v>
      </c>
      <c r="AH12" s="590">
        <f t="shared" si="6"/>
        <v>2.1739130434782608</v>
      </c>
    </row>
    <row r="13" spans="1:34" ht="45" customHeight="1">
      <c r="A13" s="585">
        <v>3</v>
      </c>
      <c r="B13" s="586" t="s">
        <v>1907</v>
      </c>
      <c r="C13" s="587">
        <v>1</v>
      </c>
      <c r="D13" s="587">
        <v>1</v>
      </c>
      <c r="E13" s="588" t="s">
        <v>1906</v>
      </c>
      <c r="F13" s="588" t="s">
        <v>1906</v>
      </c>
      <c r="G13" s="591">
        <v>45718</v>
      </c>
      <c r="H13" s="587">
        <v>29</v>
      </c>
      <c r="I13" s="587">
        <v>8</v>
      </c>
      <c r="J13" s="587">
        <f t="shared" si="0"/>
        <v>37</v>
      </c>
      <c r="K13" s="588">
        <v>0</v>
      </c>
      <c r="L13" s="588">
        <v>0</v>
      </c>
      <c r="M13" s="588">
        <v>0</v>
      </c>
      <c r="N13" s="588">
        <v>0</v>
      </c>
      <c r="O13" s="587">
        <v>1</v>
      </c>
      <c r="P13" s="587">
        <v>19</v>
      </c>
      <c r="Q13" s="587">
        <v>9</v>
      </c>
      <c r="R13" s="587">
        <v>4</v>
      </c>
      <c r="S13" s="587">
        <v>3</v>
      </c>
      <c r="T13" s="588">
        <v>0</v>
      </c>
      <c r="U13" s="588">
        <v>0</v>
      </c>
      <c r="V13" s="587">
        <v>1</v>
      </c>
      <c r="W13" s="587">
        <v>0</v>
      </c>
      <c r="X13" s="587">
        <v>0</v>
      </c>
      <c r="Y13" s="587">
        <f t="shared" si="1"/>
        <v>0</v>
      </c>
      <c r="Z13" s="588">
        <v>29</v>
      </c>
      <c r="AA13" s="588">
        <v>8</v>
      </c>
      <c r="AB13" s="587">
        <f t="shared" si="2"/>
        <v>37</v>
      </c>
      <c r="AC13" s="589">
        <f t="shared" ref="AC13:AE13" si="7">H13/Z13*100</f>
        <v>100</v>
      </c>
      <c r="AD13" s="589">
        <f t="shared" si="7"/>
        <v>100</v>
      </c>
      <c r="AE13" s="590">
        <f t="shared" si="7"/>
        <v>100</v>
      </c>
      <c r="AF13" s="590">
        <f t="shared" ref="AF13:AH13" si="8">W13/H13*100</f>
        <v>0</v>
      </c>
      <c r="AG13" s="590">
        <f t="shared" si="8"/>
        <v>0</v>
      </c>
      <c r="AH13" s="590">
        <f t="shared" si="8"/>
        <v>0</v>
      </c>
    </row>
    <row r="14" spans="1:34" ht="52.5" customHeight="1">
      <c r="A14" s="585">
        <v>4</v>
      </c>
      <c r="B14" s="586" t="s">
        <v>1908</v>
      </c>
      <c r="C14" s="587">
        <v>1</v>
      </c>
      <c r="D14" s="587">
        <v>1</v>
      </c>
      <c r="E14" s="588" t="s">
        <v>1909</v>
      </c>
      <c r="F14" s="588" t="s">
        <v>1910</v>
      </c>
      <c r="G14" s="588" t="s">
        <v>1910</v>
      </c>
      <c r="H14" s="587">
        <v>14</v>
      </c>
      <c r="I14" s="587">
        <v>0</v>
      </c>
      <c r="J14" s="587">
        <f t="shared" si="0"/>
        <v>14</v>
      </c>
      <c r="K14" s="588">
        <v>0</v>
      </c>
      <c r="L14" s="588">
        <v>0</v>
      </c>
      <c r="M14" s="588">
        <v>0</v>
      </c>
      <c r="N14" s="588">
        <v>0</v>
      </c>
      <c r="O14" s="588">
        <v>0</v>
      </c>
      <c r="P14" s="587">
        <v>10</v>
      </c>
      <c r="Q14" s="587">
        <v>4</v>
      </c>
      <c r="R14" s="588">
        <v>0</v>
      </c>
      <c r="S14" s="588">
        <v>0</v>
      </c>
      <c r="T14" s="588">
        <v>0</v>
      </c>
      <c r="U14" s="588">
        <v>0</v>
      </c>
      <c r="V14" s="588">
        <v>0</v>
      </c>
      <c r="W14" s="587">
        <v>0</v>
      </c>
      <c r="X14" s="587">
        <v>0</v>
      </c>
      <c r="Y14" s="587">
        <f t="shared" si="1"/>
        <v>0</v>
      </c>
      <c r="Z14" s="588">
        <v>14</v>
      </c>
      <c r="AA14" s="588">
        <v>0</v>
      </c>
      <c r="AB14" s="587">
        <f t="shared" si="2"/>
        <v>14</v>
      </c>
      <c r="AC14" s="589">
        <f t="shared" ref="AC14:AE14" si="9">H14/Z14*100</f>
        <v>100</v>
      </c>
      <c r="AD14" s="589" t="e">
        <f t="shared" si="9"/>
        <v>#DIV/0!</v>
      </c>
      <c r="AE14" s="590">
        <f t="shared" si="9"/>
        <v>100</v>
      </c>
      <c r="AF14" s="590">
        <f t="shared" ref="AF14:AH14" si="10">W14/H14*100</f>
        <v>0</v>
      </c>
      <c r="AG14" s="590" t="e">
        <f t="shared" si="10"/>
        <v>#DIV/0!</v>
      </c>
      <c r="AH14" s="590">
        <f t="shared" si="10"/>
        <v>0</v>
      </c>
    </row>
    <row r="15" spans="1:34" ht="45.75" customHeight="1">
      <c r="A15" s="585">
        <v>5</v>
      </c>
      <c r="B15" s="586" t="s">
        <v>1911</v>
      </c>
      <c r="C15" s="587">
        <v>1</v>
      </c>
      <c r="D15" s="587">
        <v>1</v>
      </c>
      <c r="E15" s="592">
        <v>45765</v>
      </c>
      <c r="F15" s="592">
        <v>45766</v>
      </c>
      <c r="G15" s="592">
        <v>45766</v>
      </c>
      <c r="H15" s="587">
        <v>13</v>
      </c>
      <c r="I15" s="587">
        <v>12</v>
      </c>
      <c r="J15" s="587">
        <f t="shared" si="0"/>
        <v>25</v>
      </c>
      <c r="K15" s="588">
        <v>0</v>
      </c>
      <c r="L15" s="588">
        <v>0</v>
      </c>
      <c r="M15" s="588">
        <v>0</v>
      </c>
      <c r="N15" s="588">
        <v>0</v>
      </c>
      <c r="O15" s="588">
        <v>0</v>
      </c>
      <c r="P15" s="587">
        <v>4</v>
      </c>
      <c r="Q15" s="588">
        <v>0</v>
      </c>
      <c r="R15" s="587">
        <v>5</v>
      </c>
      <c r="S15" s="587">
        <v>8</v>
      </c>
      <c r="T15" s="587">
        <v>4</v>
      </c>
      <c r="U15" s="587">
        <v>3</v>
      </c>
      <c r="V15" s="587">
        <v>1</v>
      </c>
      <c r="W15" s="587">
        <v>0</v>
      </c>
      <c r="X15" s="587">
        <v>0</v>
      </c>
      <c r="Y15" s="587">
        <f t="shared" si="1"/>
        <v>0</v>
      </c>
      <c r="Z15" s="588">
        <v>13</v>
      </c>
      <c r="AA15" s="588">
        <v>12</v>
      </c>
      <c r="AB15" s="587">
        <f t="shared" si="2"/>
        <v>25</v>
      </c>
      <c r="AC15" s="589">
        <f t="shared" ref="AC15:AE15" si="11">H15/Z15*100</f>
        <v>100</v>
      </c>
      <c r="AD15" s="589">
        <f t="shared" si="11"/>
        <v>100</v>
      </c>
      <c r="AE15" s="590">
        <f t="shared" si="11"/>
        <v>100</v>
      </c>
      <c r="AF15" s="590">
        <f t="shared" ref="AF15:AH15" si="12">W15/H15*100</f>
        <v>0</v>
      </c>
      <c r="AG15" s="590">
        <f t="shared" si="12"/>
        <v>0</v>
      </c>
      <c r="AH15" s="590">
        <f t="shared" si="12"/>
        <v>0</v>
      </c>
    </row>
    <row r="16" spans="1:34" ht="19.5" customHeight="1">
      <c r="A16" s="593"/>
      <c r="B16" s="593"/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594"/>
      <c r="O16" s="594"/>
      <c r="P16" s="594"/>
      <c r="Q16" s="594"/>
      <c r="R16" s="594"/>
      <c r="S16" s="594"/>
      <c r="T16" s="594"/>
      <c r="U16" s="594"/>
      <c r="V16" s="594"/>
      <c r="W16" s="594"/>
      <c r="X16" s="594"/>
      <c r="Y16" s="595"/>
      <c r="Z16" s="594"/>
      <c r="AA16" s="594"/>
      <c r="AB16" s="594"/>
      <c r="AC16" s="596"/>
      <c r="AD16" s="596"/>
      <c r="AE16" s="596"/>
      <c r="AF16" s="596"/>
      <c r="AG16" s="596"/>
      <c r="AH16" s="596"/>
    </row>
    <row r="17" spans="1:34" ht="15.75" customHeight="1">
      <c r="A17" s="574"/>
      <c r="B17" s="574"/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 s="574"/>
      <c r="AA17" s="574"/>
      <c r="AB17" s="574"/>
      <c r="AC17" s="574"/>
      <c r="AD17" s="574"/>
      <c r="AE17" s="574"/>
      <c r="AF17" s="574"/>
      <c r="AG17" s="574"/>
      <c r="AH17" s="574"/>
    </row>
    <row r="18" spans="1:34" ht="15.75" customHeight="1">
      <c r="A18" s="574" t="s">
        <v>1518</v>
      </c>
      <c r="B18" s="574"/>
      <c r="C18" s="574"/>
      <c r="D18" s="574"/>
      <c r="E18" s="574"/>
      <c r="F18" s="574"/>
      <c r="G18" s="574"/>
      <c r="H18" s="574"/>
      <c r="I18" s="574"/>
      <c r="J18" s="574"/>
      <c r="K18" s="574"/>
      <c r="L18" s="574"/>
      <c r="M18" s="574"/>
      <c r="N18" s="574"/>
      <c r="O18" s="574"/>
      <c r="P18" s="574"/>
      <c r="Q18" s="574"/>
      <c r="R18" s="574"/>
      <c r="S18" s="574"/>
      <c r="T18" s="574"/>
      <c r="U18" s="574"/>
      <c r="V18" s="574"/>
      <c r="W18" s="574"/>
      <c r="X18" s="574"/>
      <c r="Y18" s="574"/>
      <c r="Z18" s="574"/>
      <c r="AA18" s="574"/>
      <c r="AB18" s="574"/>
      <c r="AC18" s="574"/>
      <c r="AD18" s="574"/>
      <c r="AE18" s="574"/>
      <c r="AF18" s="574"/>
      <c r="AG18" s="574"/>
      <c r="AH18" s="574"/>
    </row>
    <row r="19" spans="1:34" ht="15.75" customHeight="1">
      <c r="A19" s="574"/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  <c r="AA19" s="574"/>
      <c r="AB19" s="574"/>
      <c r="AC19" s="574"/>
      <c r="AD19" s="574"/>
      <c r="AE19" s="574"/>
      <c r="AF19" s="574"/>
      <c r="AG19" s="574"/>
      <c r="AH19" s="574"/>
    </row>
    <row r="20" spans="1:34" ht="15.75" customHeight="1">
      <c r="A20" s="574"/>
      <c r="B20" s="574"/>
      <c r="C20" s="574"/>
      <c r="D20" s="574"/>
      <c r="E20" s="574"/>
      <c r="F20" s="574"/>
      <c r="G20" s="574"/>
      <c r="H20" s="574"/>
      <c r="I20" s="574"/>
      <c r="J20" s="574"/>
      <c r="K20" s="574"/>
      <c r="L20" s="574"/>
      <c r="M20" s="574"/>
      <c r="N20" s="574"/>
      <c r="O20" s="574"/>
      <c r="P20" s="574"/>
      <c r="Q20" s="574"/>
      <c r="R20" s="574"/>
      <c r="S20" s="574"/>
      <c r="T20" s="574"/>
      <c r="U20" s="574"/>
      <c r="V20" s="574"/>
      <c r="W20" s="574"/>
      <c r="X20" s="574"/>
      <c r="Y20" s="574"/>
      <c r="Z20" s="574"/>
      <c r="AA20" s="574"/>
      <c r="AB20" s="574"/>
      <c r="AC20" s="574"/>
      <c r="AD20" s="574"/>
      <c r="AE20" s="574"/>
      <c r="AF20" s="574"/>
      <c r="AG20" s="574"/>
      <c r="AH20" s="574"/>
    </row>
    <row r="21" spans="1:34" ht="15.75" customHeight="1">
      <c r="A21" s="574"/>
      <c r="B21" s="574"/>
      <c r="C21" s="574"/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574"/>
      <c r="T21" s="574"/>
      <c r="U21" s="574"/>
      <c r="V21" s="574"/>
      <c r="W21" s="574"/>
      <c r="X21" s="574"/>
      <c r="Y21" s="574"/>
      <c r="Z21" s="574"/>
      <c r="AA21" s="574"/>
      <c r="AB21" s="574"/>
      <c r="AC21" s="574"/>
      <c r="AD21" s="574"/>
      <c r="AE21" s="574"/>
      <c r="AF21" s="574"/>
      <c r="AG21" s="574"/>
      <c r="AH21" s="574"/>
    </row>
    <row r="22" spans="1:34" ht="15.75" customHeight="1">
      <c r="A22" s="574"/>
      <c r="B22" s="574"/>
      <c r="C22" s="574"/>
      <c r="D22" s="574"/>
      <c r="E22" s="574"/>
      <c r="F22" s="574"/>
      <c r="G22" s="574"/>
      <c r="H22" s="574"/>
      <c r="I22" s="574"/>
      <c r="J22" s="574"/>
      <c r="K22" s="574"/>
      <c r="L22" s="574"/>
      <c r="M22" s="574"/>
      <c r="N22" s="574"/>
      <c r="O22" s="574"/>
      <c r="P22" s="574"/>
      <c r="Q22" s="574"/>
      <c r="R22" s="574"/>
      <c r="S22" s="574"/>
      <c r="T22" s="574"/>
      <c r="U22" s="574"/>
      <c r="V22" s="574"/>
      <c r="W22" s="574"/>
      <c r="X22" s="574"/>
      <c r="Y22" s="574"/>
      <c r="Z22" s="574"/>
      <c r="AA22" s="574"/>
      <c r="AB22" s="574"/>
      <c r="AC22" s="574"/>
      <c r="AD22" s="574"/>
      <c r="AE22" s="574"/>
      <c r="AF22" s="574"/>
      <c r="AG22" s="574"/>
      <c r="AH22" s="574"/>
    </row>
    <row r="23" spans="1:34" ht="15.75" customHeight="1">
      <c r="A23" s="574"/>
      <c r="B23" s="574"/>
      <c r="C23" s="574"/>
      <c r="D23" s="574"/>
      <c r="E23" s="574"/>
      <c r="F23" s="574"/>
      <c r="G23" s="574"/>
      <c r="H23" s="574"/>
      <c r="I23" s="574"/>
      <c r="J23" s="574"/>
      <c r="K23" s="574"/>
      <c r="L23" s="574"/>
      <c r="M23" s="574"/>
      <c r="N23" s="574"/>
      <c r="O23" s="574"/>
      <c r="P23" s="574"/>
      <c r="Q23" s="574"/>
      <c r="R23" s="574"/>
      <c r="S23" s="574"/>
      <c r="T23" s="574"/>
      <c r="U23" s="574"/>
      <c r="V23" s="574"/>
      <c r="W23" s="574"/>
      <c r="X23" s="574"/>
      <c r="Y23" s="574"/>
      <c r="Z23" s="574"/>
      <c r="AA23" s="574"/>
      <c r="AB23" s="574"/>
      <c r="AC23" s="574"/>
      <c r="AD23" s="574"/>
      <c r="AE23" s="574"/>
      <c r="AF23" s="574"/>
      <c r="AG23" s="574"/>
      <c r="AH23" s="574"/>
    </row>
    <row r="24" spans="1:34" ht="15.75" customHeight="1">
      <c r="A24" s="574"/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  <c r="Y24" s="574"/>
      <c r="Z24" s="574"/>
      <c r="AA24" s="574"/>
      <c r="AB24" s="574"/>
      <c r="AC24" s="574"/>
      <c r="AD24" s="574"/>
      <c r="AE24" s="574"/>
      <c r="AF24" s="574"/>
      <c r="AG24" s="574"/>
      <c r="AH24" s="574"/>
    </row>
    <row r="25" spans="1:34" ht="15.75" customHeight="1">
      <c r="A25" s="574"/>
      <c r="B25" s="574"/>
      <c r="C25" s="574"/>
      <c r="D25" s="574"/>
      <c r="E25" s="574"/>
      <c r="F25" s="574"/>
      <c r="G25" s="574"/>
      <c r="H25" s="574"/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74"/>
      <c r="Z25" s="574"/>
      <c r="AA25" s="574"/>
      <c r="AB25" s="574"/>
      <c r="AC25" s="574"/>
      <c r="AD25" s="574"/>
      <c r="AE25" s="574"/>
      <c r="AF25" s="574"/>
      <c r="AG25" s="574"/>
      <c r="AH25" s="574"/>
    </row>
    <row r="26" spans="1:34" ht="15.75" customHeight="1">
      <c r="A26" s="574"/>
      <c r="B26" s="574"/>
      <c r="C26" s="574"/>
      <c r="D26" s="574"/>
      <c r="E26" s="574"/>
      <c r="F26" s="574"/>
      <c r="G26" s="574"/>
      <c r="H26" s="574"/>
      <c r="I26" s="574"/>
      <c r="J26" s="574"/>
      <c r="K26" s="574"/>
      <c r="L26" s="574"/>
      <c r="M26" s="574"/>
      <c r="N26" s="574"/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  <c r="AA26" s="574"/>
      <c r="AB26" s="574"/>
      <c r="AC26" s="574"/>
      <c r="AD26" s="574"/>
      <c r="AE26" s="574"/>
      <c r="AF26" s="574"/>
      <c r="AG26" s="574"/>
      <c r="AH26" s="574"/>
    </row>
    <row r="27" spans="1:34" ht="15.75" customHeight="1">
      <c r="A27" s="574"/>
      <c r="B27" s="574"/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574"/>
      <c r="Y27" s="574"/>
      <c r="Z27" s="574"/>
      <c r="AA27" s="574"/>
      <c r="AB27" s="574"/>
      <c r="AC27" s="574"/>
      <c r="AD27" s="574"/>
      <c r="AE27" s="574"/>
      <c r="AF27" s="574"/>
      <c r="AG27" s="574"/>
      <c r="AH27" s="574"/>
    </row>
    <row r="28" spans="1:34" ht="15.75" customHeight="1">
      <c r="A28" s="574"/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574"/>
      <c r="X28" s="574"/>
      <c r="Y28" s="574"/>
      <c r="Z28" s="574"/>
      <c r="AA28" s="574"/>
      <c r="AB28" s="574"/>
      <c r="AC28" s="574"/>
      <c r="AD28" s="574"/>
      <c r="AE28" s="574"/>
      <c r="AF28" s="574"/>
      <c r="AG28" s="574"/>
      <c r="AH28" s="574"/>
    </row>
    <row r="29" spans="1:34" ht="15.75" customHeight="1">
      <c r="A29" s="574"/>
      <c r="B29" s="574"/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574"/>
      <c r="X29" s="574"/>
      <c r="Y29" s="574"/>
      <c r="Z29" s="574"/>
      <c r="AA29" s="574"/>
      <c r="AB29" s="574"/>
      <c r="AC29" s="574"/>
      <c r="AD29" s="574"/>
      <c r="AE29" s="574"/>
      <c r="AF29" s="574"/>
      <c r="AG29" s="574"/>
      <c r="AH29" s="574"/>
    </row>
    <row r="30" spans="1:34" ht="15.75" customHeight="1">
      <c r="A30" s="574"/>
      <c r="B30" s="574"/>
      <c r="C30" s="574"/>
      <c r="D30" s="574"/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  <c r="AF30" s="574"/>
      <c r="AG30" s="574"/>
      <c r="AH30" s="574"/>
    </row>
    <row r="31" spans="1:34" ht="15.75" customHeight="1">
      <c r="A31" s="574"/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  <c r="Y31" s="574"/>
      <c r="Z31" s="574"/>
      <c r="AA31" s="574"/>
      <c r="AB31" s="574"/>
      <c r="AC31" s="574"/>
      <c r="AD31" s="574"/>
      <c r="AE31" s="574"/>
      <c r="AF31" s="574"/>
      <c r="AG31" s="574"/>
      <c r="AH31" s="574"/>
    </row>
    <row r="32" spans="1:34" ht="15.75" customHeight="1">
      <c r="A32" s="574"/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4"/>
      <c r="V32" s="574"/>
      <c r="W32" s="574"/>
      <c r="X32" s="574"/>
      <c r="Y32" s="574"/>
      <c r="Z32" s="574"/>
      <c r="AA32" s="574"/>
      <c r="AB32" s="574"/>
      <c r="AC32" s="574"/>
      <c r="AD32" s="574"/>
      <c r="AE32" s="574"/>
      <c r="AF32" s="574"/>
      <c r="AG32" s="574"/>
      <c r="AH32" s="574"/>
    </row>
    <row r="33" spans="1:34" ht="15.75" customHeight="1">
      <c r="A33" s="574"/>
      <c r="B33" s="574"/>
      <c r="C33" s="574"/>
      <c r="D33" s="574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4"/>
      <c r="R33" s="574"/>
      <c r="S33" s="574"/>
      <c r="T33" s="574"/>
      <c r="U33" s="574"/>
      <c r="V33" s="574"/>
      <c r="W33" s="574"/>
      <c r="X33" s="574"/>
      <c r="Y33" s="574"/>
      <c r="Z33" s="574"/>
      <c r="AA33" s="574"/>
      <c r="AB33" s="574"/>
      <c r="AC33" s="574"/>
      <c r="AD33" s="574"/>
      <c r="AE33" s="574"/>
      <c r="AF33" s="574"/>
      <c r="AG33" s="574"/>
      <c r="AH33" s="574"/>
    </row>
    <row r="34" spans="1:34" ht="15.75" customHeight="1">
      <c r="A34" s="574"/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4"/>
      <c r="R34" s="574"/>
      <c r="S34" s="574"/>
      <c r="T34" s="574"/>
      <c r="U34" s="574"/>
      <c r="V34" s="574"/>
      <c r="W34" s="574"/>
      <c r="X34" s="574"/>
      <c r="Y34" s="574"/>
      <c r="Z34" s="574"/>
      <c r="AA34" s="574"/>
      <c r="AB34" s="574"/>
      <c r="AC34" s="574"/>
      <c r="AD34" s="574"/>
      <c r="AE34" s="574"/>
      <c r="AF34" s="574"/>
      <c r="AG34" s="574"/>
      <c r="AH34" s="574"/>
    </row>
    <row r="35" spans="1:34" ht="15.75" customHeight="1">
      <c r="A35" s="574"/>
      <c r="B35" s="574"/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74"/>
      <c r="Z35" s="574"/>
      <c r="AA35" s="574"/>
      <c r="AB35" s="574"/>
      <c r="AC35" s="574"/>
      <c r="AD35" s="574"/>
      <c r="AE35" s="574"/>
      <c r="AF35" s="574"/>
      <c r="AG35" s="574"/>
      <c r="AH35" s="574"/>
    </row>
    <row r="36" spans="1:34" ht="15.75" customHeight="1">
      <c r="A36" s="574"/>
      <c r="B36" s="574"/>
      <c r="C36" s="574"/>
      <c r="D36" s="574"/>
      <c r="E36" s="574"/>
      <c r="F36" s="574"/>
      <c r="G36" s="574"/>
      <c r="H36" s="574"/>
      <c r="I36" s="574"/>
      <c r="J36" s="574"/>
      <c r="K36" s="574"/>
      <c r="L36" s="574"/>
      <c r="M36" s="574"/>
      <c r="N36" s="574"/>
      <c r="O36" s="574"/>
      <c r="P36" s="574"/>
      <c r="Q36" s="574"/>
      <c r="R36" s="574"/>
      <c r="S36" s="574"/>
      <c r="T36" s="574"/>
      <c r="U36" s="574"/>
      <c r="V36" s="574"/>
      <c r="W36" s="574"/>
      <c r="X36" s="574"/>
      <c r="Y36" s="574"/>
      <c r="Z36" s="574"/>
      <c r="AA36" s="574"/>
      <c r="AB36" s="574"/>
      <c r="AC36" s="574"/>
      <c r="AD36" s="574"/>
      <c r="AE36" s="574"/>
      <c r="AF36" s="574"/>
      <c r="AG36" s="574"/>
      <c r="AH36" s="574"/>
    </row>
    <row r="37" spans="1:34" ht="15.75" customHeight="1">
      <c r="A37" s="574"/>
      <c r="B37" s="574"/>
      <c r="C37" s="574"/>
      <c r="D37" s="574"/>
      <c r="E37" s="574"/>
      <c r="F37" s="574"/>
      <c r="G37" s="574"/>
      <c r="H37" s="574"/>
      <c r="I37" s="574"/>
      <c r="J37" s="574"/>
      <c r="K37" s="574"/>
      <c r="L37" s="574"/>
      <c r="M37" s="574"/>
      <c r="N37" s="574"/>
      <c r="O37" s="574"/>
      <c r="P37" s="574"/>
      <c r="Q37" s="574"/>
      <c r="R37" s="574"/>
      <c r="S37" s="574"/>
      <c r="T37" s="574"/>
      <c r="U37" s="574"/>
      <c r="V37" s="574"/>
      <c r="W37" s="574"/>
      <c r="X37" s="574"/>
      <c r="Y37" s="574"/>
      <c r="Z37" s="574"/>
      <c r="AA37" s="574"/>
      <c r="AB37" s="574"/>
      <c r="AC37" s="574"/>
      <c r="AD37" s="574"/>
      <c r="AE37" s="574"/>
      <c r="AF37" s="574"/>
      <c r="AG37" s="574"/>
      <c r="AH37" s="574"/>
    </row>
    <row r="38" spans="1:34" ht="15.75" customHeight="1">
      <c r="A38" s="574"/>
      <c r="B38" s="574"/>
      <c r="C38" s="574"/>
      <c r="D38" s="574"/>
      <c r="E38" s="574"/>
      <c r="F38" s="574"/>
      <c r="G38" s="574"/>
      <c r="H38" s="574"/>
      <c r="I38" s="574"/>
      <c r="J38" s="574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  <c r="AA38" s="574"/>
      <c r="AB38" s="574"/>
      <c r="AC38" s="574"/>
      <c r="AD38" s="574"/>
      <c r="AE38" s="574"/>
      <c r="AF38" s="574"/>
      <c r="AG38" s="574"/>
      <c r="AH38" s="574"/>
    </row>
    <row r="39" spans="1:34" ht="15.75" customHeight="1">
      <c r="A39" s="574"/>
      <c r="B39" s="574"/>
      <c r="C39" s="574"/>
      <c r="D39" s="574"/>
      <c r="E39" s="574"/>
      <c r="F39" s="574"/>
      <c r="G39" s="574"/>
      <c r="H39" s="574"/>
      <c r="I39" s="574"/>
      <c r="J39" s="574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  <c r="AA39" s="574"/>
      <c r="AB39" s="574"/>
      <c r="AC39" s="574"/>
      <c r="AD39" s="574"/>
      <c r="AE39" s="574"/>
      <c r="AF39" s="574"/>
      <c r="AG39" s="574"/>
      <c r="AH39" s="574"/>
    </row>
    <row r="40" spans="1:34" ht="15.75" customHeight="1">
      <c r="A40" s="574"/>
      <c r="B40" s="574"/>
      <c r="C40" s="574"/>
      <c r="D40" s="574"/>
      <c r="E40" s="574"/>
      <c r="F40" s="574"/>
      <c r="G40" s="574"/>
      <c r="H40" s="574"/>
      <c r="I40" s="574"/>
      <c r="J40" s="574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574"/>
      <c r="W40" s="574"/>
      <c r="X40" s="574"/>
      <c r="Y40" s="574"/>
      <c r="Z40" s="574"/>
      <c r="AA40" s="574"/>
      <c r="AB40" s="574"/>
      <c r="AC40" s="574"/>
      <c r="AD40" s="574"/>
      <c r="AE40" s="574"/>
      <c r="AF40" s="574"/>
      <c r="AG40" s="574"/>
      <c r="AH40" s="574"/>
    </row>
    <row r="41" spans="1:34" ht="15.75" customHeight="1">
      <c r="A41" s="574"/>
      <c r="B41" s="574"/>
      <c r="C41" s="574"/>
      <c r="D41" s="574"/>
      <c r="E41" s="574"/>
      <c r="F41" s="574"/>
      <c r="G41" s="574"/>
      <c r="H41" s="574"/>
      <c r="I41" s="574"/>
      <c r="J41" s="574"/>
      <c r="K41" s="574"/>
      <c r="L41" s="574"/>
      <c r="M41" s="574"/>
      <c r="N41" s="574"/>
      <c r="O41" s="574"/>
      <c r="P41" s="574"/>
      <c r="Q41" s="574"/>
      <c r="R41" s="574"/>
      <c r="S41" s="574"/>
      <c r="T41" s="574"/>
      <c r="U41" s="574"/>
      <c r="V41" s="574"/>
      <c r="W41" s="574"/>
      <c r="X41" s="574"/>
      <c r="Y41" s="574"/>
      <c r="Z41" s="574"/>
      <c r="AA41" s="574"/>
      <c r="AB41" s="574"/>
      <c r="AC41" s="574"/>
      <c r="AD41" s="574"/>
      <c r="AE41" s="574"/>
      <c r="AF41" s="574"/>
      <c r="AG41" s="574"/>
      <c r="AH41" s="574"/>
    </row>
    <row r="42" spans="1:34" ht="15.75" customHeight="1">
      <c r="A42" s="574"/>
      <c r="B42" s="574"/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  <c r="W42" s="574"/>
      <c r="X42" s="574"/>
      <c r="Y42" s="574"/>
      <c r="Z42" s="574"/>
      <c r="AA42" s="574"/>
      <c r="AB42" s="574"/>
      <c r="AC42" s="574"/>
      <c r="AD42" s="574"/>
      <c r="AE42" s="574"/>
      <c r="AF42" s="574"/>
      <c r="AG42" s="574"/>
      <c r="AH42" s="574"/>
    </row>
    <row r="43" spans="1:34" ht="15.75" customHeight="1">
      <c r="A43" s="574"/>
      <c r="B43" s="574"/>
      <c r="C43" s="574"/>
      <c r="D43" s="574"/>
      <c r="E43" s="574"/>
      <c r="F43" s="574"/>
      <c r="G43" s="574"/>
      <c r="H43" s="574"/>
      <c r="I43" s="574"/>
      <c r="J43" s="574"/>
      <c r="K43" s="574"/>
      <c r="L43" s="574"/>
      <c r="M43" s="574"/>
      <c r="N43" s="574"/>
      <c r="O43" s="574"/>
      <c r="P43" s="574"/>
      <c r="Q43" s="574"/>
      <c r="R43" s="574"/>
      <c r="S43" s="574"/>
      <c r="T43" s="574"/>
      <c r="U43" s="574"/>
      <c r="V43" s="574"/>
      <c r="W43" s="574"/>
      <c r="X43" s="574"/>
      <c r="Y43" s="574"/>
      <c r="Z43" s="574"/>
      <c r="AA43" s="574"/>
      <c r="AB43" s="574"/>
      <c r="AC43" s="574"/>
      <c r="AD43" s="574"/>
      <c r="AE43" s="574"/>
      <c r="AF43" s="574"/>
      <c r="AG43" s="574"/>
      <c r="AH43" s="574"/>
    </row>
    <row r="44" spans="1:34" ht="15.75" customHeight="1">
      <c r="A44" s="574"/>
      <c r="B44" s="574"/>
      <c r="C44" s="574"/>
      <c r="D44" s="574"/>
      <c r="E44" s="574"/>
      <c r="F44" s="574"/>
      <c r="G44" s="574"/>
      <c r="H44" s="574"/>
      <c r="I44" s="574"/>
      <c r="J44" s="574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574"/>
      <c r="V44" s="574"/>
      <c r="W44" s="574"/>
      <c r="X44" s="574"/>
      <c r="Y44" s="574"/>
      <c r="Z44" s="574"/>
      <c r="AA44" s="574"/>
      <c r="AB44" s="574"/>
      <c r="AC44" s="574"/>
      <c r="AD44" s="574"/>
      <c r="AE44" s="574"/>
      <c r="AF44" s="574"/>
      <c r="AG44" s="574"/>
      <c r="AH44" s="574"/>
    </row>
    <row r="45" spans="1:34" ht="15.75" customHeight="1">
      <c r="A45" s="574"/>
      <c r="B45" s="574"/>
      <c r="C45" s="574"/>
      <c r="D45" s="574"/>
      <c r="E45" s="574"/>
      <c r="F45" s="574"/>
      <c r="G45" s="574"/>
      <c r="H45" s="574"/>
      <c r="I45" s="574"/>
      <c r="J45" s="574"/>
      <c r="K45" s="574"/>
      <c r="L45" s="574"/>
      <c r="M45" s="574"/>
      <c r="N45" s="574"/>
      <c r="O45" s="574"/>
      <c r="P45" s="574"/>
      <c r="Q45" s="574"/>
      <c r="R45" s="574"/>
      <c r="S45" s="574"/>
      <c r="T45" s="574"/>
      <c r="U45" s="574"/>
      <c r="V45" s="574"/>
      <c r="W45" s="574"/>
      <c r="X45" s="574"/>
      <c r="Y45" s="574"/>
      <c r="Z45" s="574"/>
      <c r="AA45" s="574"/>
      <c r="AB45" s="574"/>
      <c r="AC45" s="574"/>
      <c r="AD45" s="574"/>
      <c r="AE45" s="574"/>
      <c r="AF45" s="574"/>
      <c r="AG45" s="574"/>
      <c r="AH45" s="574"/>
    </row>
    <row r="46" spans="1:34" ht="15.75" customHeight="1">
      <c r="A46" s="574"/>
      <c r="B46" s="574"/>
      <c r="C46" s="574"/>
      <c r="D46" s="574"/>
      <c r="E46" s="574"/>
      <c r="F46" s="574"/>
      <c r="G46" s="574"/>
      <c r="H46" s="574"/>
      <c r="I46" s="574"/>
      <c r="J46" s="574"/>
      <c r="K46" s="574"/>
      <c r="L46" s="574"/>
      <c r="M46" s="574"/>
      <c r="N46" s="574"/>
      <c r="O46" s="574"/>
      <c r="P46" s="574"/>
      <c r="Q46" s="574"/>
      <c r="R46" s="574"/>
      <c r="S46" s="574"/>
      <c r="T46" s="574"/>
      <c r="U46" s="574"/>
      <c r="V46" s="574"/>
      <c r="W46" s="574"/>
      <c r="X46" s="574"/>
      <c r="Y46" s="574"/>
      <c r="Z46" s="574"/>
      <c r="AA46" s="574"/>
      <c r="AB46" s="574"/>
      <c r="AC46" s="574"/>
      <c r="AD46" s="574"/>
      <c r="AE46" s="574"/>
      <c r="AF46" s="574"/>
      <c r="AG46" s="574"/>
      <c r="AH46" s="574"/>
    </row>
    <row r="47" spans="1:34" ht="15.75" customHeight="1">
      <c r="A47" s="574"/>
      <c r="B47" s="574"/>
      <c r="C47" s="574"/>
      <c r="D47" s="574"/>
      <c r="E47" s="574"/>
      <c r="F47" s="574"/>
      <c r="G47" s="574"/>
      <c r="H47" s="574"/>
      <c r="I47" s="574"/>
      <c r="J47" s="574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574"/>
      <c r="W47" s="574"/>
      <c r="X47" s="574"/>
      <c r="Y47" s="574"/>
      <c r="Z47" s="574"/>
      <c r="AA47" s="574"/>
      <c r="AB47" s="574"/>
      <c r="AC47" s="574"/>
      <c r="AD47" s="574"/>
      <c r="AE47" s="574"/>
      <c r="AF47" s="574"/>
      <c r="AG47" s="574"/>
      <c r="AH47" s="574"/>
    </row>
    <row r="48" spans="1:34" ht="15.75" customHeight="1">
      <c r="A48" s="574"/>
      <c r="B48" s="574"/>
      <c r="C48" s="574"/>
      <c r="D48" s="574"/>
      <c r="E48" s="574"/>
      <c r="F48" s="574"/>
      <c r="G48" s="574"/>
      <c r="H48" s="574"/>
      <c r="I48" s="574"/>
      <c r="J48" s="574"/>
      <c r="K48" s="574"/>
      <c r="L48" s="574"/>
      <c r="M48" s="574"/>
      <c r="N48" s="574"/>
      <c r="O48" s="574"/>
      <c r="P48" s="574"/>
      <c r="Q48" s="574"/>
      <c r="R48" s="574"/>
      <c r="S48" s="574"/>
      <c r="T48" s="574"/>
      <c r="U48" s="574"/>
      <c r="V48" s="574"/>
      <c r="W48" s="574"/>
      <c r="X48" s="574"/>
      <c r="Y48" s="574"/>
      <c r="Z48" s="574"/>
      <c r="AA48" s="574"/>
      <c r="AB48" s="574"/>
      <c r="AC48" s="574"/>
      <c r="AD48" s="574"/>
      <c r="AE48" s="574"/>
      <c r="AF48" s="574"/>
      <c r="AG48" s="574"/>
      <c r="AH48" s="574"/>
    </row>
    <row r="49" spans="1:34" ht="15.75" customHeight="1">
      <c r="A49" s="574"/>
      <c r="B49" s="574"/>
      <c r="C49" s="574"/>
      <c r="D49" s="574"/>
      <c r="E49" s="574"/>
      <c r="F49" s="574"/>
      <c r="G49" s="574"/>
      <c r="H49" s="574"/>
      <c r="I49" s="574"/>
      <c r="J49" s="574"/>
      <c r="K49" s="574"/>
      <c r="L49" s="574"/>
      <c r="M49" s="574"/>
      <c r="N49" s="574"/>
      <c r="O49" s="574"/>
      <c r="P49" s="574"/>
      <c r="Q49" s="574"/>
      <c r="R49" s="574"/>
      <c r="S49" s="574"/>
      <c r="T49" s="574"/>
      <c r="U49" s="574"/>
      <c r="V49" s="574"/>
      <c r="W49" s="574"/>
      <c r="X49" s="574"/>
      <c r="Y49" s="574"/>
      <c r="Z49" s="574"/>
      <c r="AA49" s="574"/>
      <c r="AB49" s="574"/>
      <c r="AC49" s="574"/>
      <c r="AD49" s="574"/>
      <c r="AE49" s="574"/>
      <c r="AF49" s="574"/>
      <c r="AG49" s="574"/>
      <c r="AH49" s="574"/>
    </row>
    <row r="50" spans="1:34" ht="15.75" customHeight="1">
      <c r="A50" s="574"/>
      <c r="B50" s="574"/>
      <c r="C50" s="574"/>
      <c r="D50" s="574"/>
      <c r="E50" s="574"/>
      <c r="F50" s="574"/>
      <c r="G50" s="574"/>
      <c r="H50" s="574"/>
      <c r="I50" s="574"/>
      <c r="J50" s="574"/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  <c r="AA50" s="574"/>
      <c r="AB50" s="574"/>
      <c r="AC50" s="574"/>
      <c r="AD50" s="574"/>
      <c r="AE50" s="574"/>
      <c r="AF50" s="574"/>
      <c r="AG50" s="574"/>
      <c r="AH50" s="574"/>
    </row>
    <row r="51" spans="1:34" ht="15.75" customHeight="1">
      <c r="A51" s="574"/>
      <c r="B51" s="574"/>
      <c r="C51" s="574"/>
      <c r="D51" s="574"/>
      <c r="E51" s="574"/>
      <c r="F51" s="574"/>
      <c r="G51" s="574"/>
      <c r="H51" s="574"/>
      <c r="I51" s="574"/>
      <c r="J51" s="574"/>
      <c r="K51" s="574"/>
      <c r="L51" s="574"/>
      <c r="M51" s="574"/>
      <c r="N51" s="574"/>
      <c r="O51" s="574"/>
      <c r="P51" s="574"/>
      <c r="Q51" s="574"/>
      <c r="R51" s="574"/>
      <c r="S51" s="574"/>
      <c r="T51" s="574"/>
      <c r="U51" s="574"/>
      <c r="V51" s="574"/>
      <c r="W51" s="574"/>
      <c r="X51" s="574"/>
      <c r="Y51" s="574"/>
      <c r="Z51" s="574"/>
      <c r="AA51" s="574"/>
      <c r="AB51" s="574"/>
      <c r="AC51" s="574"/>
      <c r="AD51" s="574"/>
      <c r="AE51" s="574"/>
      <c r="AF51" s="574"/>
      <c r="AG51" s="574"/>
      <c r="AH51" s="574"/>
    </row>
    <row r="52" spans="1:34" ht="15.75" customHeight="1">
      <c r="A52" s="574"/>
      <c r="B52" s="574"/>
      <c r="C52" s="574"/>
      <c r="D52" s="574"/>
      <c r="E52" s="574"/>
      <c r="F52" s="574"/>
      <c r="G52" s="574"/>
      <c r="H52" s="574"/>
      <c r="I52" s="574"/>
      <c r="J52" s="574"/>
      <c r="K52" s="574"/>
      <c r="L52" s="574"/>
      <c r="M52" s="574"/>
      <c r="N52" s="574"/>
      <c r="O52" s="574"/>
      <c r="P52" s="574"/>
      <c r="Q52" s="574"/>
      <c r="R52" s="574"/>
      <c r="S52" s="574"/>
      <c r="T52" s="574"/>
      <c r="U52" s="574"/>
      <c r="V52" s="574"/>
      <c r="W52" s="574"/>
      <c r="X52" s="574"/>
      <c r="Y52" s="574"/>
      <c r="Z52" s="574"/>
      <c r="AA52" s="574"/>
      <c r="AB52" s="574"/>
      <c r="AC52" s="574"/>
      <c r="AD52" s="574"/>
      <c r="AE52" s="574"/>
      <c r="AF52" s="574"/>
      <c r="AG52" s="574"/>
      <c r="AH52" s="574"/>
    </row>
    <row r="53" spans="1:34" ht="15.75" customHeight="1">
      <c r="A53" s="574"/>
      <c r="B53" s="574"/>
      <c r="C53" s="574"/>
      <c r="D53" s="574"/>
      <c r="E53" s="574"/>
      <c r="F53" s="574"/>
      <c r="G53" s="574"/>
      <c r="H53" s="574"/>
      <c r="I53" s="574"/>
      <c r="J53" s="574"/>
      <c r="K53" s="574"/>
      <c r="L53" s="574"/>
      <c r="M53" s="574"/>
      <c r="N53" s="574"/>
      <c r="O53" s="574"/>
      <c r="P53" s="574"/>
      <c r="Q53" s="574"/>
      <c r="R53" s="574"/>
      <c r="S53" s="574"/>
      <c r="T53" s="574"/>
      <c r="U53" s="574"/>
      <c r="V53" s="574"/>
      <c r="W53" s="574"/>
      <c r="X53" s="574"/>
      <c r="Y53" s="574"/>
      <c r="Z53" s="574"/>
      <c r="AA53" s="574"/>
      <c r="AB53" s="574"/>
      <c r="AC53" s="574"/>
      <c r="AD53" s="574"/>
      <c r="AE53" s="574"/>
      <c r="AF53" s="574"/>
      <c r="AG53" s="574"/>
      <c r="AH53" s="574"/>
    </row>
    <row r="54" spans="1:34" ht="15.75" customHeight="1">
      <c r="A54" s="574"/>
      <c r="B54" s="574"/>
      <c r="C54" s="574"/>
      <c r="D54" s="574"/>
      <c r="E54" s="574"/>
      <c r="F54" s="574"/>
      <c r="G54" s="574"/>
      <c r="H54" s="574"/>
      <c r="I54" s="574"/>
      <c r="J54" s="574"/>
      <c r="K54" s="574"/>
      <c r="L54" s="574"/>
      <c r="M54" s="574"/>
      <c r="N54" s="574"/>
      <c r="O54" s="574"/>
      <c r="P54" s="574"/>
      <c r="Q54" s="574"/>
      <c r="R54" s="574"/>
      <c r="S54" s="574"/>
      <c r="T54" s="574"/>
      <c r="U54" s="574"/>
      <c r="V54" s="574"/>
      <c r="W54" s="574"/>
      <c r="X54" s="574"/>
      <c r="Y54" s="574"/>
      <c r="Z54" s="574"/>
      <c r="AA54" s="574"/>
      <c r="AB54" s="574"/>
      <c r="AC54" s="574"/>
      <c r="AD54" s="574"/>
      <c r="AE54" s="574"/>
      <c r="AF54" s="574"/>
      <c r="AG54" s="574"/>
      <c r="AH54" s="574"/>
    </row>
    <row r="55" spans="1:34" ht="15.75" customHeight="1">
      <c r="A55" s="574"/>
      <c r="B55" s="574"/>
      <c r="C55" s="574"/>
      <c r="D55" s="574"/>
      <c r="E55" s="574"/>
      <c r="F55" s="574"/>
      <c r="G55" s="574"/>
      <c r="H55" s="574"/>
      <c r="I55" s="574"/>
      <c r="J55" s="574"/>
      <c r="K55" s="574"/>
      <c r="L55" s="574"/>
      <c r="M55" s="574"/>
      <c r="N55" s="574"/>
      <c r="O55" s="574"/>
      <c r="P55" s="574"/>
      <c r="Q55" s="574"/>
      <c r="R55" s="574"/>
      <c r="S55" s="574"/>
      <c r="T55" s="574"/>
      <c r="U55" s="574"/>
      <c r="V55" s="574"/>
      <c r="W55" s="574"/>
      <c r="X55" s="574"/>
      <c r="Y55" s="574"/>
      <c r="Z55" s="574"/>
      <c r="AA55" s="574"/>
      <c r="AB55" s="574"/>
      <c r="AC55" s="574"/>
      <c r="AD55" s="574"/>
      <c r="AE55" s="574"/>
      <c r="AF55" s="574"/>
      <c r="AG55" s="574"/>
      <c r="AH55" s="574"/>
    </row>
    <row r="56" spans="1:34" ht="15.75" customHeight="1">
      <c r="A56" s="574"/>
      <c r="B56" s="574"/>
      <c r="C56" s="574"/>
      <c r="D56" s="574"/>
      <c r="E56" s="574"/>
      <c r="F56" s="574"/>
      <c r="G56" s="574"/>
      <c r="H56" s="574"/>
      <c r="I56" s="574"/>
      <c r="J56" s="574"/>
      <c r="K56" s="574"/>
      <c r="L56" s="574"/>
      <c r="M56" s="574"/>
      <c r="N56" s="574"/>
      <c r="O56" s="574"/>
      <c r="P56" s="574"/>
      <c r="Q56" s="574"/>
      <c r="R56" s="574"/>
      <c r="S56" s="574"/>
      <c r="T56" s="574"/>
      <c r="U56" s="574"/>
      <c r="V56" s="574"/>
      <c r="W56" s="574"/>
      <c r="X56" s="574"/>
      <c r="Y56" s="574"/>
      <c r="Z56" s="574"/>
      <c r="AA56" s="574"/>
      <c r="AB56" s="574"/>
      <c r="AC56" s="574"/>
      <c r="AD56" s="574"/>
      <c r="AE56" s="574"/>
      <c r="AF56" s="574"/>
      <c r="AG56" s="574"/>
      <c r="AH56" s="574"/>
    </row>
    <row r="57" spans="1:34" ht="15.75" customHeight="1">
      <c r="A57" s="574"/>
      <c r="B57" s="574"/>
      <c r="C57" s="574"/>
      <c r="D57" s="574"/>
      <c r="E57" s="574"/>
      <c r="F57" s="574"/>
      <c r="G57" s="574"/>
      <c r="H57" s="574"/>
      <c r="I57" s="574"/>
      <c r="J57" s="574"/>
      <c r="K57" s="574"/>
      <c r="L57" s="574"/>
      <c r="M57" s="574"/>
      <c r="N57" s="574"/>
      <c r="O57" s="574"/>
      <c r="P57" s="574"/>
      <c r="Q57" s="574"/>
      <c r="R57" s="574"/>
      <c r="S57" s="574"/>
      <c r="T57" s="574"/>
      <c r="U57" s="574"/>
      <c r="V57" s="574"/>
      <c r="W57" s="574"/>
      <c r="X57" s="574"/>
      <c r="Y57" s="574"/>
      <c r="Z57" s="574"/>
      <c r="AA57" s="574"/>
      <c r="AB57" s="574"/>
      <c r="AC57" s="574"/>
      <c r="AD57" s="574"/>
      <c r="AE57" s="574"/>
      <c r="AF57" s="574"/>
      <c r="AG57" s="574"/>
      <c r="AH57" s="574"/>
    </row>
    <row r="58" spans="1:34" ht="15.75" customHeight="1">
      <c r="A58" s="574"/>
      <c r="B58" s="574"/>
      <c r="C58" s="574"/>
      <c r="D58" s="574"/>
      <c r="E58" s="574"/>
      <c r="F58" s="574"/>
      <c r="G58" s="574"/>
      <c r="H58" s="574"/>
      <c r="I58" s="574"/>
      <c r="J58" s="574"/>
      <c r="K58" s="574"/>
      <c r="L58" s="574"/>
      <c r="M58" s="574"/>
      <c r="N58" s="574"/>
      <c r="O58" s="574"/>
      <c r="P58" s="574"/>
      <c r="Q58" s="574"/>
      <c r="R58" s="574"/>
      <c r="S58" s="574"/>
      <c r="T58" s="574"/>
      <c r="U58" s="574"/>
      <c r="V58" s="574"/>
      <c r="W58" s="574"/>
      <c r="X58" s="574"/>
      <c r="Y58" s="574"/>
      <c r="Z58" s="574"/>
      <c r="AA58" s="574"/>
      <c r="AB58" s="574"/>
      <c r="AC58" s="574"/>
      <c r="AD58" s="574"/>
      <c r="AE58" s="574"/>
      <c r="AF58" s="574"/>
      <c r="AG58" s="574"/>
      <c r="AH58" s="574"/>
    </row>
    <row r="59" spans="1:34" ht="15.75" customHeight="1">
      <c r="A59" s="574"/>
      <c r="B59" s="574"/>
      <c r="C59" s="574"/>
      <c r="D59" s="574"/>
      <c r="E59" s="574"/>
      <c r="F59" s="574"/>
      <c r="G59" s="574"/>
      <c r="H59" s="574"/>
      <c r="I59" s="574"/>
      <c r="J59" s="574"/>
      <c r="K59" s="574"/>
      <c r="L59" s="574"/>
      <c r="M59" s="574"/>
      <c r="N59" s="574"/>
      <c r="O59" s="574"/>
      <c r="P59" s="574"/>
      <c r="Q59" s="574"/>
      <c r="R59" s="574"/>
      <c r="S59" s="574"/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</row>
    <row r="60" spans="1:34" ht="15.75" customHeight="1">
      <c r="A60" s="574"/>
      <c r="B60" s="574"/>
      <c r="C60" s="574"/>
      <c r="D60" s="574"/>
      <c r="E60" s="574"/>
      <c r="F60" s="574"/>
      <c r="G60" s="574"/>
      <c r="H60" s="574"/>
      <c r="I60" s="574"/>
      <c r="J60" s="574"/>
      <c r="K60" s="574"/>
      <c r="L60" s="574"/>
      <c r="M60" s="574"/>
      <c r="N60" s="574"/>
      <c r="O60" s="574"/>
      <c r="P60" s="574"/>
      <c r="Q60" s="574"/>
      <c r="R60" s="574"/>
      <c r="S60" s="574"/>
      <c r="T60" s="574"/>
      <c r="U60" s="574"/>
      <c r="V60" s="574"/>
      <c r="W60" s="574"/>
      <c r="X60" s="574"/>
      <c r="Y60" s="574"/>
      <c r="Z60" s="574"/>
      <c r="AA60" s="574"/>
      <c r="AB60" s="574"/>
      <c r="AC60" s="574"/>
      <c r="AD60" s="574"/>
      <c r="AE60" s="574"/>
      <c r="AF60" s="574"/>
      <c r="AG60" s="574"/>
      <c r="AH60" s="574"/>
    </row>
    <row r="61" spans="1:34" ht="15.75" customHeight="1">
      <c r="A61" s="574"/>
      <c r="B61" s="574"/>
      <c r="C61" s="574"/>
      <c r="D61" s="574"/>
      <c r="E61" s="574"/>
      <c r="F61" s="574"/>
      <c r="G61" s="574"/>
      <c r="H61" s="574"/>
      <c r="I61" s="574"/>
      <c r="J61" s="574"/>
      <c r="K61" s="574"/>
      <c r="L61" s="574"/>
      <c r="M61" s="574"/>
      <c r="N61" s="574"/>
      <c r="O61" s="574"/>
      <c r="P61" s="574"/>
      <c r="Q61" s="574"/>
      <c r="R61" s="574"/>
      <c r="S61" s="574"/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</row>
    <row r="62" spans="1:34" ht="15.75" customHeight="1">
      <c r="A62" s="574"/>
      <c r="B62" s="574"/>
      <c r="C62" s="574"/>
      <c r="D62" s="574"/>
      <c r="E62" s="574"/>
      <c r="F62" s="574"/>
      <c r="G62" s="574"/>
      <c r="H62" s="574"/>
      <c r="I62" s="574"/>
      <c r="J62" s="574"/>
      <c r="K62" s="574"/>
      <c r="L62" s="574"/>
      <c r="M62" s="574"/>
      <c r="N62" s="574"/>
      <c r="O62" s="574"/>
      <c r="P62" s="574"/>
      <c r="Q62" s="574"/>
      <c r="R62" s="574"/>
      <c r="S62" s="574"/>
      <c r="T62" s="574"/>
      <c r="U62" s="574"/>
      <c r="V62" s="574"/>
      <c r="W62" s="574"/>
      <c r="X62" s="574"/>
      <c r="Y62" s="574"/>
      <c r="Z62" s="574"/>
      <c r="AA62" s="574"/>
      <c r="AB62" s="574"/>
      <c r="AC62" s="574"/>
      <c r="AD62" s="574"/>
      <c r="AE62" s="574"/>
      <c r="AF62" s="574"/>
      <c r="AG62" s="574"/>
      <c r="AH62" s="574"/>
    </row>
    <row r="63" spans="1:34" ht="15.75" customHeight="1">
      <c r="A63" s="574"/>
      <c r="B63" s="574"/>
      <c r="C63" s="574"/>
      <c r="D63" s="574"/>
      <c r="E63" s="574"/>
      <c r="F63" s="574"/>
      <c r="G63" s="574"/>
      <c r="H63" s="574"/>
      <c r="I63" s="574"/>
      <c r="J63" s="574"/>
      <c r="K63" s="574"/>
      <c r="L63" s="574"/>
      <c r="M63" s="574"/>
      <c r="N63" s="574"/>
      <c r="O63" s="574"/>
      <c r="P63" s="574"/>
      <c r="Q63" s="574"/>
      <c r="R63" s="574"/>
      <c r="S63" s="574"/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</row>
    <row r="64" spans="1:34" ht="15.75" customHeight="1">
      <c r="A64" s="574"/>
      <c r="B64" s="574"/>
      <c r="C64" s="574"/>
      <c r="D64" s="574"/>
      <c r="E64" s="574"/>
      <c r="F64" s="574"/>
      <c r="G64" s="574"/>
      <c r="H64" s="574"/>
      <c r="I64" s="574"/>
      <c r="J64" s="574"/>
      <c r="K64" s="574"/>
      <c r="L64" s="574"/>
      <c r="M64" s="574"/>
      <c r="N64" s="574"/>
      <c r="O64" s="574"/>
      <c r="P64" s="574"/>
      <c r="Q64" s="574"/>
      <c r="R64" s="574"/>
      <c r="S64" s="574"/>
      <c r="T64" s="574"/>
      <c r="U64" s="574"/>
      <c r="V64" s="574"/>
      <c r="W64" s="574"/>
      <c r="X64" s="574"/>
      <c r="Y64" s="574"/>
      <c r="Z64" s="574"/>
      <c r="AA64" s="574"/>
      <c r="AB64" s="574"/>
      <c r="AC64" s="574"/>
      <c r="AD64" s="574"/>
      <c r="AE64" s="574"/>
      <c r="AF64" s="574"/>
      <c r="AG64" s="574"/>
      <c r="AH64" s="574"/>
    </row>
    <row r="65" spans="1:34" ht="15.75" customHeight="1">
      <c r="A65" s="574"/>
      <c r="B65" s="574"/>
      <c r="C65" s="574"/>
      <c r="D65" s="574"/>
      <c r="E65" s="574"/>
      <c r="F65" s="574"/>
      <c r="G65" s="574"/>
      <c r="H65" s="574"/>
      <c r="I65" s="574"/>
      <c r="J65" s="574"/>
      <c r="K65" s="574"/>
      <c r="L65" s="574"/>
      <c r="M65" s="574"/>
      <c r="N65" s="574"/>
      <c r="O65" s="574"/>
      <c r="P65" s="574"/>
      <c r="Q65" s="574"/>
      <c r="R65" s="574"/>
      <c r="S65" s="574"/>
      <c r="T65" s="574"/>
      <c r="U65" s="574"/>
      <c r="V65" s="574"/>
      <c r="W65" s="574"/>
      <c r="X65" s="574"/>
      <c r="Y65" s="574"/>
      <c r="Z65" s="574"/>
      <c r="AA65" s="574"/>
      <c r="AB65" s="574"/>
      <c r="AC65" s="574"/>
      <c r="AD65" s="574"/>
      <c r="AE65" s="574"/>
      <c r="AF65" s="574"/>
      <c r="AG65" s="574"/>
      <c r="AH65" s="574"/>
    </row>
    <row r="66" spans="1:34" ht="15.75" customHeight="1">
      <c r="A66" s="574"/>
      <c r="B66" s="574"/>
      <c r="C66" s="574"/>
      <c r="D66" s="574"/>
      <c r="E66" s="574"/>
      <c r="F66" s="574"/>
      <c r="G66" s="574"/>
      <c r="H66" s="574"/>
      <c r="I66" s="574"/>
      <c r="J66" s="574"/>
      <c r="K66" s="574"/>
      <c r="L66" s="574"/>
      <c r="M66" s="574"/>
      <c r="N66" s="574"/>
      <c r="O66" s="574"/>
      <c r="P66" s="574"/>
      <c r="Q66" s="574"/>
      <c r="R66" s="574"/>
      <c r="S66" s="574"/>
      <c r="T66" s="574"/>
      <c r="U66" s="574"/>
      <c r="V66" s="574"/>
      <c r="W66" s="574"/>
      <c r="X66" s="574"/>
      <c r="Y66" s="574"/>
      <c r="Z66" s="574"/>
      <c r="AA66" s="574"/>
      <c r="AB66" s="574"/>
      <c r="AC66" s="574"/>
      <c r="AD66" s="574"/>
      <c r="AE66" s="574"/>
      <c r="AF66" s="574"/>
      <c r="AG66" s="574"/>
      <c r="AH66" s="574"/>
    </row>
    <row r="67" spans="1:34" ht="15.75" customHeight="1">
      <c r="A67" s="574"/>
      <c r="B67" s="574"/>
      <c r="C67" s="574"/>
      <c r="D67" s="574"/>
      <c r="E67" s="574"/>
      <c r="F67" s="574"/>
      <c r="G67" s="574"/>
      <c r="H67" s="574"/>
      <c r="I67" s="574"/>
      <c r="J67" s="574"/>
      <c r="K67" s="574"/>
      <c r="L67" s="574"/>
      <c r="M67" s="574"/>
      <c r="N67" s="574"/>
      <c r="O67" s="574"/>
      <c r="P67" s="574"/>
      <c r="Q67" s="574"/>
      <c r="R67" s="574"/>
      <c r="S67" s="574"/>
      <c r="T67" s="574"/>
      <c r="U67" s="574"/>
      <c r="V67" s="574"/>
      <c r="W67" s="574"/>
      <c r="X67" s="574"/>
      <c r="Y67" s="574"/>
      <c r="Z67" s="574"/>
      <c r="AA67" s="574"/>
      <c r="AB67" s="574"/>
      <c r="AC67" s="574"/>
      <c r="AD67" s="574"/>
      <c r="AE67" s="574"/>
      <c r="AF67" s="574"/>
      <c r="AG67" s="574"/>
      <c r="AH67" s="574"/>
    </row>
    <row r="68" spans="1:34" ht="15.75" customHeight="1">
      <c r="A68" s="574"/>
      <c r="B68" s="574"/>
      <c r="C68" s="574"/>
      <c r="D68" s="574"/>
      <c r="E68" s="574"/>
      <c r="F68" s="574"/>
      <c r="G68" s="574"/>
      <c r="H68" s="574"/>
      <c r="I68" s="574"/>
      <c r="J68" s="574"/>
      <c r="K68" s="574"/>
      <c r="L68" s="574"/>
      <c r="M68" s="574"/>
      <c r="N68" s="574"/>
      <c r="O68" s="574"/>
      <c r="P68" s="574"/>
      <c r="Q68" s="574"/>
      <c r="R68" s="574"/>
      <c r="S68" s="574"/>
      <c r="T68" s="574"/>
      <c r="U68" s="574"/>
      <c r="V68" s="574"/>
      <c r="W68" s="574"/>
      <c r="X68" s="574"/>
      <c r="Y68" s="574"/>
      <c r="Z68" s="574"/>
      <c r="AA68" s="574"/>
      <c r="AB68" s="574"/>
      <c r="AC68" s="574"/>
      <c r="AD68" s="574"/>
      <c r="AE68" s="574"/>
      <c r="AF68" s="574"/>
      <c r="AG68" s="574"/>
      <c r="AH68" s="574"/>
    </row>
    <row r="69" spans="1:34" ht="15.75" customHeight="1">
      <c r="A69" s="574"/>
      <c r="B69" s="574"/>
      <c r="C69" s="574"/>
      <c r="D69" s="574"/>
      <c r="E69" s="574"/>
      <c r="F69" s="574"/>
      <c r="G69" s="574"/>
      <c r="H69" s="574"/>
      <c r="I69" s="574"/>
      <c r="J69" s="574"/>
      <c r="K69" s="574"/>
      <c r="L69" s="574"/>
      <c r="M69" s="574"/>
      <c r="N69" s="574"/>
      <c r="O69" s="574"/>
      <c r="P69" s="574"/>
      <c r="Q69" s="574"/>
      <c r="R69" s="574"/>
      <c r="S69" s="574"/>
      <c r="T69" s="574"/>
      <c r="U69" s="574"/>
      <c r="V69" s="574"/>
      <c r="W69" s="574"/>
      <c r="X69" s="574"/>
      <c r="Y69" s="574"/>
      <c r="Z69" s="574"/>
      <c r="AA69" s="574"/>
      <c r="AB69" s="574"/>
      <c r="AC69" s="574"/>
      <c r="AD69" s="574"/>
      <c r="AE69" s="574"/>
      <c r="AF69" s="574"/>
      <c r="AG69" s="574"/>
      <c r="AH69" s="574"/>
    </row>
    <row r="70" spans="1:34" ht="15.75" customHeight="1">
      <c r="A70" s="574"/>
      <c r="B70" s="574"/>
      <c r="C70" s="574"/>
      <c r="D70" s="574"/>
      <c r="E70" s="574"/>
      <c r="F70" s="574"/>
      <c r="G70" s="574"/>
      <c r="H70" s="574"/>
      <c r="I70" s="574"/>
      <c r="J70" s="574"/>
      <c r="K70" s="574"/>
      <c r="L70" s="574"/>
      <c r="M70" s="574"/>
      <c r="N70" s="574"/>
      <c r="O70" s="574"/>
      <c r="P70" s="574"/>
      <c r="Q70" s="574"/>
      <c r="R70" s="574"/>
      <c r="S70" s="574"/>
      <c r="T70" s="574"/>
      <c r="U70" s="574"/>
      <c r="V70" s="574"/>
      <c r="W70" s="574"/>
      <c r="X70" s="574"/>
      <c r="Y70" s="574"/>
      <c r="Z70" s="574"/>
      <c r="AA70" s="574"/>
      <c r="AB70" s="574"/>
      <c r="AC70" s="574"/>
      <c r="AD70" s="574"/>
      <c r="AE70" s="574"/>
      <c r="AF70" s="574"/>
      <c r="AG70" s="574"/>
      <c r="AH70" s="574"/>
    </row>
    <row r="71" spans="1:34" ht="15.75" customHeight="1">
      <c r="A71" s="574"/>
      <c r="B71" s="574"/>
      <c r="C71" s="574"/>
      <c r="D71" s="574"/>
      <c r="E71" s="574"/>
      <c r="F71" s="574"/>
      <c r="G71" s="574"/>
      <c r="H71" s="574"/>
      <c r="I71" s="574"/>
      <c r="J71" s="574"/>
      <c r="K71" s="574"/>
      <c r="L71" s="574"/>
      <c r="M71" s="574"/>
      <c r="N71" s="574"/>
      <c r="O71" s="574"/>
      <c r="P71" s="574"/>
      <c r="Q71" s="574"/>
      <c r="R71" s="574"/>
      <c r="S71" s="574"/>
      <c r="T71" s="574"/>
      <c r="U71" s="574"/>
      <c r="V71" s="574"/>
      <c r="W71" s="574"/>
      <c r="X71" s="574"/>
      <c r="Y71" s="574"/>
      <c r="Z71" s="574"/>
      <c r="AA71" s="574"/>
      <c r="AB71" s="574"/>
      <c r="AC71" s="574"/>
      <c r="AD71" s="574"/>
      <c r="AE71" s="574"/>
      <c r="AF71" s="574"/>
      <c r="AG71" s="574"/>
      <c r="AH71" s="574"/>
    </row>
    <row r="72" spans="1:34" ht="15.75" customHeight="1">
      <c r="A72" s="574"/>
      <c r="B72" s="574"/>
      <c r="C72" s="574"/>
      <c r="D72" s="574"/>
      <c r="E72" s="574"/>
      <c r="F72" s="574"/>
      <c r="G72" s="574"/>
      <c r="H72" s="574"/>
      <c r="I72" s="574"/>
      <c r="J72" s="574"/>
      <c r="K72" s="574"/>
      <c r="L72" s="574"/>
      <c r="M72" s="574"/>
      <c r="N72" s="574"/>
      <c r="O72" s="574"/>
      <c r="P72" s="574"/>
      <c r="Q72" s="574"/>
      <c r="R72" s="574"/>
      <c r="S72" s="574"/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</row>
    <row r="73" spans="1:34" ht="15.75" customHeight="1">
      <c r="A73" s="574"/>
      <c r="B73" s="574"/>
      <c r="C73" s="574"/>
      <c r="D73" s="574"/>
      <c r="E73" s="574"/>
      <c r="F73" s="574"/>
      <c r="G73" s="574"/>
      <c r="H73" s="574"/>
      <c r="I73" s="574"/>
      <c r="J73" s="574"/>
      <c r="K73" s="574"/>
      <c r="L73" s="574"/>
      <c r="M73" s="574"/>
      <c r="N73" s="574"/>
      <c r="O73" s="574"/>
      <c r="P73" s="574"/>
      <c r="Q73" s="574"/>
      <c r="R73" s="574"/>
      <c r="S73" s="574"/>
      <c r="T73" s="574"/>
      <c r="U73" s="574"/>
      <c r="V73" s="574"/>
      <c r="W73" s="574"/>
      <c r="X73" s="574"/>
      <c r="Y73" s="574"/>
      <c r="Z73" s="574"/>
      <c r="AA73" s="574"/>
      <c r="AB73" s="574"/>
      <c r="AC73" s="574"/>
      <c r="AD73" s="574"/>
      <c r="AE73" s="574"/>
      <c r="AF73" s="574"/>
      <c r="AG73" s="574"/>
      <c r="AH73" s="574"/>
    </row>
    <row r="74" spans="1:34" ht="15.75" customHeight="1">
      <c r="A74" s="574"/>
      <c r="B74" s="574"/>
      <c r="C74" s="574"/>
      <c r="D74" s="574"/>
      <c r="E74" s="574"/>
      <c r="F74" s="574"/>
      <c r="G74" s="574"/>
      <c r="H74" s="574"/>
      <c r="I74" s="574"/>
      <c r="J74" s="574"/>
      <c r="K74" s="574"/>
      <c r="L74" s="574"/>
      <c r="M74" s="574"/>
      <c r="N74" s="574"/>
      <c r="O74" s="574"/>
      <c r="P74" s="574"/>
      <c r="Q74" s="574"/>
      <c r="R74" s="574"/>
      <c r="S74" s="574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</row>
    <row r="75" spans="1:34" ht="15.75" customHeight="1">
      <c r="A75" s="574"/>
      <c r="B75" s="574"/>
      <c r="C75" s="574"/>
      <c r="D75" s="574"/>
      <c r="E75" s="574"/>
      <c r="F75" s="574"/>
      <c r="G75" s="574"/>
      <c r="H75" s="574"/>
      <c r="I75" s="574"/>
      <c r="J75" s="574"/>
      <c r="K75" s="574"/>
      <c r="L75" s="574"/>
      <c r="M75" s="574"/>
      <c r="N75" s="574"/>
      <c r="O75" s="574"/>
      <c r="P75" s="574"/>
      <c r="Q75" s="574"/>
      <c r="R75" s="574"/>
      <c r="S75" s="574"/>
      <c r="T75" s="574"/>
      <c r="U75" s="574"/>
      <c r="V75" s="574"/>
      <c r="W75" s="574"/>
      <c r="X75" s="574"/>
      <c r="Y75" s="574"/>
      <c r="Z75" s="574"/>
      <c r="AA75" s="574"/>
      <c r="AB75" s="574"/>
      <c r="AC75" s="574"/>
      <c r="AD75" s="574"/>
      <c r="AE75" s="574"/>
      <c r="AF75" s="574"/>
      <c r="AG75" s="574"/>
      <c r="AH75" s="574"/>
    </row>
    <row r="76" spans="1:34" ht="15.75" customHeight="1">
      <c r="A76" s="574"/>
      <c r="B76" s="574"/>
      <c r="C76" s="574"/>
      <c r="D76" s="574"/>
      <c r="E76" s="574"/>
      <c r="F76" s="574"/>
      <c r="G76" s="574"/>
      <c r="H76" s="574"/>
      <c r="I76" s="574"/>
      <c r="J76" s="574"/>
      <c r="K76" s="574"/>
      <c r="L76" s="574"/>
      <c r="M76" s="574"/>
      <c r="N76" s="574"/>
      <c r="O76" s="574"/>
      <c r="P76" s="574"/>
      <c r="Q76" s="574"/>
      <c r="R76" s="574"/>
      <c r="S76" s="574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</row>
    <row r="77" spans="1:34" ht="15.75" customHeight="1">
      <c r="A77" s="574"/>
      <c r="B77" s="574"/>
      <c r="C77" s="574"/>
      <c r="D77" s="574"/>
      <c r="E77" s="574"/>
      <c r="F77" s="574"/>
      <c r="G77" s="574"/>
      <c r="H77" s="574"/>
      <c r="I77" s="574"/>
      <c r="J77" s="574"/>
      <c r="K77" s="574"/>
      <c r="L77" s="574"/>
      <c r="M77" s="574"/>
      <c r="N77" s="574"/>
      <c r="O77" s="574"/>
      <c r="P77" s="574"/>
      <c r="Q77" s="574"/>
      <c r="R77" s="574"/>
      <c r="S77" s="574"/>
      <c r="T77" s="574"/>
      <c r="U77" s="574"/>
      <c r="V77" s="574"/>
      <c r="W77" s="574"/>
      <c r="X77" s="574"/>
      <c r="Y77" s="574"/>
      <c r="Z77" s="574"/>
      <c r="AA77" s="574"/>
      <c r="AB77" s="574"/>
      <c r="AC77" s="574"/>
      <c r="AD77" s="574"/>
      <c r="AE77" s="574"/>
      <c r="AF77" s="574"/>
      <c r="AG77" s="574"/>
      <c r="AH77" s="574"/>
    </row>
    <row r="78" spans="1:34" ht="15.75" customHeight="1">
      <c r="A78" s="574"/>
      <c r="B78" s="574"/>
      <c r="C78" s="574"/>
      <c r="D78" s="574"/>
      <c r="E78" s="574"/>
      <c r="F78" s="574"/>
      <c r="G78" s="574"/>
      <c r="H78" s="574"/>
      <c r="I78" s="574"/>
      <c r="J78" s="574"/>
      <c r="K78" s="574"/>
      <c r="L78" s="574"/>
      <c r="M78" s="574"/>
      <c r="N78" s="574"/>
      <c r="O78" s="574"/>
      <c r="P78" s="574"/>
      <c r="Q78" s="574"/>
      <c r="R78" s="574"/>
      <c r="S78" s="574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</row>
    <row r="79" spans="1:34" ht="15.75" customHeight="1">
      <c r="A79" s="574"/>
      <c r="B79" s="574"/>
      <c r="C79" s="574"/>
      <c r="D79" s="574"/>
      <c r="E79" s="574"/>
      <c r="F79" s="574"/>
      <c r="G79" s="574"/>
      <c r="H79" s="574"/>
      <c r="I79" s="574"/>
      <c r="J79" s="574"/>
      <c r="K79" s="574"/>
      <c r="L79" s="574"/>
      <c r="M79" s="574"/>
      <c r="N79" s="574"/>
      <c r="O79" s="574"/>
      <c r="P79" s="574"/>
      <c r="Q79" s="574"/>
      <c r="R79" s="574"/>
      <c r="S79" s="574"/>
      <c r="T79" s="574"/>
      <c r="U79" s="574"/>
      <c r="V79" s="574"/>
      <c r="W79" s="574"/>
      <c r="X79" s="574"/>
      <c r="Y79" s="574"/>
      <c r="Z79" s="574"/>
      <c r="AA79" s="574"/>
      <c r="AB79" s="574"/>
      <c r="AC79" s="574"/>
      <c r="AD79" s="574"/>
      <c r="AE79" s="574"/>
      <c r="AF79" s="574"/>
      <c r="AG79" s="574"/>
      <c r="AH79" s="574"/>
    </row>
    <row r="80" spans="1:34" ht="15.75" customHeight="1">
      <c r="A80" s="574"/>
      <c r="B80" s="574"/>
      <c r="C80" s="574"/>
      <c r="D80" s="574"/>
      <c r="E80" s="574"/>
      <c r="F80" s="574"/>
      <c r="G80" s="574"/>
      <c r="H80" s="574"/>
      <c r="I80" s="574"/>
      <c r="J80" s="574"/>
      <c r="K80" s="574"/>
      <c r="L80" s="574"/>
      <c r="M80" s="574"/>
      <c r="N80" s="574"/>
      <c r="O80" s="574"/>
      <c r="P80" s="574"/>
      <c r="Q80" s="574"/>
      <c r="R80" s="574"/>
      <c r="S80" s="574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</row>
    <row r="81" spans="1:34" ht="15.75" customHeight="1">
      <c r="A81" s="574"/>
      <c r="B81" s="574"/>
      <c r="C81" s="574"/>
      <c r="D81" s="574"/>
      <c r="E81" s="574"/>
      <c r="F81" s="574"/>
      <c r="G81" s="574"/>
      <c r="H81" s="574"/>
      <c r="I81" s="574"/>
      <c r="J81" s="574"/>
      <c r="K81" s="574"/>
      <c r="L81" s="574"/>
      <c r="M81" s="574"/>
      <c r="N81" s="574"/>
      <c r="O81" s="574"/>
      <c r="P81" s="574"/>
      <c r="Q81" s="574"/>
      <c r="R81" s="574"/>
      <c r="S81" s="574"/>
      <c r="T81" s="574"/>
      <c r="U81" s="574"/>
      <c r="V81" s="574"/>
      <c r="W81" s="574"/>
      <c r="X81" s="574"/>
      <c r="Y81" s="574"/>
      <c r="Z81" s="574"/>
      <c r="AA81" s="574"/>
      <c r="AB81" s="574"/>
      <c r="AC81" s="574"/>
      <c r="AD81" s="574"/>
      <c r="AE81" s="574"/>
      <c r="AF81" s="574"/>
      <c r="AG81" s="574"/>
      <c r="AH81" s="574"/>
    </row>
    <row r="82" spans="1:34" ht="15.75" customHeight="1">
      <c r="A82" s="574"/>
      <c r="B82" s="574"/>
      <c r="C82" s="574"/>
      <c r="D82" s="574"/>
      <c r="E82" s="574"/>
      <c r="F82" s="574"/>
      <c r="G82" s="574"/>
      <c r="H82" s="574"/>
      <c r="I82" s="574"/>
      <c r="J82" s="574"/>
      <c r="K82" s="574"/>
      <c r="L82" s="574"/>
      <c r="M82" s="574"/>
      <c r="N82" s="574"/>
      <c r="O82" s="574"/>
      <c r="P82" s="574"/>
      <c r="Q82" s="574"/>
      <c r="R82" s="574"/>
      <c r="S82" s="574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</row>
    <row r="83" spans="1:34" ht="15.75" customHeight="1">
      <c r="A83" s="574"/>
      <c r="B83" s="574"/>
      <c r="C83" s="574"/>
      <c r="D83" s="574"/>
      <c r="E83" s="574"/>
      <c r="F83" s="574"/>
      <c r="G83" s="574"/>
      <c r="H83" s="574"/>
      <c r="I83" s="574"/>
      <c r="J83" s="574"/>
      <c r="K83" s="574"/>
      <c r="L83" s="574"/>
      <c r="M83" s="574"/>
      <c r="N83" s="574"/>
      <c r="O83" s="574"/>
      <c r="P83" s="574"/>
      <c r="Q83" s="574"/>
      <c r="R83" s="574"/>
      <c r="S83" s="574"/>
      <c r="T83" s="574"/>
      <c r="U83" s="574"/>
      <c r="V83" s="574"/>
      <c r="W83" s="574"/>
      <c r="X83" s="574"/>
      <c r="Y83" s="574"/>
      <c r="Z83" s="574"/>
      <c r="AA83" s="574"/>
      <c r="AB83" s="574"/>
      <c r="AC83" s="574"/>
      <c r="AD83" s="574"/>
      <c r="AE83" s="574"/>
      <c r="AF83" s="574"/>
      <c r="AG83" s="574"/>
      <c r="AH83" s="574"/>
    </row>
    <row r="84" spans="1:34" ht="15.75" customHeight="1">
      <c r="A84" s="574"/>
      <c r="B84" s="574"/>
      <c r="C84" s="574"/>
      <c r="D84" s="574"/>
      <c r="E84" s="574"/>
      <c r="F84" s="574"/>
      <c r="G84" s="574"/>
      <c r="H84" s="574"/>
      <c r="I84" s="574"/>
      <c r="J84" s="574"/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</row>
    <row r="85" spans="1:34" ht="15.75" customHeight="1">
      <c r="A85" s="574"/>
      <c r="B85" s="574"/>
      <c r="C85" s="574"/>
      <c r="D85" s="574"/>
      <c r="E85" s="574"/>
      <c r="F85" s="574"/>
      <c r="G85" s="574"/>
      <c r="H85" s="574"/>
      <c r="I85" s="574"/>
      <c r="J85" s="574"/>
      <c r="K85" s="574"/>
      <c r="L85" s="574"/>
      <c r="M85" s="574"/>
      <c r="N85" s="574"/>
      <c r="O85" s="574"/>
      <c r="P85" s="574"/>
      <c r="Q85" s="574"/>
      <c r="R85" s="574"/>
      <c r="S85" s="574"/>
      <c r="T85" s="574"/>
      <c r="U85" s="574"/>
      <c r="V85" s="574"/>
      <c r="W85" s="574"/>
      <c r="X85" s="574"/>
      <c r="Y85" s="574"/>
      <c r="Z85" s="574"/>
      <c r="AA85" s="574"/>
      <c r="AB85" s="574"/>
      <c r="AC85" s="574"/>
      <c r="AD85" s="574"/>
      <c r="AE85" s="574"/>
      <c r="AF85" s="574"/>
      <c r="AG85" s="574"/>
      <c r="AH85" s="574"/>
    </row>
    <row r="86" spans="1:34" ht="15.75" customHeight="1">
      <c r="A86" s="574"/>
      <c r="B86" s="574"/>
      <c r="C86" s="574"/>
      <c r="D86" s="574"/>
      <c r="E86" s="574"/>
      <c r="F86" s="574"/>
      <c r="G86" s="574"/>
      <c r="H86" s="574"/>
      <c r="I86" s="574"/>
      <c r="J86" s="574"/>
      <c r="K86" s="574"/>
      <c r="L86" s="574"/>
      <c r="M86" s="574"/>
      <c r="N86" s="574"/>
      <c r="O86" s="574"/>
      <c r="P86" s="574"/>
      <c r="Q86" s="574"/>
      <c r="R86" s="574"/>
      <c r="S86" s="574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</row>
    <row r="87" spans="1:34" ht="15.75" customHeight="1">
      <c r="A87" s="574"/>
      <c r="B87" s="574"/>
      <c r="C87" s="574"/>
      <c r="D87" s="574"/>
      <c r="E87" s="574"/>
      <c r="F87" s="574"/>
      <c r="G87" s="574"/>
      <c r="H87" s="574"/>
      <c r="I87" s="574"/>
      <c r="J87" s="574"/>
      <c r="K87" s="574"/>
      <c r="L87" s="574"/>
      <c r="M87" s="574"/>
      <c r="N87" s="574"/>
      <c r="O87" s="574"/>
      <c r="P87" s="574"/>
      <c r="Q87" s="574"/>
      <c r="R87" s="574"/>
      <c r="S87" s="574"/>
      <c r="T87" s="574"/>
      <c r="U87" s="574"/>
      <c r="V87" s="574"/>
      <c r="W87" s="574"/>
      <c r="X87" s="574"/>
      <c r="Y87" s="574"/>
      <c r="Z87" s="574"/>
      <c r="AA87" s="574"/>
      <c r="AB87" s="574"/>
      <c r="AC87" s="574"/>
      <c r="AD87" s="574"/>
      <c r="AE87" s="574"/>
      <c r="AF87" s="574"/>
      <c r="AG87" s="574"/>
      <c r="AH87" s="574"/>
    </row>
    <row r="88" spans="1:34" ht="15.75" customHeight="1">
      <c r="A88" s="574"/>
      <c r="B88" s="574"/>
      <c r="C88" s="574"/>
      <c r="D88" s="574"/>
      <c r="E88" s="574"/>
      <c r="F88" s="574"/>
      <c r="G88" s="574"/>
      <c r="H88" s="574"/>
      <c r="I88" s="574"/>
      <c r="J88" s="574"/>
      <c r="K88" s="574"/>
      <c r="L88" s="574"/>
      <c r="M88" s="574"/>
      <c r="N88" s="574"/>
      <c r="O88" s="574"/>
      <c r="P88" s="574"/>
      <c r="Q88" s="574"/>
      <c r="R88" s="574"/>
      <c r="S88" s="574"/>
      <c r="T88" s="574"/>
      <c r="U88" s="574"/>
      <c r="V88" s="574"/>
      <c r="W88" s="574"/>
      <c r="X88" s="574"/>
      <c r="Y88" s="574"/>
      <c r="Z88" s="574"/>
      <c r="AA88" s="574"/>
      <c r="AB88" s="574"/>
      <c r="AC88" s="574"/>
      <c r="AD88" s="574"/>
      <c r="AE88" s="574"/>
      <c r="AF88" s="574"/>
      <c r="AG88" s="574"/>
      <c r="AH88" s="574"/>
    </row>
    <row r="89" spans="1:34" ht="15.75" customHeight="1">
      <c r="A89" s="574"/>
      <c r="B89" s="574"/>
      <c r="C89" s="574"/>
      <c r="D89" s="574"/>
      <c r="E89" s="574"/>
      <c r="F89" s="574"/>
      <c r="G89" s="574"/>
      <c r="H89" s="574"/>
      <c r="I89" s="574"/>
      <c r="J89" s="574"/>
      <c r="K89" s="574"/>
      <c r="L89" s="574"/>
      <c r="M89" s="574"/>
      <c r="N89" s="574"/>
      <c r="O89" s="574"/>
      <c r="P89" s="574"/>
      <c r="Q89" s="574"/>
      <c r="R89" s="574"/>
      <c r="S89" s="574"/>
      <c r="T89" s="574"/>
      <c r="U89" s="574"/>
      <c r="V89" s="574"/>
      <c r="W89" s="574"/>
      <c r="X89" s="574"/>
      <c r="Y89" s="574"/>
      <c r="Z89" s="574"/>
      <c r="AA89" s="574"/>
      <c r="AB89" s="574"/>
      <c r="AC89" s="574"/>
      <c r="AD89" s="574"/>
      <c r="AE89" s="574"/>
      <c r="AF89" s="574"/>
      <c r="AG89" s="574"/>
      <c r="AH89" s="574"/>
    </row>
    <row r="90" spans="1:34" ht="15.75" customHeight="1">
      <c r="A90" s="574"/>
      <c r="B90" s="574"/>
      <c r="C90" s="574"/>
      <c r="D90" s="574"/>
      <c r="E90" s="574"/>
      <c r="F90" s="574"/>
      <c r="G90" s="574"/>
      <c r="H90" s="574"/>
      <c r="I90" s="574"/>
      <c r="J90" s="574"/>
      <c r="K90" s="574"/>
      <c r="L90" s="574"/>
      <c r="M90" s="574"/>
      <c r="N90" s="574"/>
      <c r="O90" s="574"/>
      <c r="P90" s="574"/>
      <c r="Q90" s="574"/>
      <c r="R90" s="574"/>
      <c r="S90" s="574"/>
      <c r="T90" s="574"/>
      <c r="U90" s="574"/>
      <c r="V90" s="574"/>
      <c r="W90" s="574"/>
      <c r="X90" s="574"/>
      <c r="Y90" s="574"/>
      <c r="Z90" s="574"/>
      <c r="AA90" s="574"/>
      <c r="AB90" s="574"/>
      <c r="AC90" s="574"/>
      <c r="AD90" s="574"/>
      <c r="AE90" s="574"/>
      <c r="AF90" s="574"/>
      <c r="AG90" s="574"/>
      <c r="AH90" s="574"/>
    </row>
    <row r="91" spans="1:34" ht="15.75" customHeight="1">
      <c r="A91" s="574"/>
      <c r="B91" s="574"/>
      <c r="C91" s="574"/>
      <c r="D91" s="574"/>
      <c r="E91" s="574"/>
      <c r="F91" s="574"/>
      <c r="G91" s="574"/>
      <c r="H91" s="574"/>
      <c r="I91" s="574"/>
      <c r="J91" s="574"/>
      <c r="K91" s="574"/>
      <c r="L91" s="574"/>
      <c r="M91" s="574"/>
      <c r="N91" s="574"/>
      <c r="O91" s="574"/>
      <c r="P91" s="574"/>
      <c r="Q91" s="574"/>
      <c r="R91" s="574"/>
      <c r="S91" s="574"/>
      <c r="T91" s="574"/>
      <c r="U91" s="574"/>
      <c r="V91" s="574"/>
      <c r="W91" s="574"/>
      <c r="X91" s="574"/>
      <c r="Y91" s="574"/>
      <c r="Z91" s="574"/>
      <c r="AA91" s="574"/>
      <c r="AB91" s="574"/>
      <c r="AC91" s="574"/>
      <c r="AD91" s="574"/>
      <c r="AE91" s="574"/>
      <c r="AF91" s="574"/>
      <c r="AG91" s="574"/>
      <c r="AH91" s="574"/>
    </row>
    <row r="92" spans="1:34" ht="15.75" customHeight="1">
      <c r="A92" s="574"/>
      <c r="B92" s="574"/>
      <c r="C92" s="574"/>
      <c r="D92" s="574"/>
      <c r="E92" s="574"/>
      <c r="F92" s="574"/>
      <c r="G92" s="574"/>
      <c r="H92" s="574"/>
      <c r="I92" s="574"/>
      <c r="J92" s="574"/>
      <c r="K92" s="574"/>
      <c r="L92" s="574"/>
      <c r="M92" s="574"/>
      <c r="N92" s="574"/>
      <c r="O92" s="574"/>
      <c r="P92" s="574"/>
      <c r="Q92" s="574"/>
      <c r="R92" s="574"/>
      <c r="S92" s="574"/>
      <c r="T92" s="574"/>
      <c r="U92" s="574"/>
      <c r="V92" s="574"/>
      <c r="W92" s="574"/>
      <c r="X92" s="574"/>
      <c r="Y92" s="574"/>
      <c r="Z92" s="574"/>
      <c r="AA92" s="574"/>
      <c r="AB92" s="574"/>
      <c r="AC92" s="574"/>
      <c r="AD92" s="574"/>
      <c r="AE92" s="574"/>
      <c r="AF92" s="574"/>
      <c r="AG92" s="574"/>
      <c r="AH92" s="574"/>
    </row>
    <row r="93" spans="1:34" ht="15.75" customHeight="1">
      <c r="A93" s="574"/>
      <c r="B93" s="574"/>
      <c r="C93" s="574"/>
      <c r="D93" s="574"/>
      <c r="E93" s="574"/>
      <c r="F93" s="574"/>
      <c r="G93" s="574"/>
      <c r="H93" s="574"/>
      <c r="I93" s="574"/>
      <c r="J93" s="574"/>
      <c r="K93" s="574"/>
      <c r="L93" s="574"/>
      <c r="M93" s="574"/>
      <c r="N93" s="574"/>
      <c r="O93" s="574"/>
      <c r="P93" s="574"/>
      <c r="Q93" s="574"/>
      <c r="R93" s="574"/>
      <c r="S93" s="574"/>
      <c r="T93" s="574"/>
      <c r="U93" s="574"/>
      <c r="V93" s="574"/>
      <c r="W93" s="574"/>
      <c r="X93" s="574"/>
      <c r="Y93" s="574"/>
      <c r="Z93" s="574"/>
      <c r="AA93" s="574"/>
      <c r="AB93" s="574"/>
      <c r="AC93" s="574"/>
      <c r="AD93" s="574"/>
      <c r="AE93" s="574"/>
      <c r="AF93" s="574"/>
      <c r="AG93" s="574"/>
      <c r="AH93" s="574"/>
    </row>
    <row r="94" spans="1:34" ht="15.75" customHeight="1">
      <c r="A94" s="574"/>
      <c r="B94" s="574"/>
      <c r="C94" s="574"/>
      <c r="D94" s="574"/>
      <c r="E94" s="574"/>
      <c r="F94" s="574"/>
      <c r="G94" s="574"/>
      <c r="H94" s="574"/>
      <c r="I94" s="574"/>
      <c r="J94" s="574"/>
      <c r="K94" s="574"/>
      <c r="L94" s="574"/>
      <c r="M94" s="574"/>
      <c r="N94" s="574"/>
      <c r="O94" s="574"/>
      <c r="P94" s="574"/>
      <c r="Q94" s="574"/>
      <c r="R94" s="574"/>
      <c r="S94" s="574"/>
      <c r="T94" s="574"/>
      <c r="U94" s="574"/>
      <c r="V94" s="574"/>
      <c r="W94" s="574"/>
      <c r="X94" s="574"/>
      <c r="Y94" s="574"/>
      <c r="Z94" s="574"/>
      <c r="AA94" s="574"/>
      <c r="AB94" s="574"/>
      <c r="AC94" s="574"/>
      <c r="AD94" s="574"/>
      <c r="AE94" s="574"/>
      <c r="AF94" s="574"/>
      <c r="AG94" s="574"/>
      <c r="AH94" s="574"/>
    </row>
    <row r="95" spans="1:34" ht="15.75" customHeight="1">
      <c r="A95" s="574"/>
      <c r="B95" s="574"/>
      <c r="C95" s="574"/>
      <c r="D95" s="574"/>
      <c r="E95" s="574"/>
      <c r="F95" s="574"/>
      <c r="G95" s="574"/>
      <c r="H95" s="574"/>
      <c r="I95" s="574"/>
      <c r="J95" s="574"/>
      <c r="K95" s="574"/>
      <c r="L95" s="574"/>
      <c r="M95" s="574"/>
      <c r="N95" s="574"/>
      <c r="O95" s="574"/>
      <c r="P95" s="574"/>
      <c r="Q95" s="574"/>
      <c r="R95" s="574"/>
      <c r="S95" s="574"/>
      <c r="T95" s="574"/>
      <c r="U95" s="574"/>
      <c r="V95" s="574"/>
      <c r="W95" s="574"/>
      <c r="X95" s="574"/>
      <c r="Y95" s="574"/>
      <c r="Z95" s="574"/>
      <c r="AA95" s="574"/>
      <c r="AB95" s="574"/>
      <c r="AC95" s="574"/>
      <c r="AD95" s="574"/>
      <c r="AE95" s="574"/>
      <c r="AF95" s="574"/>
      <c r="AG95" s="574"/>
      <c r="AH95" s="574"/>
    </row>
    <row r="96" spans="1:34" ht="15.75" customHeight="1">
      <c r="A96" s="574"/>
      <c r="B96" s="574"/>
      <c r="C96" s="574"/>
      <c r="D96" s="574"/>
      <c r="E96" s="574"/>
      <c r="F96" s="574"/>
      <c r="G96" s="574"/>
      <c r="H96" s="574"/>
      <c r="I96" s="574"/>
      <c r="J96" s="574"/>
      <c r="K96" s="574"/>
      <c r="L96" s="574"/>
      <c r="M96" s="574"/>
      <c r="N96" s="574"/>
      <c r="O96" s="574"/>
      <c r="P96" s="574"/>
      <c r="Q96" s="574"/>
      <c r="R96" s="574"/>
      <c r="S96" s="574"/>
      <c r="T96" s="574"/>
      <c r="U96" s="574"/>
      <c r="V96" s="574"/>
      <c r="W96" s="574"/>
      <c r="X96" s="574"/>
      <c r="Y96" s="574"/>
      <c r="Z96" s="574"/>
      <c r="AA96" s="574"/>
      <c r="AB96" s="574"/>
      <c r="AC96" s="574"/>
      <c r="AD96" s="574"/>
      <c r="AE96" s="574"/>
      <c r="AF96" s="574"/>
      <c r="AG96" s="574"/>
      <c r="AH96" s="574"/>
    </row>
    <row r="97" spans="1:34" ht="15.75" customHeight="1">
      <c r="A97" s="574"/>
      <c r="B97" s="574"/>
      <c r="C97" s="574"/>
      <c r="D97" s="574"/>
      <c r="E97" s="574"/>
      <c r="F97" s="574"/>
      <c r="G97" s="574"/>
      <c r="H97" s="574"/>
      <c r="I97" s="574"/>
      <c r="J97" s="574"/>
      <c r="K97" s="574"/>
      <c r="L97" s="574"/>
      <c r="M97" s="574"/>
      <c r="N97" s="574"/>
      <c r="O97" s="574"/>
      <c r="P97" s="574"/>
      <c r="Q97" s="574"/>
      <c r="R97" s="574"/>
      <c r="S97" s="574"/>
      <c r="T97" s="574"/>
      <c r="U97" s="574"/>
      <c r="V97" s="574"/>
      <c r="W97" s="574"/>
      <c r="X97" s="574"/>
      <c r="Y97" s="574"/>
      <c r="Z97" s="574"/>
      <c r="AA97" s="574"/>
      <c r="AB97" s="574"/>
      <c r="AC97" s="574"/>
      <c r="AD97" s="574"/>
      <c r="AE97" s="574"/>
      <c r="AF97" s="574"/>
      <c r="AG97" s="574"/>
      <c r="AH97" s="574"/>
    </row>
    <row r="98" spans="1:34" ht="15.75" customHeight="1">
      <c r="A98" s="574"/>
      <c r="B98" s="574"/>
      <c r="C98" s="574"/>
      <c r="D98" s="574"/>
      <c r="E98" s="574"/>
      <c r="F98" s="574"/>
      <c r="G98" s="574"/>
      <c r="H98" s="574"/>
      <c r="I98" s="574"/>
      <c r="J98" s="574"/>
      <c r="K98" s="574"/>
      <c r="L98" s="574"/>
      <c r="M98" s="574"/>
      <c r="N98" s="574"/>
      <c r="O98" s="574"/>
      <c r="P98" s="574"/>
      <c r="Q98" s="574"/>
      <c r="R98" s="574"/>
      <c r="S98" s="574"/>
      <c r="T98" s="574"/>
      <c r="U98" s="574"/>
      <c r="V98" s="574"/>
      <c r="W98" s="574"/>
      <c r="X98" s="574"/>
      <c r="Y98" s="574"/>
      <c r="Z98" s="574"/>
      <c r="AA98" s="574"/>
      <c r="AB98" s="574"/>
      <c r="AC98" s="574"/>
      <c r="AD98" s="574"/>
      <c r="AE98" s="574"/>
      <c r="AF98" s="574"/>
      <c r="AG98" s="574"/>
      <c r="AH98" s="574"/>
    </row>
    <row r="99" spans="1:34" ht="15.75" customHeight="1">
      <c r="A99" s="574"/>
      <c r="B99" s="574"/>
      <c r="C99" s="574"/>
      <c r="D99" s="574"/>
      <c r="E99" s="574"/>
      <c r="F99" s="574"/>
      <c r="G99" s="574"/>
      <c r="H99" s="574"/>
      <c r="I99" s="574"/>
      <c r="J99" s="574"/>
      <c r="K99" s="574"/>
      <c r="L99" s="574"/>
      <c r="M99" s="574"/>
      <c r="N99" s="574"/>
      <c r="O99" s="574"/>
      <c r="P99" s="574"/>
      <c r="Q99" s="574"/>
      <c r="R99" s="574"/>
      <c r="S99" s="574"/>
      <c r="T99" s="574"/>
      <c r="U99" s="574"/>
      <c r="V99" s="574"/>
      <c r="W99" s="574"/>
      <c r="X99" s="574"/>
      <c r="Y99" s="574"/>
      <c r="Z99" s="574"/>
      <c r="AA99" s="574"/>
      <c r="AB99" s="574"/>
      <c r="AC99" s="574"/>
      <c r="AD99" s="574"/>
      <c r="AE99" s="574"/>
      <c r="AF99" s="574"/>
      <c r="AG99" s="574"/>
      <c r="AH99" s="574"/>
    </row>
    <row r="100" spans="1:34" ht="15.75" customHeight="1">
      <c r="A100" s="574"/>
      <c r="B100" s="574"/>
      <c r="C100" s="574"/>
      <c r="D100" s="574"/>
      <c r="E100" s="574"/>
      <c r="F100" s="574"/>
      <c r="G100" s="574"/>
      <c r="H100" s="574"/>
      <c r="I100" s="574"/>
      <c r="J100" s="574"/>
      <c r="K100" s="574"/>
      <c r="L100" s="574"/>
      <c r="M100" s="574"/>
      <c r="N100" s="574"/>
      <c r="O100" s="574"/>
      <c r="P100" s="574"/>
      <c r="Q100" s="574"/>
      <c r="R100" s="574"/>
      <c r="S100" s="574"/>
      <c r="T100" s="574"/>
      <c r="U100" s="574"/>
      <c r="V100" s="574"/>
      <c r="W100" s="574"/>
      <c r="X100" s="574"/>
      <c r="Y100" s="574"/>
      <c r="Z100" s="574"/>
      <c r="AA100" s="574"/>
      <c r="AB100" s="574"/>
      <c r="AC100" s="574"/>
      <c r="AD100" s="574"/>
      <c r="AE100" s="574"/>
      <c r="AF100" s="574"/>
      <c r="AG100" s="574"/>
      <c r="AH100" s="574"/>
    </row>
    <row r="101" spans="1:34" ht="15.75" customHeight="1">
      <c r="A101" s="574"/>
      <c r="B101" s="574"/>
      <c r="C101" s="574"/>
      <c r="D101" s="574"/>
      <c r="E101" s="574"/>
      <c r="F101" s="574"/>
      <c r="G101" s="574"/>
      <c r="H101" s="574"/>
      <c r="I101" s="574"/>
      <c r="J101" s="574"/>
      <c r="K101" s="574"/>
      <c r="L101" s="574"/>
      <c r="M101" s="574"/>
      <c r="N101" s="574"/>
      <c r="O101" s="574"/>
      <c r="P101" s="574"/>
      <c r="Q101" s="574"/>
      <c r="R101" s="574"/>
      <c r="S101" s="574"/>
      <c r="T101" s="574"/>
      <c r="U101" s="574"/>
      <c r="V101" s="574"/>
      <c r="W101" s="574"/>
      <c r="X101" s="574"/>
      <c r="Y101" s="574"/>
      <c r="Z101" s="574"/>
      <c r="AA101" s="574"/>
      <c r="AB101" s="574"/>
      <c r="AC101" s="574"/>
      <c r="AD101" s="574"/>
      <c r="AE101" s="574"/>
      <c r="AF101" s="574"/>
      <c r="AG101" s="574"/>
      <c r="AH101" s="574"/>
    </row>
    <row r="102" spans="1:34" ht="15.75" customHeight="1">
      <c r="A102" s="574"/>
      <c r="B102" s="574"/>
      <c r="C102" s="574"/>
      <c r="D102" s="574"/>
      <c r="E102" s="574"/>
      <c r="F102" s="574"/>
      <c r="G102" s="574"/>
      <c r="H102" s="574"/>
      <c r="I102" s="574"/>
      <c r="J102" s="574"/>
      <c r="K102" s="574"/>
      <c r="L102" s="574"/>
      <c r="M102" s="574"/>
      <c r="N102" s="574"/>
      <c r="O102" s="574"/>
      <c r="P102" s="574"/>
      <c r="Q102" s="574"/>
      <c r="R102" s="574"/>
      <c r="S102" s="574"/>
      <c r="T102" s="574"/>
      <c r="U102" s="574"/>
      <c r="V102" s="574"/>
      <c r="W102" s="574"/>
      <c r="X102" s="574"/>
      <c r="Y102" s="574"/>
      <c r="Z102" s="574"/>
      <c r="AA102" s="574"/>
      <c r="AB102" s="574"/>
      <c r="AC102" s="574"/>
      <c r="AD102" s="574"/>
      <c r="AE102" s="574"/>
      <c r="AF102" s="574"/>
      <c r="AG102" s="574"/>
      <c r="AH102" s="574"/>
    </row>
    <row r="103" spans="1:34" ht="15.75" customHeight="1">
      <c r="A103" s="574"/>
      <c r="B103" s="574"/>
      <c r="C103" s="574"/>
      <c r="D103" s="574"/>
      <c r="E103" s="574"/>
      <c r="F103" s="574"/>
      <c r="G103" s="574"/>
      <c r="H103" s="574"/>
      <c r="I103" s="574"/>
      <c r="J103" s="574"/>
      <c r="K103" s="574"/>
      <c r="L103" s="574"/>
      <c r="M103" s="574"/>
      <c r="N103" s="574"/>
      <c r="O103" s="574"/>
      <c r="P103" s="574"/>
      <c r="Q103" s="574"/>
      <c r="R103" s="574"/>
      <c r="S103" s="574"/>
      <c r="T103" s="574"/>
      <c r="U103" s="574"/>
      <c r="V103" s="574"/>
      <c r="W103" s="574"/>
      <c r="X103" s="574"/>
      <c r="Y103" s="574"/>
      <c r="Z103" s="574"/>
      <c r="AA103" s="574"/>
      <c r="AB103" s="574"/>
      <c r="AC103" s="574"/>
      <c r="AD103" s="574"/>
      <c r="AE103" s="574"/>
      <c r="AF103" s="574"/>
      <c r="AG103" s="574"/>
      <c r="AH103" s="574"/>
    </row>
    <row r="104" spans="1:34" ht="15.75" customHeight="1">
      <c r="A104" s="574"/>
      <c r="B104" s="574"/>
      <c r="C104" s="574"/>
      <c r="D104" s="574"/>
      <c r="E104" s="574"/>
      <c r="F104" s="574"/>
      <c r="G104" s="574"/>
      <c r="H104" s="574"/>
      <c r="I104" s="574"/>
      <c r="J104" s="574"/>
      <c r="K104" s="574"/>
      <c r="L104" s="574"/>
      <c r="M104" s="574"/>
      <c r="N104" s="574"/>
      <c r="O104" s="574"/>
      <c r="P104" s="574"/>
      <c r="Q104" s="574"/>
      <c r="R104" s="574"/>
      <c r="S104" s="574"/>
      <c r="T104" s="574"/>
      <c r="U104" s="574"/>
      <c r="V104" s="574"/>
      <c r="W104" s="574"/>
      <c r="X104" s="574"/>
      <c r="Y104" s="574"/>
      <c r="Z104" s="574"/>
      <c r="AA104" s="574"/>
      <c r="AB104" s="574"/>
      <c r="AC104" s="574"/>
      <c r="AD104" s="574"/>
      <c r="AE104" s="574"/>
      <c r="AF104" s="574"/>
      <c r="AG104" s="574"/>
      <c r="AH104" s="574"/>
    </row>
    <row r="105" spans="1:34" ht="15.75" customHeight="1">
      <c r="A105" s="574"/>
      <c r="B105" s="574"/>
      <c r="C105" s="574"/>
      <c r="D105" s="574"/>
      <c r="E105" s="574"/>
      <c r="F105" s="574"/>
      <c r="G105" s="574"/>
      <c r="H105" s="574"/>
      <c r="I105" s="574"/>
      <c r="J105" s="574"/>
      <c r="K105" s="574"/>
      <c r="L105" s="574"/>
      <c r="M105" s="574"/>
      <c r="N105" s="574"/>
      <c r="O105" s="574"/>
      <c r="P105" s="574"/>
      <c r="Q105" s="574"/>
      <c r="R105" s="574"/>
      <c r="S105" s="574"/>
      <c r="T105" s="574"/>
      <c r="U105" s="574"/>
      <c r="V105" s="574"/>
      <c r="W105" s="574"/>
      <c r="X105" s="574"/>
      <c r="Y105" s="574"/>
      <c r="Z105" s="574"/>
      <c r="AA105" s="574"/>
      <c r="AB105" s="574"/>
      <c r="AC105" s="574"/>
      <c r="AD105" s="574"/>
      <c r="AE105" s="574"/>
      <c r="AF105" s="574"/>
      <c r="AG105" s="574"/>
      <c r="AH105" s="574"/>
    </row>
    <row r="106" spans="1:34" ht="15.75" customHeight="1">
      <c r="A106" s="574"/>
      <c r="B106" s="574"/>
      <c r="C106" s="574"/>
      <c r="D106" s="574"/>
      <c r="E106" s="574"/>
      <c r="F106" s="574"/>
      <c r="G106" s="574"/>
      <c r="H106" s="574"/>
      <c r="I106" s="574"/>
      <c r="J106" s="574"/>
      <c r="K106" s="574"/>
      <c r="L106" s="574"/>
      <c r="M106" s="574"/>
      <c r="N106" s="574"/>
      <c r="O106" s="574"/>
      <c r="P106" s="574"/>
      <c r="Q106" s="574"/>
      <c r="R106" s="574"/>
      <c r="S106" s="574"/>
      <c r="T106" s="574"/>
      <c r="U106" s="574"/>
      <c r="V106" s="574"/>
      <c r="W106" s="574"/>
      <c r="X106" s="574"/>
      <c r="Y106" s="574"/>
      <c r="Z106" s="574"/>
      <c r="AA106" s="574"/>
      <c r="AB106" s="574"/>
      <c r="AC106" s="574"/>
      <c r="AD106" s="574"/>
      <c r="AE106" s="574"/>
      <c r="AF106" s="574"/>
      <c r="AG106" s="574"/>
      <c r="AH106" s="574"/>
    </row>
    <row r="107" spans="1:34" ht="15.75" customHeight="1">
      <c r="A107" s="574"/>
      <c r="B107" s="574"/>
      <c r="C107" s="574"/>
      <c r="D107" s="574"/>
      <c r="E107" s="574"/>
      <c r="F107" s="574"/>
      <c r="G107" s="574"/>
      <c r="H107" s="574"/>
      <c r="I107" s="574"/>
      <c r="J107" s="574"/>
      <c r="K107" s="574"/>
      <c r="L107" s="574"/>
      <c r="M107" s="574"/>
      <c r="N107" s="574"/>
      <c r="O107" s="574"/>
      <c r="P107" s="574"/>
      <c r="Q107" s="574"/>
      <c r="R107" s="574"/>
      <c r="S107" s="574"/>
      <c r="T107" s="574"/>
      <c r="U107" s="574"/>
      <c r="V107" s="574"/>
      <c r="W107" s="574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574"/>
      <c r="AH107" s="574"/>
    </row>
    <row r="108" spans="1:34" ht="15.75" customHeight="1">
      <c r="A108" s="574"/>
      <c r="B108" s="574"/>
      <c r="C108" s="574"/>
      <c r="D108" s="574"/>
      <c r="E108" s="574"/>
      <c r="F108" s="574"/>
      <c r="G108" s="574"/>
      <c r="H108" s="574"/>
      <c r="I108" s="574"/>
      <c r="J108" s="574"/>
      <c r="K108" s="574"/>
      <c r="L108" s="574"/>
      <c r="M108" s="574"/>
      <c r="N108" s="574"/>
      <c r="O108" s="574"/>
      <c r="P108" s="574"/>
      <c r="Q108" s="574"/>
      <c r="R108" s="574"/>
      <c r="S108" s="574"/>
      <c r="T108" s="574"/>
      <c r="U108" s="574"/>
      <c r="V108" s="574"/>
      <c r="W108" s="574"/>
      <c r="X108" s="574"/>
      <c r="Y108" s="574"/>
      <c r="Z108" s="574"/>
      <c r="AA108" s="574"/>
      <c r="AB108" s="574"/>
      <c r="AC108" s="574"/>
      <c r="AD108" s="574"/>
      <c r="AE108" s="574"/>
      <c r="AF108" s="574"/>
      <c r="AG108" s="574"/>
      <c r="AH108" s="574"/>
    </row>
    <row r="109" spans="1:34" ht="15.75" customHeight="1">
      <c r="A109" s="574"/>
      <c r="B109" s="574"/>
      <c r="C109" s="574"/>
      <c r="D109" s="574"/>
      <c r="E109" s="574"/>
      <c r="F109" s="574"/>
      <c r="G109" s="574"/>
      <c r="H109" s="574"/>
      <c r="I109" s="574"/>
      <c r="J109" s="574"/>
      <c r="K109" s="574"/>
      <c r="L109" s="574"/>
      <c r="M109" s="574"/>
      <c r="N109" s="574"/>
      <c r="O109" s="574"/>
      <c r="P109" s="574"/>
      <c r="Q109" s="574"/>
      <c r="R109" s="574"/>
      <c r="S109" s="574"/>
      <c r="T109" s="574"/>
      <c r="U109" s="574"/>
      <c r="V109" s="574"/>
      <c r="W109" s="574"/>
      <c r="X109" s="574"/>
      <c r="Y109" s="574"/>
      <c r="Z109" s="574"/>
      <c r="AA109" s="574"/>
      <c r="AB109" s="574"/>
      <c r="AC109" s="574"/>
      <c r="AD109" s="574"/>
      <c r="AE109" s="574"/>
      <c r="AF109" s="574"/>
      <c r="AG109" s="574"/>
      <c r="AH109" s="574"/>
    </row>
    <row r="110" spans="1:34" ht="15.75" customHeight="1">
      <c r="A110" s="574"/>
      <c r="B110" s="574"/>
      <c r="C110" s="574"/>
      <c r="D110" s="574"/>
      <c r="E110" s="574"/>
      <c r="F110" s="574"/>
      <c r="G110" s="574"/>
      <c r="H110" s="574"/>
      <c r="I110" s="574"/>
      <c r="J110" s="574"/>
      <c r="K110" s="574"/>
      <c r="L110" s="574"/>
      <c r="M110" s="574"/>
      <c r="N110" s="574"/>
      <c r="O110" s="574"/>
      <c r="P110" s="574"/>
      <c r="Q110" s="574"/>
      <c r="R110" s="574"/>
      <c r="S110" s="574"/>
      <c r="T110" s="574"/>
      <c r="U110" s="574"/>
      <c r="V110" s="574"/>
      <c r="W110" s="574"/>
      <c r="X110" s="574"/>
      <c r="Y110" s="574"/>
      <c r="Z110" s="574"/>
      <c r="AA110" s="574"/>
      <c r="AB110" s="574"/>
      <c r="AC110" s="574"/>
      <c r="AD110" s="574"/>
      <c r="AE110" s="574"/>
      <c r="AF110" s="574"/>
      <c r="AG110" s="574"/>
      <c r="AH110" s="574"/>
    </row>
    <row r="111" spans="1:34" ht="15.75" customHeight="1">
      <c r="A111" s="574"/>
      <c r="B111" s="574"/>
      <c r="C111" s="574"/>
      <c r="D111" s="574"/>
      <c r="E111" s="574"/>
      <c r="F111" s="574"/>
      <c r="G111" s="574"/>
      <c r="H111" s="574"/>
      <c r="I111" s="574"/>
      <c r="J111" s="574"/>
      <c r="K111" s="574"/>
      <c r="L111" s="574"/>
      <c r="M111" s="574"/>
      <c r="N111" s="574"/>
      <c r="O111" s="574"/>
      <c r="P111" s="574"/>
      <c r="Q111" s="574"/>
      <c r="R111" s="574"/>
      <c r="S111" s="574"/>
      <c r="T111" s="574"/>
      <c r="U111" s="574"/>
      <c r="V111" s="574"/>
      <c r="W111" s="574"/>
      <c r="X111" s="574"/>
      <c r="Y111" s="574"/>
      <c r="Z111" s="574"/>
      <c r="AA111" s="574"/>
      <c r="AB111" s="574"/>
      <c r="AC111" s="574"/>
      <c r="AD111" s="574"/>
      <c r="AE111" s="574"/>
      <c r="AF111" s="574"/>
      <c r="AG111" s="574"/>
      <c r="AH111" s="574"/>
    </row>
    <row r="112" spans="1:34" ht="15.75" customHeight="1">
      <c r="A112" s="574"/>
      <c r="B112" s="574"/>
      <c r="C112" s="574"/>
      <c r="D112" s="574"/>
      <c r="E112" s="574"/>
      <c r="F112" s="574"/>
      <c r="G112" s="574"/>
      <c r="H112" s="574"/>
      <c r="I112" s="574"/>
      <c r="J112" s="574"/>
      <c r="K112" s="574"/>
      <c r="L112" s="574"/>
      <c r="M112" s="574"/>
      <c r="N112" s="574"/>
      <c r="O112" s="574"/>
      <c r="P112" s="574"/>
      <c r="Q112" s="574"/>
      <c r="R112" s="574"/>
      <c r="S112" s="574"/>
      <c r="T112" s="574"/>
      <c r="U112" s="574"/>
      <c r="V112" s="574"/>
      <c r="W112" s="574"/>
      <c r="X112" s="574"/>
      <c r="Y112" s="574"/>
      <c r="Z112" s="574"/>
      <c r="AA112" s="574"/>
      <c r="AB112" s="574"/>
      <c r="AC112" s="574"/>
      <c r="AD112" s="574"/>
      <c r="AE112" s="574"/>
      <c r="AF112" s="574"/>
      <c r="AG112" s="574"/>
      <c r="AH112" s="574"/>
    </row>
    <row r="113" spans="1:34" ht="15.75" customHeight="1">
      <c r="A113" s="574"/>
      <c r="B113" s="574"/>
      <c r="C113" s="574"/>
      <c r="D113" s="574"/>
      <c r="E113" s="574"/>
      <c r="F113" s="574"/>
      <c r="G113" s="574"/>
      <c r="H113" s="574"/>
      <c r="I113" s="574"/>
      <c r="J113" s="574"/>
      <c r="K113" s="574"/>
      <c r="L113" s="574"/>
      <c r="M113" s="574"/>
      <c r="N113" s="574"/>
      <c r="O113" s="574"/>
      <c r="P113" s="574"/>
      <c r="Q113" s="574"/>
      <c r="R113" s="574"/>
      <c r="S113" s="574"/>
      <c r="T113" s="574"/>
      <c r="U113" s="574"/>
      <c r="V113" s="574"/>
      <c r="W113" s="574"/>
      <c r="X113" s="574"/>
      <c r="Y113" s="574"/>
      <c r="Z113" s="574"/>
      <c r="AA113" s="574"/>
      <c r="AB113" s="574"/>
      <c r="AC113" s="574"/>
      <c r="AD113" s="574"/>
      <c r="AE113" s="574"/>
      <c r="AF113" s="574"/>
      <c r="AG113" s="574"/>
      <c r="AH113" s="574"/>
    </row>
    <row r="114" spans="1:34" ht="15.75" customHeight="1">
      <c r="A114" s="574"/>
      <c r="B114" s="574"/>
      <c r="C114" s="574"/>
      <c r="D114" s="574"/>
      <c r="E114" s="574"/>
      <c r="F114" s="574"/>
      <c r="G114" s="574"/>
      <c r="H114" s="574"/>
      <c r="I114" s="574"/>
      <c r="J114" s="574"/>
      <c r="K114" s="574"/>
      <c r="L114" s="574"/>
      <c r="M114" s="574"/>
      <c r="N114" s="574"/>
      <c r="O114" s="574"/>
      <c r="P114" s="574"/>
      <c r="Q114" s="574"/>
      <c r="R114" s="574"/>
      <c r="S114" s="574"/>
      <c r="T114" s="574"/>
      <c r="U114" s="574"/>
      <c r="V114" s="574"/>
      <c r="W114" s="574"/>
      <c r="X114" s="574"/>
      <c r="Y114" s="574"/>
      <c r="Z114" s="574"/>
      <c r="AA114" s="574"/>
      <c r="AB114" s="574"/>
      <c r="AC114" s="574"/>
      <c r="AD114" s="574"/>
      <c r="AE114" s="574"/>
      <c r="AF114" s="574"/>
      <c r="AG114" s="574"/>
      <c r="AH114" s="574"/>
    </row>
    <row r="115" spans="1:34" ht="15.75" customHeight="1">
      <c r="A115" s="574"/>
      <c r="B115" s="574"/>
      <c r="C115" s="574"/>
      <c r="D115" s="574"/>
      <c r="E115" s="574"/>
      <c r="F115" s="574"/>
      <c r="G115" s="574"/>
      <c r="H115" s="574"/>
      <c r="I115" s="574"/>
      <c r="J115" s="574"/>
      <c r="K115" s="574"/>
      <c r="L115" s="574"/>
      <c r="M115" s="574"/>
      <c r="N115" s="574"/>
      <c r="O115" s="574"/>
      <c r="P115" s="574"/>
      <c r="Q115" s="574"/>
      <c r="R115" s="574"/>
      <c r="S115" s="574"/>
      <c r="T115" s="574"/>
      <c r="U115" s="574"/>
      <c r="V115" s="574"/>
      <c r="W115" s="574"/>
      <c r="X115" s="574"/>
      <c r="Y115" s="574"/>
      <c r="Z115" s="574"/>
      <c r="AA115" s="574"/>
      <c r="AB115" s="574"/>
      <c r="AC115" s="574"/>
      <c r="AD115" s="574"/>
      <c r="AE115" s="574"/>
      <c r="AF115" s="574"/>
      <c r="AG115" s="574"/>
      <c r="AH115" s="574"/>
    </row>
    <row r="116" spans="1:34" ht="15.75" customHeight="1">
      <c r="A116" s="574"/>
      <c r="B116" s="574"/>
      <c r="C116" s="574"/>
      <c r="D116" s="574"/>
      <c r="E116" s="574"/>
      <c r="F116" s="574"/>
      <c r="G116" s="574"/>
      <c r="H116" s="574"/>
      <c r="I116" s="574"/>
      <c r="J116" s="574"/>
      <c r="K116" s="574"/>
      <c r="L116" s="574"/>
      <c r="M116" s="574"/>
      <c r="N116" s="574"/>
      <c r="O116" s="574"/>
      <c r="P116" s="574"/>
      <c r="Q116" s="574"/>
      <c r="R116" s="574"/>
      <c r="S116" s="574"/>
      <c r="T116" s="574"/>
      <c r="U116" s="574"/>
      <c r="V116" s="574"/>
      <c r="W116" s="574"/>
      <c r="X116" s="574"/>
      <c r="Y116" s="574"/>
      <c r="Z116" s="574"/>
      <c r="AA116" s="574"/>
      <c r="AB116" s="574"/>
      <c r="AC116" s="574"/>
      <c r="AD116" s="574"/>
      <c r="AE116" s="574"/>
      <c r="AF116" s="574"/>
      <c r="AG116" s="574"/>
      <c r="AH116" s="574"/>
    </row>
    <row r="117" spans="1:34" ht="15.75" customHeight="1">
      <c r="A117" s="574"/>
      <c r="B117" s="574"/>
      <c r="C117" s="574"/>
      <c r="D117" s="574"/>
      <c r="E117" s="574"/>
      <c r="F117" s="574"/>
      <c r="G117" s="574"/>
      <c r="H117" s="574"/>
      <c r="I117" s="574"/>
      <c r="J117" s="574"/>
      <c r="K117" s="574"/>
      <c r="L117" s="574"/>
      <c r="M117" s="574"/>
      <c r="N117" s="574"/>
      <c r="O117" s="574"/>
      <c r="P117" s="574"/>
      <c r="Q117" s="574"/>
      <c r="R117" s="574"/>
      <c r="S117" s="574"/>
      <c r="T117" s="574"/>
      <c r="U117" s="574"/>
      <c r="V117" s="574"/>
      <c r="W117" s="574"/>
      <c r="X117" s="574"/>
      <c r="Y117" s="574"/>
      <c r="Z117" s="574"/>
      <c r="AA117" s="574"/>
      <c r="AB117" s="574"/>
      <c r="AC117" s="574"/>
      <c r="AD117" s="574"/>
      <c r="AE117" s="574"/>
      <c r="AF117" s="574"/>
      <c r="AG117" s="574"/>
      <c r="AH117" s="574"/>
    </row>
    <row r="118" spans="1:34" ht="15.75" customHeight="1">
      <c r="A118" s="574"/>
      <c r="B118" s="574"/>
      <c r="C118" s="574"/>
      <c r="D118" s="574"/>
      <c r="E118" s="574"/>
      <c r="F118" s="574"/>
      <c r="G118" s="574"/>
      <c r="H118" s="574"/>
      <c r="I118" s="574"/>
      <c r="J118" s="574"/>
      <c r="K118" s="574"/>
      <c r="L118" s="574"/>
      <c r="M118" s="574"/>
      <c r="N118" s="574"/>
      <c r="O118" s="574"/>
      <c r="P118" s="574"/>
      <c r="Q118" s="574"/>
      <c r="R118" s="574"/>
      <c r="S118" s="574"/>
      <c r="T118" s="574"/>
      <c r="U118" s="574"/>
      <c r="V118" s="574"/>
      <c r="W118" s="574"/>
      <c r="X118" s="574"/>
      <c r="Y118" s="574"/>
      <c r="Z118" s="574"/>
      <c r="AA118" s="574"/>
      <c r="AB118" s="574"/>
      <c r="AC118" s="574"/>
      <c r="AD118" s="574"/>
      <c r="AE118" s="574"/>
      <c r="AF118" s="574"/>
      <c r="AG118" s="574"/>
      <c r="AH118" s="574"/>
    </row>
    <row r="119" spans="1:34" ht="15.75" customHeight="1">
      <c r="A119" s="574"/>
      <c r="B119" s="574"/>
      <c r="C119" s="574"/>
      <c r="D119" s="574"/>
      <c r="E119" s="574"/>
      <c r="F119" s="574"/>
      <c r="G119" s="574"/>
      <c r="H119" s="574"/>
      <c r="I119" s="574"/>
      <c r="J119" s="574"/>
      <c r="K119" s="574"/>
      <c r="L119" s="574"/>
      <c r="M119" s="574"/>
      <c r="N119" s="574"/>
      <c r="O119" s="574"/>
      <c r="P119" s="574"/>
      <c r="Q119" s="574"/>
      <c r="R119" s="574"/>
      <c r="S119" s="574"/>
      <c r="T119" s="574"/>
      <c r="U119" s="574"/>
      <c r="V119" s="574"/>
      <c r="W119" s="574"/>
      <c r="X119" s="574"/>
      <c r="Y119" s="574"/>
      <c r="Z119" s="574"/>
      <c r="AA119" s="574"/>
      <c r="AB119" s="574"/>
      <c r="AC119" s="574"/>
      <c r="AD119" s="574"/>
      <c r="AE119" s="574"/>
      <c r="AF119" s="574"/>
      <c r="AG119" s="574"/>
      <c r="AH119" s="574"/>
    </row>
    <row r="120" spans="1:34" ht="15.75" customHeight="1">
      <c r="A120" s="574"/>
      <c r="B120" s="574"/>
      <c r="C120" s="574"/>
      <c r="D120" s="574"/>
      <c r="E120" s="574"/>
      <c r="F120" s="574"/>
      <c r="G120" s="574"/>
      <c r="H120" s="574"/>
      <c r="I120" s="574"/>
      <c r="J120" s="574"/>
      <c r="K120" s="574"/>
      <c r="L120" s="574"/>
      <c r="M120" s="574"/>
      <c r="N120" s="574"/>
      <c r="O120" s="574"/>
      <c r="P120" s="574"/>
      <c r="Q120" s="574"/>
      <c r="R120" s="574"/>
      <c r="S120" s="574"/>
      <c r="T120" s="574"/>
      <c r="U120" s="574"/>
      <c r="V120" s="574"/>
      <c r="W120" s="574"/>
      <c r="X120" s="574"/>
      <c r="Y120" s="574"/>
      <c r="Z120" s="574"/>
      <c r="AA120" s="574"/>
      <c r="AB120" s="574"/>
      <c r="AC120" s="574"/>
      <c r="AD120" s="574"/>
      <c r="AE120" s="574"/>
      <c r="AF120" s="574"/>
      <c r="AG120" s="574"/>
      <c r="AH120" s="574"/>
    </row>
    <row r="121" spans="1:34" ht="15.75" customHeight="1">
      <c r="A121" s="574"/>
      <c r="B121" s="574"/>
      <c r="C121" s="574"/>
      <c r="D121" s="574"/>
      <c r="E121" s="574"/>
      <c r="F121" s="574"/>
      <c r="G121" s="574"/>
      <c r="H121" s="574"/>
      <c r="I121" s="574"/>
      <c r="J121" s="574"/>
      <c r="K121" s="574"/>
      <c r="L121" s="574"/>
      <c r="M121" s="574"/>
      <c r="N121" s="574"/>
      <c r="O121" s="574"/>
      <c r="P121" s="574"/>
      <c r="Q121" s="574"/>
      <c r="R121" s="574"/>
      <c r="S121" s="574"/>
      <c r="T121" s="574"/>
      <c r="U121" s="574"/>
      <c r="V121" s="574"/>
      <c r="W121" s="574"/>
      <c r="X121" s="574"/>
      <c r="Y121" s="574"/>
      <c r="Z121" s="574"/>
      <c r="AA121" s="574"/>
      <c r="AB121" s="574"/>
      <c r="AC121" s="574"/>
      <c r="AD121" s="574"/>
      <c r="AE121" s="574"/>
      <c r="AF121" s="574"/>
      <c r="AG121" s="574"/>
      <c r="AH121" s="574"/>
    </row>
    <row r="122" spans="1:34" ht="15.75" customHeight="1">
      <c r="A122" s="574"/>
      <c r="B122" s="574"/>
      <c r="C122" s="574"/>
      <c r="D122" s="574"/>
      <c r="E122" s="574"/>
      <c r="F122" s="574"/>
      <c r="G122" s="574"/>
      <c r="H122" s="574"/>
      <c r="I122" s="574"/>
      <c r="J122" s="574"/>
      <c r="K122" s="574"/>
      <c r="L122" s="574"/>
      <c r="M122" s="574"/>
      <c r="N122" s="574"/>
      <c r="O122" s="574"/>
      <c r="P122" s="574"/>
      <c r="Q122" s="574"/>
      <c r="R122" s="574"/>
      <c r="S122" s="574"/>
      <c r="T122" s="574"/>
      <c r="U122" s="574"/>
      <c r="V122" s="574"/>
      <c r="W122" s="574"/>
      <c r="X122" s="574"/>
      <c r="Y122" s="574"/>
      <c r="Z122" s="574"/>
      <c r="AA122" s="574"/>
      <c r="AB122" s="574"/>
      <c r="AC122" s="574"/>
      <c r="AD122" s="574"/>
      <c r="AE122" s="574"/>
      <c r="AF122" s="574"/>
      <c r="AG122" s="574"/>
      <c r="AH122" s="574"/>
    </row>
    <row r="123" spans="1:34" ht="15.75" customHeight="1">
      <c r="A123" s="574"/>
      <c r="B123" s="574"/>
      <c r="C123" s="574"/>
      <c r="D123" s="574"/>
      <c r="E123" s="574"/>
      <c r="F123" s="574"/>
      <c r="G123" s="574"/>
      <c r="H123" s="574"/>
      <c r="I123" s="574"/>
      <c r="J123" s="574"/>
      <c r="K123" s="574"/>
      <c r="L123" s="574"/>
      <c r="M123" s="574"/>
      <c r="N123" s="574"/>
      <c r="O123" s="574"/>
      <c r="P123" s="574"/>
      <c r="Q123" s="574"/>
      <c r="R123" s="574"/>
      <c r="S123" s="574"/>
      <c r="T123" s="574"/>
      <c r="U123" s="574"/>
      <c r="V123" s="574"/>
      <c r="W123" s="574"/>
      <c r="X123" s="574"/>
      <c r="Y123" s="574"/>
      <c r="Z123" s="574"/>
      <c r="AA123" s="574"/>
      <c r="AB123" s="574"/>
      <c r="AC123" s="574"/>
      <c r="AD123" s="574"/>
      <c r="AE123" s="574"/>
      <c r="AF123" s="574"/>
      <c r="AG123" s="574"/>
      <c r="AH123" s="574"/>
    </row>
    <row r="124" spans="1:34" ht="15.75" customHeight="1">
      <c r="A124" s="574"/>
      <c r="B124" s="574"/>
      <c r="C124" s="574"/>
      <c r="D124" s="574"/>
      <c r="E124" s="574"/>
      <c r="F124" s="574"/>
      <c r="G124" s="574"/>
      <c r="H124" s="574"/>
      <c r="I124" s="574"/>
      <c r="J124" s="574"/>
      <c r="K124" s="574"/>
      <c r="L124" s="574"/>
      <c r="M124" s="574"/>
      <c r="N124" s="574"/>
      <c r="O124" s="574"/>
      <c r="P124" s="574"/>
      <c r="Q124" s="574"/>
      <c r="R124" s="574"/>
      <c r="S124" s="574"/>
      <c r="T124" s="574"/>
      <c r="U124" s="574"/>
      <c r="V124" s="574"/>
      <c r="W124" s="574"/>
      <c r="X124" s="574"/>
      <c r="Y124" s="574"/>
      <c r="Z124" s="574"/>
      <c r="AA124" s="574"/>
      <c r="AB124" s="574"/>
      <c r="AC124" s="574"/>
      <c r="AD124" s="574"/>
      <c r="AE124" s="574"/>
      <c r="AF124" s="574"/>
      <c r="AG124" s="574"/>
      <c r="AH124" s="574"/>
    </row>
    <row r="125" spans="1:34" ht="15.75" customHeight="1">
      <c r="A125" s="574"/>
      <c r="B125" s="574"/>
      <c r="C125" s="574"/>
      <c r="D125" s="574"/>
      <c r="E125" s="574"/>
      <c r="F125" s="574"/>
      <c r="G125" s="574"/>
      <c r="H125" s="574"/>
      <c r="I125" s="574"/>
      <c r="J125" s="574"/>
      <c r="K125" s="574"/>
      <c r="L125" s="574"/>
      <c r="M125" s="574"/>
      <c r="N125" s="574"/>
      <c r="O125" s="574"/>
      <c r="P125" s="574"/>
      <c r="Q125" s="574"/>
      <c r="R125" s="574"/>
      <c r="S125" s="574"/>
      <c r="T125" s="574"/>
      <c r="U125" s="574"/>
      <c r="V125" s="574"/>
      <c r="W125" s="574"/>
      <c r="X125" s="574"/>
      <c r="Y125" s="574"/>
      <c r="Z125" s="574"/>
      <c r="AA125" s="574"/>
      <c r="AB125" s="574"/>
      <c r="AC125" s="574"/>
      <c r="AD125" s="574"/>
      <c r="AE125" s="574"/>
      <c r="AF125" s="574"/>
      <c r="AG125" s="574"/>
      <c r="AH125" s="574"/>
    </row>
    <row r="126" spans="1:34" ht="15.75" customHeight="1">
      <c r="A126" s="574"/>
      <c r="B126" s="574"/>
      <c r="C126" s="574"/>
      <c r="D126" s="574"/>
      <c r="E126" s="574"/>
      <c r="F126" s="574"/>
      <c r="G126" s="574"/>
      <c r="H126" s="574"/>
      <c r="I126" s="574"/>
      <c r="J126" s="574"/>
      <c r="K126" s="574"/>
      <c r="L126" s="574"/>
      <c r="M126" s="574"/>
      <c r="N126" s="574"/>
      <c r="O126" s="574"/>
      <c r="P126" s="574"/>
      <c r="Q126" s="574"/>
      <c r="R126" s="574"/>
      <c r="S126" s="574"/>
      <c r="T126" s="574"/>
      <c r="U126" s="574"/>
      <c r="V126" s="574"/>
      <c r="W126" s="574"/>
      <c r="X126" s="574"/>
      <c r="Y126" s="574"/>
      <c r="Z126" s="574"/>
      <c r="AA126" s="574"/>
      <c r="AB126" s="574"/>
      <c r="AC126" s="574"/>
      <c r="AD126" s="574"/>
      <c r="AE126" s="574"/>
      <c r="AF126" s="574"/>
      <c r="AG126" s="574"/>
      <c r="AH126" s="574"/>
    </row>
    <row r="127" spans="1:34" ht="15.75" customHeight="1">
      <c r="A127" s="574"/>
      <c r="B127" s="574"/>
      <c r="C127" s="574"/>
      <c r="D127" s="574"/>
      <c r="E127" s="574"/>
      <c r="F127" s="574"/>
      <c r="G127" s="574"/>
      <c r="H127" s="574"/>
      <c r="I127" s="574"/>
      <c r="J127" s="574"/>
      <c r="K127" s="574"/>
      <c r="L127" s="574"/>
      <c r="M127" s="574"/>
      <c r="N127" s="574"/>
      <c r="O127" s="574"/>
      <c r="P127" s="574"/>
      <c r="Q127" s="574"/>
      <c r="R127" s="574"/>
      <c r="S127" s="574"/>
      <c r="T127" s="574"/>
      <c r="U127" s="574"/>
      <c r="V127" s="574"/>
      <c r="W127" s="574"/>
      <c r="X127" s="574"/>
      <c r="Y127" s="574"/>
      <c r="Z127" s="574"/>
      <c r="AA127" s="574"/>
      <c r="AB127" s="574"/>
      <c r="AC127" s="574"/>
      <c r="AD127" s="574"/>
      <c r="AE127" s="574"/>
      <c r="AF127" s="574"/>
      <c r="AG127" s="574"/>
      <c r="AH127" s="574"/>
    </row>
    <row r="128" spans="1:34" ht="15.75" customHeight="1">
      <c r="A128" s="574"/>
      <c r="B128" s="574"/>
      <c r="C128" s="574"/>
      <c r="D128" s="574"/>
      <c r="E128" s="574"/>
      <c r="F128" s="574"/>
      <c r="G128" s="574"/>
      <c r="H128" s="574"/>
      <c r="I128" s="574"/>
      <c r="J128" s="574"/>
      <c r="K128" s="574"/>
      <c r="L128" s="574"/>
      <c r="M128" s="574"/>
      <c r="N128" s="574"/>
      <c r="O128" s="574"/>
      <c r="P128" s="574"/>
      <c r="Q128" s="574"/>
      <c r="R128" s="574"/>
      <c r="S128" s="574"/>
      <c r="T128" s="574"/>
      <c r="U128" s="574"/>
      <c r="V128" s="574"/>
      <c r="W128" s="574"/>
      <c r="X128" s="574"/>
      <c r="Y128" s="574"/>
      <c r="Z128" s="574"/>
      <c r="AA128" s="574"/>
      <c r="AB128" s="574"/>
      <c r="AC128" s="574"/>
      <c r="AD128" s="574"/>
      <c r="AE128" s="574"/>
      <c r="AF128" s="574"/>
      <c r="AG128" s="574"/>
      <c r="AH128" s="574"/>
    </row>
    <row r="129" spans="1:34" ht="15.75" customHeight="1">
      <c r="A129" s="574"/>
      <c r="B129" s="574"/>
      <c r="C129" s="574"/>
      <c r="D129" s="574"/>
      <c r="E129" s="574"/>
      <c r="F129" s="574"/>
      <c r="G129" s="574"/>
      <c r="H129" s="574"/>
      <c r="I129" s="574"/>
      <c r="J129" s="574"/>
      <c r="K129" s="574"/>
      <c r="L129" s="574"/>
      <c r="M129" s="574"/>
      <c r="N129" s="574"/>
      <c r="O129" s="574"/>
      <c r="P129" s="574"/>
      <c r="Q129" s="574"/>
      <c r="R129" s="574"/>
      <c r="S129" s="574"/>
      <c r="T129" s="574"/>
      <c r="U129" s="574"/>
      <c r="V129" s="574"/>
      <c r="W129" s="574"/>
      <c r="X129" s="574"/>
      <c r="Y129" s="574"/>
      <c r="Z129" s="574"/>
      <c r="AA129" s="574"/>
      <c r="AB129" s="574"/>
      <c r="AC129" s="574"/>
      <c r="AD129" s="574"/>
      <c r="AE129" s="574"/>
      <c r="AF129" s="574"/>
      <c r="AG129" s="574"/>
      <c r="AH129" s="574"/>
    </row>
    <row r="130" spans="1:34" ht="15.75" customHeight="1">
      <c r="A130" s="574"/>
      <c r="B130" s="574"/>
      <c r="C130" s="574"/>
      <c r="D130" s="574"/>
      <c r="E130" s="574"/>
      <c r="F130" s="574"/>
      <c r="G130" s="574"/>
      <c r="H130" s="574"/>
      <c r="I130" s="574"/>
      <c r="J130" s="574"/>
      <c r="K130" s="574"/>
      <c r="L130" s="574"/>
      <c r="M130" s="574"/>
      <c r="N130" s="574"/>
      <c r="O130" s="574"/>
      <c r="P130" s="574"/>
      <c r="Q130" s="574"/>
      <c r="R130" s="574"/>
      <c r="S130" s="574"/>
      <c r="T130" s="574"/>
      <c r="U130" s="574"/>
      <c r="V130" s="574"/>
      <c r="W130" s="574"/>
      <c r="X130" s="574"/>
      <c r="Y130" s="574"/>
      <c r="Z130" s="574"/>
      <c r="AA130" s="574"/>
      <c r="AB130" s="574"/>
      <c r="AC130" s="574"/>
      <c r="AD130" s="574"/>
      <c r="AE130" s="574"/>
      <c r="AF130" s="574"/>
      <c r="AG130" s="574"/>
      <c r="AH130" s="574"/>
    </row>
    <row r="131" spans="1:34" ht="15.75" customHeight="1">
      <c r="A131" s="574"/>
      <c r="B131" s="574"/>
      <c r="C131" s="574"/>
      <c r="D131" s="574"/>
      <c r="E131" s="574"/>
      <c r="F131" s="574"/>
      <c r="G131" s="574"/>
      <c r="H131" s="574"/>
      <c r="I131" s="574"/>
      <c r="J131" s="574"/>
      <c r="K131" s="574"/>
      <c r="L131" s="574"/>
      <c r="M131" s="574"/>
      <c r="N131" s="574"/>
      <c r="O131" s="574"/>
      <c r="P131" s="574"/>
      <c r="Q131" s="574"/>
      <c r="R131" s="574"/>
      <c r="S131" s="574"/>
      <c r="T131" s="574"/>
      <c r="U131" s="574"/>
      <c r="V131" s="574"/>
      <c r="W131" s="574"/>
      <c r="X131" s="574"/>
      <c r="Y131" s="574"/>
      <c r="Z131" s="574"/>
      <c r="AA131" s="574"/>
      <c r="AB131" s="574"/>
      <c r="AC131" s="574"/>
      <c r="AD131" s="574"/>
      <c r="AE131" s="574"/>
      <c r="AF131" s="574"/>
      <c r="AG131" s="574"/>
      <c r="AH131" s="574"/>
    </row>
    <row r="132" spans="1:34" ht="15.75" customHeight="1">
      <c r="A132" s="574"/>
      <c r="B132" s="574"/>
      <c r="C132" s="574"/>
      <c r="D132" s="574"/>
      <c r="E132" s="574"/>
      <c r="F132" s="574"/>
      <c r="G132" s="574"/>
      <c r="H132" s="574"/>
      <c r="I132" s="574"/>
      <c r="J132" s="574"/>
      <c r="K132" s="574"/>
      <c r="L132" s="574"/>
      <c r="M132" s="574"/>
      <c r="N132" s="574"/>
      <c r="O132" s="574"/>
      <c r="P132" s="574"/>
      <c r="Q132" s="574"/>
      <c r="R132" s="574"/>
      <c r="S132" s="574"/>
      <c r="T132" s="574"/>
      <c r="U132" s="574"/>
      <c r="V132" s="574"/>
      <c r="W132" s="574"/>
      <c r="X132" s="574"/>
      <c r="Y132" s="574"/>
      <c r="Z132" s="574"/>
      <c r="AA132" s="574"/>
      <c r="AB132" s="574"/>
      <c r="AC132" s="574"/>
      <c r="AD132" s="574"/>
      <c r="AE132" s="574"/>
      <c r="AF132" s="574"/>
      <c r="AG132" s="574"/>
      <c r="AH132" s="574"/>
    </row>
    <row r="133" spans="1:34" ht="15.75" customHeight="1">
      <c r="A133" s="574"/>
      <c r="B133" s="574"/>
      <c r="C133" s="574"/>
      <c r="D133" s="574"/>
      <c r="E133" s="574"/>
      <c r="F133" s="574"/>
      <c r="G133" s="574"/>
      <c r="H133" s="574"/>
      <c r="I133" s="574"/>
      <c r="J133" s="574"/>
      <c r="K133" s="574"/>
      <c r="L133" s="574"/>
      <c r="M133" s="574"/>
      <c r="N133" s="574"/>
      <c r="O133" s="574"/>
      <c r="P133" s="574"/>
      <c r="Q133" s="574"/>
      <c r="R133" s="574"/>
      <c r="S133" s="574"/>
      <c r="T133" s="574"/>
      <c r="U133" s="574"/>
      <c r="V133" s="574"/>
      <c r="W133" s="574"/>
      <c r="X133" s="574"/>
      <c r="Y133" s="574"/>
      <c r="Z133" s="574"/>
      <c r="AA133" s="574"/>
      <c r="AB133" s="574"/>
      <c r="AC133" s="574"/>
      <c r="AD133" s="574"/>
      <c r="AE133" s="574"/>
      <c r="AF133" s="574"/>
      <c r="AG133" s="574"/>
      <c r="AH133" s="574"/>
    </row>
    <row r="134" spans="1:34" ht="15.75" customHeight="1">
      <c r="A134" s="574"/>
      <c r="B134" s="574"/>
      <c r="C134" s="574"/>
      <c r="D134" s="574"/>
      <c r="E134" s="574"/>
      <c r="F134" s="574"/>
      <c r="G134" s="574"/>
      <c r="H134" s="574"/>
      <c r="I134" s="574"/>
      <c r="J134" s="574"/>
      <c r="K134" s="574"/>
      <c r="L134" s="574"/>
      <c r="M134" s="574"/>
      <c r="N134" s="574"/>
      <c r="O134" s="574"/>
      <c r="P134" s="574"/>
      <c r="Q134" s="574"/>
      <c r="R134" s="574"/>
      <c r="S134" s="574"/>
      <c r="T134" s="574"/>
      <c r="U134" s="574"/>
      <c r="V134" s="574"/>
      <c r="W134" s="574"/>
      <c r="X134" s="574"/>
      <c r="Y134" s="574"/>
      <c r="Z134" s="574"/>
      <c r="AA134" s="574"/>
      <c r="AB134" s="574"/>
      <c r="AC134" s="574"/>
      <c r="AD134" s="574"/>
      <c r="AE134" s="574"/>
      <c r="AF134" s="574"/>
      <c r="AG134" s="574"/>
      <c r="AH134" s="574"/>
    </row>
    <row r="135" spans="1:34" ht="15.75" customHeight="1">
      <c r="A135" s="574"/>
      <c r="B135" s="574"/>
      <c r="C135" s="574"/>
      <c r="D135" s="574"/>
      <c r="E135" s="574"/>
      <c r="F135" s="574"/>
      <c r="G135" s="574"/>
      <c r="H135" s="574"/>
      <c r="I135" s="574"/>
      <c r="J135" s="574"/>
      <c r="K135" s="574"/>
      <c r="L135" s="574"/>
      <c r="M135" s="574"/>
      <c r="N135" s="574"/>
      <c r="O135" s="574"/>
      <c r="P135" s="574"/>
      <c r="Q135" s="574"/>
      <c r="R135" s="574"/>
      <c r="S135" s="574"/>
      <c r="T135" s="574"/>
      <c r="U135" s="574"/>
      <c r="V135" s="574"/>
      <c r="W135" s="574"/>
      <c r="X135" s="574"/>
      <c r="Y135" s="574"/>
      <c r="Z135" s="574"/>
      <c r="AA135" s="574"/>
      <c r="AB135" s="574"/>
      <c r="AC135" s="574"/>
      <c r="AD135" s="574"/>
      <c r="AE135" s="574"/>
      <c r="AF135" s="574"/>
      <c r="AG135" s="574"/>
      <c r="AH135" s="574"/>
    </row>
    <row r="136" spans="1:34" ht="15.75" customHeight="1">
      <c r="A136" s="574"/>
      <c r="B136" s="574"/>
      <c r="C136" s="574"/>
      <c r="D136" s="574"/>
      <c r="E136" s="574"/>
      <c r="F136" s="574"/>
      <c r="G136" s="574"/>
      <c r="H136" s="574"/>
      <c r="I136" s="574"/>
      <c r="J136" s="574"/>
      <c r="K136" s="574"/>
      <c r="L136" s="574"/>
      <c r="M136" s="574"/>
      <c r="N136" s="574"/>
      <c r="O136" s="574"/>
      <c r="P136" s="574"/>
      <c r="Q136" s="574"/>
      <c r="R136" s="574"/>
      <c r="S136" s="574"/>
      <c r="T136" s="574"/>
      <c r="U136" s="574"/>
      <c r="V136" s="574"/>
      <c r="W136" s="574"/>
      <c r="X136" s="574"/>
      <c r="Y136" s="574"/>
      <c r="Z136" s="574"/>
      <c r="AA136" s="574"/>
      <c r="AB136" s="574"/>
      <c r="AC136" s="574"/>
      <c r="AD136" s="574"/>
      <c r="AE136" s="574"/>
      <c r="AF136" s="574"/>
      <c r="AG136" s="574"/>
      <c r="AH136" s="574"/>
    </row>
    <row r="137" spans="1:34" ht="15.75" customHeight="1">
      <c r="A137" s="574"/>
      <c r="B137" s="574"/>
      <c r="C137" s="574"/>
      <c r="D137" s="574"/>
      <c r="E137" s="574"/>
      <c r="F137" s="574"/>
      <c r="G137" s="574"/>
      <c r="H137" s="574"/>
      <c r="I137" s="574"/>
      <c r="J137" s="574"/>
      <c r="K137" s="574"/>
      <c r="L137" s="574"/>
      <c r="M137" s="574"/>
      <c r="N137" s="574"/>
      <c r="O137" s="574"/>
      <c r="P137" s="574"/>
      <c r="Q137" s="574"/>
      <c r="R137" s="574"/>
      <c r="S137" s="574"/>
      <c r="T137" s="574"/>
      <c r="U137" s="574"/>
      <c r="V137" s="574"/>
      <c r="W137" s="574"/>
      <c r="X137" s="574"/>
      <c r="Y137" s="574"/>
      <c r="Z137" s="574"/>
      <c r="AA137" s="574"/>
      <c r="AB137" s="574"/>
      <c r="AC137" s="574"/>
      <c r="AD137" s="574"/>
      <c r="AE137" s="574"/>
      <c r="AF137" s="574"/>
      <c r="AG137" s="574"/>
      <c r="AH137" s="574"/>
    </row>
    <row r="138" spans="1:34" ht="15.75" customHeight="1">
      <c r="A138" s="574"/>
      <c r="B138" s="574"/>
      <c r="C138" s="574"/>
      <c r="D138" s="574"/>
      <c r="E138" s="574"/>
      <c r="F138" s="574"/>
      <c r="G138" s="574"/>
      <c r="H138" s="574"/>
      <c r="I138" s="574"/>
      <c r="J138" s="574"/>
      <c r="K138" s="574"/>
      <c r="L138" s="574"/>
      <c r="M138" s="574"/>
      <c r="N138" s="574"/>
      <c r="O138" s="574"/>
      <c r="P138" s="574"/>
      <c r="Q138" s="574"/>
      <c r="R138" s="574"/>
      <c r="S138" s="574"/>
      <c r="T138" s="574"/>
      <c r="U138" s="574"/>
      <c r="V138" s="574"/>
      <c r="W138" s="574"/>
      <c r="X138" s="574"/>
      <c r="Y138" s="574"/>
      <c r="Z138" s="574"/>
      <c r="AA138" s="574"/>
      <c r="AB138" s="574"/>
      <c r="AC138" s="574"/>
      <c r="AD138" s="574"/>
      <c r="AE138" s="574"/>
      <c r="AF138" s="574"/>
      <c r="AG138" s="574"/>
      <c r="AH138" s="574"/>
    </row>
    <row r="139" spans="1:34" ht="15.75" customHeight="1">
      <c r="A139" s="574"/>
      <c r="B139" s="574"/>
      <c r="C139" s="574"/>
      <c r="D139" s="574"/>
      <c r="E139" s="574"/>
      <c r="F139" s="574"/>
      <c r="G139" s="574"/>
      <c r="H139" s="574"/>
      <c r="I139" s="574"/>
      <c r="J139" s="574"/>
      <c r="K139" s="574"/>
      <c r="L139" s="574"/>
      <c r="M139" s="574"/>
      <c r="N139" s="574"/>
      <c r="O139" s="574"/>
      <c r="P139" s="574"/>
      <c r="Q139" s="574"/>
      <c r="R139" s="574"/>
      <c r="S139" s="574"/>
      <c r="T139" s="574"/>
      <c r="U139" s="574"/>
      <c r="V139" s="574"/>
      <c r="W139" s="574"/>
      <c r="X139" s="574"/>
      <c r="Y139" s="574"/>
      <c r="Z139" s="574"/>
      <c r="AA139" s="574"/>
      <c r="AB139" s="574"/>
      <c r="AC139" s="574"/>
      <c r="AD139" s="574"/>
      <c r="AE139" s="574"/>
      <c r="AF139" s="574"/>
      <c r="AG139" s="574"/>
      <c r="AH139" s="574"/>
    </row>
    <row r="140" spans="1:34" ht="15.75" customHeight="1">
      <c r="A140" s="574"/>
      <c r="B140" s="574"/>
      <c r="C140" s="574"/>
      <c r="D140" s="574"/>
      <c r="E140" s="574"/>
      <c r="F140" s="574"/>
      <c r="G140" s="574"/>
      <c r="H140" s="574"/>
      <c r="I140" s="574"/>
      <c r="J140" s="574"/>
      <c r="K140" s="574"/>
      <c r="L140" s="574"/>
      <c r="M140" s="574"/>
      <c r="N140" s="574"/>
      <c r="O140" s="574"/>
      <c r="P140" s="574"/>
      <c r="Q140" s="574"/>
      <c r="R140" s="574"/>
      <c r="S140" s="574"/>
      <c r="T140" s="574"/>
      <c r="U140" s="574"/>
      <c r="V140" s="574"/>
      <c r="W140" s="574"/>
      <c r="X140" s="574"/>
      <c r="Y140" s="574"/>
      <c r="Z140" s="574"/>
      <c r="AA140" s="574"/>
      <c r="AB140" s="574"/>
      <c r="AC140" s="574"/>
      <c r="AD140" s="574"/>
      <c r="AE140" s="574"/>
      <c r="AF140" s="574"/>
      <c r="AG140" s="574"/>
      <c r="AH140" s="574"/>
    </row>
    <row r="141" spans="1:34" ht="15.75" customHeight="1">
      <c r="A141" s="574"/>
      <c r="B141" s="574"/>
      <c r="C141" s="574"/>
      <c r="D141" s="574"/>
      <c r="E141" s="574"/>
      <c r="F141" s="574"/>
      <c r="G141" s="574"/>
      <c r="H141" s="574"/>
      <c r="I141" s="574"/>
      <c r="J141" s="574"/>
      <c r="K141" s="574"/>
      <c r="L141" s="574"/>
      <c r="M141" s="574"/>
      <c r="N141" s="574"/>
      <c r="O141" s="574"/>
      <c r="P141" s="574"/>
      <c r="Q141" s="574"/>
      <c r="R141" s="574"/>
      <c r="S141" s="574"/>
      <c r="T141" s="574"/>
      <c r="U141" s="574"/>
      <c r="V141" s="574"/>
      <c r="W141" s="574"/>
      <c r="X141" s="574"/>
      <c r="Y141" s="574"/>
      <c r="Z141" s="574"/>
      <c r="AA141" s="574"/>
      <c r="AB141" s="574"/>
      <c r="AC141" s="574"/>
      <c r="AD141" s="574"/>
      <c r="AE141" s="574"/>
      <c r="AF141" s="574"/>
      <c r="AG141" s="574"/>
      <c r="AH141" s="574"/>
    </row>
    <row r="142" spans="1:34" ht="15.75" customHeight="1">
      <c r="A142" s="574"/>
      <c r="B142" s="574"/>
      <c r="C142" s="574"/>
      <c r="D142" s="574"/>
      <c r="E142" s="574"/>
      <c r="F142" s="574"/>
      <c r="G142" s="574"/>
      <c r="H142" s="574"/>
      <c r="I142" s="574"/>
      <c r="J142" s="574"/>
      <c r="K142" s="574"/>
      <c r="L142" s="574"/>
      <c r="M142" s="574"/>
      <c r="N142" s="574"/>
      <c r="O142" s="574"/>
      <c r="P142" s="574"/>
      <c r="Q142" s="574"/>
      <c r="R142" s="574"/>
      <c r="S142" s="574"/>
      <c r="T142" s="574"/>
      <c r="U142" s="574"/>
      <c r="V142" s="574"/>
      <c r="W142" s="574"/>
      <c r="X142" s="574"/>
      <c r="Y142" s="574"/>
      <c r="Z142" s="574"/>
      <c r="AA142" s="574"/>
      <c r="AB142" s="574"/>
      <c r="AC142" s="574"/>
      <c r="AD142" s="574"/>
      <c r="AE142" s="574"/>
      <c r="AF142" s="574"/>
      <c r="AG142" s="574"/>
      <c r="AH142" s="574"/>
    </row>
    <row r="143" spans="1:34" ht="15.75" customHeight="1">
      <c r="A143" s="574"/>
      <c r="B143" s="574"/>
      <c r="C143" s="574"/>
      <c r="D143" s="574"/>
      <c r="E143" s="574"/>
      <c r="F143" s="574"/>
      <c r="G143" s="574"/>
      <c r="H143" s="574"/>
      <c r="I143" s="574"/>
      <c r="J143" s="574"/>
      <c r="K143" s="574"/>
      <c r="L143" s="574"/>
      <c r="M143" s="574"/>
      <c r="N143" s="574"/>
      <c r="O143" s="574"/>
      <c r="P143" s="574"/>
      <c r="Q143" s="574"/>
      <c r="R143" s="574"/>
      <c r="S143" s="574"/>
      <c r="T143" s="574"/>
      <c r="U143" s="574"/>
      <c r="V143" s="574"/>
      <c r="W143" s="574"/>
      <c r="X143" s="574"/>
      <c r="Y143" s="574"/>
      <c r="Z143" s="574"/>
      <c r="AA143" s="574"/>
      <c r="AB143" s="574"/>
      <c r="AC143" s="574"/>
      <c r="AD143" s="574"/>
      <c r="AE143" s="574"/>
      <c r="AF143" s="574"/>
      <c r="AG143" s="574"/>
      <c r="AH143" s="574"/>
    </row>
    <row r="144" spans="1:34" ht="15.75" customHeight="1">
      <c r="A144" s="574"/>
      <c r="B144" s="574"/>
      <c r="C144" s="574"/>
      <c r="D144" s="574"/>
      <c r="E144" s="574"/>
      <c r="F144" s="574"/>
      <c r="G144" s="574"/>
      <c r="H144" s="574"/>
      <c r="I144" s="574"/>
      <c r="J144" s="574"/>
      <c r="K144" s="574"/>
      <c r="L144" s="574"/>
      <c r="M144" s="574"/>
      <c r="N144" s="574"/>
      <c r="O144" s="574"/>
      <c r="P144" s="574"/>
      <c r="Q144" s="574"/>
      <c r="R144" s="574"/>
      <c r="S144" s="574"/>
      <c r="T144" s="574"/>
      <c r="U144" s="574"/>
      <c r="V144" s="574"/>
      <c r="W144" s="574"/>
      <c r="X144" s="574"/>
      <c r="Y144" s="574"/>
      <c r="Z144" s="574"/>
      <c r="AA144" s="574"/>
      <c r="AB144" s="574"/>
      <c r="AC144" s="574"/>
      <c r="AD144" s="574"/>
      <c r="AE144" s="574"/>
      <c r="AF144" s="574"/>
      <c r="AG144" s="574"/>
      <c r="AH144" s="574"/>
    </row>
    <row r="145" spans="1:34" ht="15.75" customHeight="1">
      <c r="A145" s="574"/>
      <c r="B145" s="574"/>
      <c r="C145" s="574"/>
      <c r="D145" s="574"/>
      <c r="E145" s="574"/>
      <c r="F145" s="574"/>
      <c r="G145" s="574"/>
      <c r="H145" s="574"/>
      <c r="I145" s="574"/>
      <c r="J145" s="574"/>
      <c r="K145" s="574"/>
      <c r="L145" s="574"/>
      <c r="M145" s="574"/>
      <c r="N145" s="574"/>
      <c r="O145" s="574"/>
      <c r="P145" s="574"/>
      <c r="Q145" s="574"/>
      <c r="R145" s="574"/>
      <c r="S145" s="574"/>
      <c r="T145" s="574"/>
      <c r="U145" s="574"/>
      <c r="V145" s="574"/>
      <c r="W145" s="574"/>
      <c r="X145" s="574"/>
      <c r="Y145" s="574"/>
      <c r="Z145" s="574"/>
      <c r="AA145" s="574"/>
      <c r="AB145" s="574"/>
      <c r="AC145" s="574"/>
      <c r="AD145" s="574"/>
      <c r="AE145" s="574"/>
      <c r="AF145" s="574"/>
      <c r="AG145" s="574"/>
      <c r="AH145" s="574"/>
    </row>
    <row r="146" spans="1:34" ht="15.75" customHeight="1">
      <c r="A146" s="574"/>
      <c r="B146" s="574"/>
      <c r="C146" s="574"/>
      <c r="D146" s="574"/>
      <c r="E146" s="574"/>
      <c r="F146" s="574"/>
      <c r="G146" s="574"/>
      <c r="H146" s="574"/>
      <c r="I146" s="574"/>
      <c r="J146" s="574"/>
      <c r="K146" s="574"/>
      <c r="L146" s="574"/>
      <c r="M146" s="574"/>
      <c r="N146" s="574"/>
      <c r="O146" s="574"/>
      <c r="P146" s="574"/>
      <c r="Q146" s="574"/>
      <c r="R146" s="574"/>
      <c r="S146" s="574"/>
      <c r="T146" s="574"/>
      <c r="U146" s="574"/>
      <c r="V146" s="574"/>
      <c r="W146" s="574"/>
      <c r="X146" s="574"/>
      <c r="Y146" s="574"/>
      <c r="Z146" s="574"/>
      <c r="AA146" s="574"/>
      <c r="AB146" s="574"/>
      <c r="AC146" s="574"/>
      <c r="AD146" s="574"/>
      <c r="AE146" s="574"/>
      <c r="AF146" s="574"/>
      <c r="AG146" s="574"/>
      <c r="AH146" s="574"/>
    </row>
    <row r="147" spans="1:34" ht="15.75" customHeight="1">
      <c r="A147" s="574"/>
      <c r="B147" s="574"/>
      <c r="C147" s="574"/>
      <c r="D147" s="574"/>
      <c r="E147" s="574"/>
      <c r="F147" s="574"/>
      <c r="G147" s="574"/>
      <c r="H147" s="574"/>
      <c r="I147" s="574"/>
      <c r="J147" s="574"/>
      <c r="K147" s="574"/>
      <c r="L147" s="574"/>
      <c r="M147" s="574"/>
      <c r="N147" s="574"/>
      <c r="O147" s="574"/>
      <c r="P147" s="574"/>
      <c r="Q147" s="574"/>
      <c r="R147" s="574"/>
      <c r="S147" s="574"/>
      <c r="T147" s="574"/>
      <c r="U147" s="574"/>
      <c r="V147" s="574"/>
      <c r="W147" s="574"/>
      <c r="X147" s="574"/>
      <c r="Y147" s="574"/>
      <c r="Z147" s="574"/>
      <c r="AA147" s="574"/>
      <c r="AB147" s="574"/>
      <c r="AC147" s="574"/>
      <c r="AD147" s="574"/>
      <c r="AE147" s="574"/>
      <c r="AF147" s="574"/>
      <c r="AG147" s="574"/>
      <c r="AH147" s="574"/>
    </row>
    <row r="148" spans="1:34" ht="15.75" customHeight="1">
      <c r="A148" s="574"/>
      <c r="B148" s="574"/>
      <c r="C148" s="574"/>
      <c r="D148" s="574"/>
      <c r="E148" s="574"/>
      <c r="F148" s="574"/>
      <c r="G148" s="574"/>
      <c r="H148" s="574"/>
      <c r="I148" s="574"/>
      <c r="J148" s="574"/>
      <c r="K148" s="574"/>
      <c r="L148" s="574"/>
      <c r="M148" s="574"/>
      <c r="N148" s="574"/>
      <c r="O148" s="574"/>
      <c r="P148" s="574"/>
      <c r="Q148" s="574"/>
      <c r="R148" s="574"/>
      <c r="S148" s="574"/>
      <c r="T148" s="574"/>
      <c r="U148" s="574"/>
      <c r="V148" s="574"/>
      <c r="W148" s="574"/>
      <c r="X148" s="574"/>
      <c r="Y148" s="574"/>
      <c r="Z148" s="574"/>
      <c r="AA148" s="574"/>
      <c r="AB148" s="574"/>
      <c r="AC148" s="574"/>
      <c r="AD148" s="574"/>
      <c r="AE148" s="574"/>
      <c r="AF148" s="574"/>
      <c r="AG148" s="574"/>
      <c r="AH148" s="574"/>
    </row>
    <row r="149" spans="1:34" ht="15.75" customHeight="1">
      <c r="A149" s="574"/>
      <c r="B149" s="574"/>
      <c r="C149" s="574"/>
      <c r="D149" s="574"/>
      <c r="E149" s="574"/>
      <c r="F149" s="574"/>
      <c r="G149" s="574"/>
      <c r="H149" s="574"/>
      <c r="I149" s="574"/>
      <c r="J149" s="574"/>
      <c r="K149" s="574"/>
      <c r="L149" s="574"/>
      <c r="M149" s="574"/>
      <c r="N149" s="574"/>
      <c r="O149" s="574"/>
      <c r="P149" s="574"/>
      <c r="Q149" s="574"/>
      <c r="R149" s="574"/>
      <c r="S149" s="574"/>
      <c r="T149" s="574"/>
      <c r="U149" s="574"/>
      <c r="V149" s="574"/>
      <c r="W149" s="574"/>
      <c r="X149" s="574"/>
      <c r="Y149" s="574"/>
      <c r="Z149" s="574"/>
      <c r="AA149" s="574"/>
      <c r="AB149" s="574"/>
      <c r="AC149" s="574"/>
      <c r="AD149" s="574"/>
      <c r="AE149" s="574"/>
      <c r="AF149" s="574"/>
      <c r="AG149" s="574"/>
      <c r="AH149" s="574"/>
    </row>
    <row r="150" spans="1:34" ht="15.75" customHeight="1">
      <c r="A150" s="574"/>
      <c r="B150" s="574"/>
      <c r="C150" s="574"/>
      <c r="D150" s="574"/>
      <c r="E150" s="574"/>
      <c r="F150" s="574"/>
      <c r="G150" s="574"/>
      <c r="H150" s="574"/>
      <c r="I150" s="574"/>
      <c r="J150" s="574"/>
      <c r="K150" s="574"/>
      <c r="L150" s="574"/>
      <c r="M150" s="574"/>
      <c r="N150" s="574"/>
      <c r="O150" s="574"/>
      <c r="P150" s="574"/>
      <c r="Q150" s="574"/>
      <c r="R150" s="574"/>
      <c r="S150" s="574"/>
      <c r="T150" s="574"/>
      <c r="U150" s="574"/>
      <c r="V150" s="574"/>
      <c r="W150" s="574"/>
      <c r="X150" s="574"/>
      <c r="Y150" s="574"/>
      <c r="Z150" s="574"/>
      <c r="AA150" s="574"/>
      <c r="AB150" s="574"/>
      <c r="AC150" s="574"/>
      <c r="AD150" s="574"/>
      <c r="AE150" s="574"/>
      <c r="AF150" s="574"/>
      <c r="AG150" s="574"/>
      <c r="AH150" s="574"/>
    </row>
    <row r="151" spans="1:34" ht="15.75" customHeight="1">
      <c r="A151" s="574"/>
      <c r="B151" s="574"/>
      <c r="C151" s="574"/>
      <c r="D151" s="574"/>
      <c r="E151" s="574"/>
      <c r="F151" s="574"/>
      <c r="G151" s="574"/>
      <c r="H151" s="574"/>
      <c r="I151" s="574"/>
      <c r="J151" s="574"/>
      <c r="K151" s="574"/>
      <c r="L151" s="574"/>
      <c r="M151" s="574"/>
      <c r="N151" s="574"/>
      <c r="O151" s="574"/>
      <c r="P151" s="574"/>
      <c r="Q151" s="574"/>
      <c r="R151" s="574"/>
      <c r="S151" s="574"/>
      <c r="T151" s="574"/>
      <c r="U151" s="574"/>
      <c r="V151" s="574"/>
      <c r="W151" s="574"/>
      <c r="X151" s="574"/>
      <c r="Y151" s="574"/>
      <c r="Z151" s="574"/>
      <c r="AA151" s="574"/>
      <c r="AB151" s="574"/>
      <c r="AC151" s="574"/>
      <c r="AD151" s="574"/>
      <c r="AE151" s="574"/>
      <c r="AF151" s="574"/>
      <c r="AG151" s="574"/>
      <c r="AH151" s="574"/>
    </row>
    <row r="152" spans="1:34" ht="15.75" customHeight="1">
      <c r="A152" s="574"/>
      <c r="B152" s="574"/>
      <c r="C152" s="574"/>
      <c r="D152" s="574"/>
      <c r="E152" s="574"/>
      <c r="F152" s="574"/>
      <c r="G152" s="574"/>
      <c r="H152" s="574"/>
      <c r="I152" s="574"/>
      <c r="J152" s="574"/>
      <c r="K152" s="574"/>
      <c r="L152" s="574"/>
      <c r="M152" s="574"/>
      <c r="N152" s="574"/>
      <c r="O152" s="574"/>
      <c r="P152" s="574"/>
      <c r="Q152" s="574"/>
      <c r="R152" s="574"/>
      <c r="S152" s="574"/>
      <c r="T152" s="574"/>
      <c r="U152" s="574"/>
      <c r="V152" s="574"/>
      <c r="W152" s="574"/>
      <c r="X152" s="574"/>
      <c r="Y152" s="574"/>
      <c r="Z152" s="574"/>
      <c r="AA152" s="574"/>
      <c r="AB152" s="574"/>
      <c r="AC152" s="574"/>
      <c r="AD152" s="574"/>
      <c r="AE152" s="574"/>
      <c r="AF152" s="574"/>
      <c r="AG152" s="574"/>
      <c r="AH152" s="574"/>
    </row>
    <row r="153" spans="1:34" ht="15.75" customHeight="1">
      <c r="A153" s="574"/>
      <c r="B153" s="574"/>
      <c r="C153" s="574"/>
      <c r="D153" s="574"/>
      <c r="E153" s="574"/>
      <c r="F153" s="574"/>
      <c r="G153" s="574"/>
      <c r="H153" s="574"/>
      <c r="I153" s="574"/>
      <c r="J153" s="574"/>
      <c r="K153" s="574"/>
      <c r="L153" s="574"/>
      <c r="M153" s="574"/>
      <c r="N153" s="574"/>
      <c r="O153" s="574"/>
      <c r="P153" s="574"/>
      <c r="Q153" s="574"/>
      <c r="R153" s="574"/>
      <c r="S153" s="574"/>
      <c r="T153" s="574"/>
      <c r="U153" s="574"/>
      <c r="V153" s="574"/>
      <c r="W153" s="574"/>
      <c r="X153" s="574"/>
      <c r="Y153" s="574"/>
      <c r="Z153" s="574"/>
      <c r="AA153" s="574"/>
      <c r="AB153" s="574"/>
      <c r="AC153" s="574"/>
      <c r="AD153" s="574"/>
      <c r="AE153" s="574"/>
      <c r="AF153" s="574"/>
      <c r="AG153" s="574"/>
      <c r="AH153" s="574"/>
    </row>
    <row r="154" spans="1:34" ht="15.75" customHeight="1">
      <c r="A154" s="574"/>
      <c r="B154" s="574"/>
      <c r="C154" s="574"/>
      <c r="D154" s="574"/>
      <c r="E154" s="574"/>
      <c r="F154" s="574"/>
      <c r="G154" s="574"/>
      <c r="H154" s="574"/>
      <c r="I154" s="574"/>
      <c r="J154" s="574"/>
      <c r="K154" s="574"/>
      <c r="L154" s="574"/>
      <c r="M154" s="574"/>
      <c r="N154" s="574"/>
      <c r="O154" s="574"/>
      <c r="P154" s="574"/>
      <c r="Q154" s="574"/>
      <c r="R154" s="574"/>
      <c r="S154" s="574"/>
      <c r="T154" s="574"/>
      <c r="U154" s="574"/>
      <c r="V154" s="574"/>
      <c r="W154" s="574"/>
      <c r="X154" s="574"/>
      <c r="Y154" s="574"/>
      <c r="Z154" s="574"/>
      <c r="AA154" s="574"/>
      <c r="AB154" s="574"/>
      <c r="AC154" s="574"/>
      <c r="AD154" s="574"/>
      <c r="AE154" s="574"/>
      <c r="AF154" s="574"/>
      <c r="AG154" s="574"/>
      <c r="AH154" s="574"/>
    </row>
    <row r="155" spans="1:34" ht="15.75" customHeight="1">
      <c r="A155" s="574"/>
      <c r="B155" s="574"/>
      <c r="C155" s="574"/>
      <c r="D155" s="574"/>
      <c r="E155" s="574"/>
      <c r="F155" s="574"/>
      <c r="G155" s="574"/>
      <c r="H155" s="574"/>
      <c r="I155" s="574"/>
      <c r="J155" s="574"/>
      <c r="K155" s="574"/>
      <c r="L155" s="574"/>
      <c r="M155" s="574"/>
      <c r="N155" s="574"/>
      <c r="O155" s="574"/>
      <c r="P155" s="574"/>
      <c r="Q155" s="574"/>
      <c r="R155" s="574"/>
      <c r="S155" s="574"/>
      <c r="T155" s="574"/>
      <c r="U155" s="574"/>
      <c r="V155" s="574"/>
      <c r="W155" s="574"/>
      <c r="X155" s="574"/>
      <c r="Y155" s="574"/>
      <c r="Z155" s="574"/>
      <c r="AA155" s="574"/>
      <c r="AB155" s="574"/>
      <c r="AC155" s="574"/>
      <c r="AD155" s="574"/>
      <c r="AE155" s="574"/>
      <c r="AF155" s="574"/>
      <c r="AG155" s="574"/>
      <c r="AH155" s="574"/>
    </row>
    <row r="156" spans="1:34" ht="15.75" customHeight="1">
      <c r="A156" s="574"/>
      <c r="B156" s="574"/>
      <c r="C156" s="574"/>
      <c r="D156" s="574"/>
      <c r="E156" s="574"/>
      <c r="F156" s="574"/>
      <c r="G156" s="574"/>
      <c r="H156" s="574"/>
      <c r="I156" s="574"/>
      <c r="J156" s="574"/>
      <c r="K156" s="574"/>
      <c r="L156" s="574"/>
      <c r="M156" s="574"/>
      <c r="N156" s="574"/>
      <c r="O156" s="574"/>
      <c r="P156" s="574"/>
      <c r="Q156" s="574"/>
      <c r="R156" s="574"/>
      <c r="S156" s="574"/>
      <c r="T156" s="574"/>
      <c r="U156" s="574"/>
      <c r="V156" s="574"/>
      <c r="W156" s="574"/>
      <c r="X156" s="574"/>
      <c r="Y156" s="574"/>
      <c r="Z156" s="574"/>
      <c r="AA156" s="574"/>
      <c r="AB156" s="574"/>
      <c r="AC156" s="574"/>
      <c r="AD156" s="574"/>
      <c r="AE156" s="574"/>
      <c r="AF156" s="574"/>
      <c r="AG156" s="574"/>
      <c r="AH156" s="574"/>
    </row>
    <row r="157" spans="1:34" ht="15.75" customHeight="1">
      <c r="A157" s="574"/>
      <c r="B157" s="574"/>
      <c r="C157" s="574"/>
      <c r="D157" s="574"/>
      <c r="E157" s="574"/>
      <c r="F157" s="574"/>
      <c r="G157" s="574"/>
      <c r="H157" s="574"/>
      <c r="I157" s="574"/>
      <c r="J157" s="574"/>
      <c r="K157" s="574"/>
      <c r="L157" s="574"/>
      <c r="M157" s="574"/>
      <c r="N157" s="574"/>
      <c r="O157" s="574"/>
      <c r="P157" s="574"/>
      <c r="Q157" s="574"/>
      <c r="R157" s="574"/>
      <c r="S157" s="574"/>
      <c r="T157" s="574"/>
      <c r="U157" s="574"/>
      <c r="V157" s="574"/>
      <c r="W157" s="574"/>
      <c r="X157" s="574"/>
      <c r="Y157" s="574"/>
      <c r="Z157" s="574"/>
      <c r="AA157" s="574"/>
      <c r="AB157" s="574"/>
      <c r="AC157" s="574"/>
      <c r="AD157" s="574"/>
      <c r="AE157" s="574"/>
      <c r="AF157" s="574"/>
      <c r="AG157" s="574"/>
      <c r="AH157" s="574"/>
    </row>
    <row r="158" spans="1:34" ht="15.75" customHeight="1">
      <c r="A158" s="574"/>
      <c r="B158" s="574"/>
      <c r="C158" s="574"/>
      <c r="D158" s="574"/>
      <c r="E158" s="574"/>
      <c r="F158" s="574"/>
      <c r="G158" s="574"/>
      <c r="H158" s="574"/>
      <c r="I158" s="574"/>
      <c r="J158" s="574"/>
      <c r="K158" s="574"/>
      <c r="L158" s="574"/>
      <c r="M158" s="574"/>
      <c r="N158" s="574"/>
      <c r="O158" s="574"/>
      <c r="P158" s="574"/>
      <c r="Q158" s="574"/>
      <c r="R158" s="574"/>
      <c r="S158" s="574"/>
      <c r="T158" s="574"/>
      <c r="U158" s="574"/>
      <c r="V158" s="574"/>
      <c r="W158" s="574"/>
      <c r="X158" s="574"/>
      <c r="Y158" s="574"/>
      <c r="Z158" s="574"/>
      <c r="AA158" s="574"/>
      <c r="AB158" s="574"/>
      <c r="AC158" s="574"/>
      <c r="AD158" s="574"/>
      <c r="AE158" s="574"/>
      <c r="AF158" s="574"/>
      <c r="AG158" s="574"/>
      <c r="AH158" s="574"/>
    </row>
    <row r="159" spans="1:34" ht="15.75" customHeight="1">
      <c r="A159" s="574"/>
      <c r="B159" s="574"/>
      <c r="C159" s="574"/>
      <c r="D159" s="574"/>
      <c r="E159" s="574"/>
      <c r="F159" s="574"/>
      <c r="G159" s="574"/>
      <c r="H159" s="574"/>
      <c r="I159" s="574"/>
      <c r="J159" s="574"/>
      <c r="K159" s="574"/>
      <c r="L159" s="574"/>
      <c r="M159" s="574"/>
      <c r="N159" s="574"/>
      <c r="O159" s="574"/>
      <c r="P159" s="574"/>
      <c r="Q159" s="574"/>
      <c r="R159" s="574"/>
      <c r="S159" s="574"/>
      <c r="T159" s="574"/>
      <c r="U159" s="574"/>
      <c r="V159" s="574"/>
      <c r="W159" s="574"/>
      <c r="X159" s="574"/>
      <c r="Y159" s="574"/>
      <c r="Z159" s="574"/>
      <c r="AA159" s="574"/>
      <c r="AB159" s="574"/>
      <c r="AC159" s="574"/>
      <c r="AD159" s="574"/>
      <c r="AE159" s="574"/>
      <c r="AF159" s="574"/>
      <c r="AG159" s="574"/>
      <c r="AH159" s="574"/>
    </row>
    <row r="160" spans="1:34" ht="15.75" customHeight="1">
      <c r="A160" s="574"/>
      <c r="B160" s="574"/>
      <c r="C160" s="574"/>
      <c r="D160" s="574"/>
      <c r="E160" s="574"/>
      <c r="F160" s="574"/>
      <c r="G160" s="574"/>
      <c r="H160" s="574"/>
      <c r="I160" s="574"/>
      <c r="J160" s="574"/>
      <c r="K160" s="574"/>
      <c r="L160" s="574"/>
      <c r="M160" s="574"/>
      <c r="N160" s="574"/>
      <c r="O160" s="574"/>
      <c r="P160" s="574"/>
      <c r="Q160" s="574"/>
      <c r="R160" s="574"/>
      <c r="S160" s="574"/>
      <c r="T160" s="574"/>
      <c r="U160" s="574"/>
      <c r="V160" s="574"/>
      <c r="W160" s="574"/>
      <c r="X160" s="574"/>
      <c r="Y160" s="574"/>
      <c r="Z160" s="574"/>
      <c r="AA160" s="574"/>
      <c r="AB160" s="574"/>
      <c r="AC160" s="574"/>
      <c r="AD160" s="574"/>
      <c r="AE160" s="574"/>
      <c r="AF160" s="574"/>
      <c r="AG160" s="574"/>
      <c r="AH160" s="574"/>
    </row>
    <row r="161" spans="1:34" ht="15.75" customHeight="1">
      <c r="A161" s="574"/>
      <c r="B161" s="574"/>
      <c r="C161" s="574"/>
      <c r="D161" s="574"/>
      <c r="E161" s="574"/>
      <c r="F161" s="574"/>
      <c r="G161" s="574"/>
      <c r="H161" s="574"/>
      <c r="I161" s="574"/>
      <c r="J161" s="574"/>
      <c r="K161" s="574"/>
      <c r="L161" s="574"/>
      <c r="M161" s="574"/>
      <c r="N161" s="574"/>
      <c r="O161" s="574"/>
      <c r="P161" s="574"/>
      <c r="Q161" s="574"/>
      <c r="R161" s="574"/>
      <c r="S161" s="574"/>
      <c r="T161" s="574"/>
      <c r="U161" s="574"/>
      <c r="V161" s="574"/>
      <c r="W161" s="574"/>
      <c r="X161" s="574"/>
      <c r="Y161" s="574"/>
      <c r="Z161" s="574"/>
      <c r="AA161" s="574"/>
      <c r="AB161" s="574"/>
      <c r="AC161" s="574"/>
      <c r="AD161" s="574"/>
      <c r="AE161" s="574"/>
      <c r="AF161" s="574"/>
      <c r="AG161" s="574"/>
      <c r="AH161" s="574"/>
    </row>
    <row r="162" spans="1:34" ht="15.75" customHeight="1">
      <c r="A162" s="574"/>
      <c r="B162" s="574"/>
      <c r="C162" s="574"/>
      <c r="D162" s="574"/>
      <c r="E162" s="574"/>
      <c r="F162" s="574"/>
      <c r="G162" s="574"/>
      <c r="H162" s="574"/>
      <c r="I162" s="574"/>
      <c r="J162" s="574"/>
      <c r="K162" s="574"/>
      <c r="L162" s="574"/>
      <c r="M162" s="574"/>
      <c r="N162" s="574"/>
      <c r="O162" s="574"/>
      <c r="P162" s="574"/>
      <c r="Q162" s="574"/>
      <c r="R162" s="574"/>
      <c r="S162" s="574"/>
      <c r="T162" s="574"/>
      <c r="U162" s="574"/>
      <c r="V162" s="574"/>
      <c r="W162" s="574"/>
      <c r="X162" s="574"/>
      <c r="Y162" s="574"/>
      <c r="Z162" s="574"/>
      <c r="AA162" s="574"/>
      <c r="AB162" s="574"/>
      <c r="AC162" s="574"/>
      <c r="AD162" s="574"/>
      <c r="AE162" s="574"/>
      <c r="AF162" s="574"/>
      <c r="AG162" s="574"/>
      <c r="AH162" s="574"/>
    </row>
    <row r="163" spans="1:34" ht="15.75" customHeight="1">
      <c r="A163" s="574"/>
      <c r="B163" s="574"/>
      <c r="C163" s="574"/>
      <c r="D163" s="574"/>
      <c r="E163" s="574"/>
      <c r="F163" s="574"/>
      <c r="G163" s="574"/>
      <c r="H163" s="574"/>
      <c r="I163" s="574"/>
      <c r="J163" s="574"/>
      <c r="K163" s="574"/>
      <c r="L163" s="574"/>
      <c r="M163" s="574"/>
      <c r="N163" s="574"/>
      <c r="O163" s="574"/>
      <c r="P163" s="574"/>
      <c r="Q163" s="574"/>
      <c r="R163" s="574"/>
      <c r="S163" s="574"/>
      <c r="T163" s="574"/>
      <c r="U163" s="574"/>
      <c r="V163" s="574"/>
      <c r="W163" s="574"/>
      <c r="X163" s="574"/>
      <c r="Y163" s="574"/>
      <c r="Z163" s="574"/>
      <c r="AA163" s="574"/>
      <c r="AB163" s="574"/>
      <c r="AC163" s="574"/>
      <c r="AD163" s="574"/>
      <c r="AE163" s="574"/>
      <c r="AF163" s="574"/>
      <c r="AG163" s="574"/>
      <c r="AH163" s="574"/>
    </row>
    <row r="164" spans="1:34" ht="15.75" customHeight="1">
      <c r="A164" s="574"/>
      <c r="B164" s="574"/>
      <c r="C164" s="574"/>
      <c r="D164" s="574"/>
      <c r="E164" s="574"/>
      <c r="F164" s="574"/>
      <c r="G164" s="574"/>
      <c r="H164" s="574"/>
      <c r="I164" s="574"/>
      <c r="J164" s="574"/>
      <c r="K164" s="574"/>
      <c r="L164" s="574"/>
      <c r="M164" s="574"/>
      <c r="N164" s="574"/>
      <c r="O164" s="574"/>
      <c r="P164" s="574"/>
      <c r="Q164" s="574"/>
      <c r="R164" s="574"/>
      <c r="S164" s="574"/>
      <c r="T164" s="574"/>
      <c r="U164" s="574"/>
      <c r="V164" s="574"/>
      <c r="W164" s="574"/>
      <c r="X164" s="574"/>
      <c r="Y164" s="574"/>
      <c r="Z164" s="574"/>
      <c r="AA164" s="574"/>
      <c r="AB164" s="574"/>
      <c r="AC164" s="574"/>
      <c r="AD164" s="574"/>
      <c r="AE164" s="574"/>
      <c r="AF164" s="574"/>
      <c r="AG164" s="574"/>
      <c r="AH164" s="574"/>
    </row>
    <row r="165" spans="1:34" ht="15.75" customHeight="1">
      <c r="A165" s="574"/>
      <c r="B165" s="574"/>
      <c r="C165" s="574"/>
      <c r="D165" s="574"/>
      <c r="E165" s="574"/>
      <c r="F165" s="574"/>
      <c r="G165" s="574"/>
      <c r="H165" s="574"/>
      <c r="I165" s="574"/>
      <c r="J165" s="574"/>
      <c r="K165" s="574"/>
      <c r="L165" s="574"/>
      <c r="M165" s="574"/>
      <c r="N165" s="574"/>
      <c r="O165" s="574"/>
      <c r="P165" s="574"/>
      <c r="Q165" s="574"/>
      <c r="R165" s="574"/>
      <c r="S165" s="574"/>
      <c r="T165" s="574"/>
      <c r="U165" s="574"/>
      <c r="V165" s="574"/>
      <c r="W165" s="574"/>
      <c r="X165" s="574"/>
      <c r="Y165" s="574"/>
      <c r="Z165" s="574"/>
      <c r="AA165" s="574"/>
      <c r="AB165" s="574"/>
      <c r="AC165" s="574"/>
      <c r="AD165" s="574"/>
      <c r="AE165" s="574"/>
      <c r="AF165" s="574"/>
      <c r="AG165" s="574"/>
      <c r="AH165" s="574"/>
    </row>
    <row r="166" spans="1:34" ht="15.75" customHeight="1">
      <c r="A166" s="574"/>
      <c r="B166" s="574"/>
      <c r="C166" s="574"/>
      <c r="D166" s="574"/>
      <c r="E166" s="574"/>
      <c r="F166" s="574"/>
      <c r="G166" s="574"/>
      <c r="H166" s="574"/>
      <c r="I166" s="574"/>
      <c r="J166" s="574"/>
      <c r="K166" s="574"/>
      <c r="L166" s="574"/>
      <c r="M166" s="574"/>
      <c r="N166" s="574"/>
      <c r="O166" s="574"/>
      <c r="P166" s="574"/>
      <c r="Q166" s="574"/>
      <c r="R166" s="574"/>
      <c r="S166" s="574"/>
      <c r="T166" s="574"/>
      <c r="U166" s="574"/>
      <c r="V166" s="574"/>
      <c r="W166" s="574"/>
      <c r="X166" s="574"/>
      <c r="Y166" s="574"/>
      <c r="Z166" s="574"/>
      <c r="AA166" s="574"/>
      <c r="AB166" s="574"/>
      <c r="AC166" s="574"/>
      <c r="AD166" s="574"/>
      <c r="AE166" s="574"/>
      <c r="AF166" s="574"/>
      <c r="AG166" s="574"/>
      <c r="AH166" s="574"/>
    </row>
    <row r="167" spans="1:34" ht="15.75" customHeight="1">
      <c r="A167" s="574"/>
      <c r="B167" s="574"/>
      <c r="C167" s="574"/>
      <c r="D167" s="574"/>
      <c r="E167" s="574"/>
      <c r="F167" s="574"/>
      <c r="G167" s="574"/>
      <c r="H167" s="574"/>
      <c r="I167" s="574"/>
      <c r="J167" s="574"/>
      <c r="K167" s="574"/>
      <c r="L167" s="574"/>
      <c r="M167" s="574"/>
      <c r="N167" s="574"/>
      <c r="O167" s="574"/>
      <c r="P167" s="574"/>
      <c r="Q167" s="574"/>
      <c r="R167" s="574"/>
      <c r="S167" s="574"/>
      <c r="T167" s="574"/>
      <c r="U167" s="574"/>
      <c r="V167" s="574"/>
      <c r="W167" s="574"/>
      <c r="X167" s="574"/>
      <c r="Y167" s="574"/>
      <c r="Z167" s="574"/>
      <c r="AA167" s="574"/>
      <c r="AB167" s="574"/>
      <c r="AC167" s="574"/>
      <c r="AD167" s="574"/>
      <c r="AE167" s="574"/>
      <c r="AF167" s="574"/>
      <c r="AG167" s="574"/>
      <c r="AH167" s="574"/>
    </row>
    <row r="168" spans="1:34" ht="15.75" customHeight="1">
      <c r="A168" s="574"/>
      <c r="B168" s="574"/>
      <c r="C168" s="574"/>
      <c r="D168" s="574"/>
      <c r="E168" s="574"/>
      <c r="F168" s="574"/>
      <c r="G168" s="574"/>
      <c r="H168" s="574"/>
      <c r="I168" s="574"/>
      <c r="J168" s="574"/>
      <c r="K168" s="574"/>
      <c r="L168" s="574"/>
      <c r="M168" s="574"/>
      <c r="N168" s="574"/>
      <c r="O168" s="574"/>
      <c r="P168" s="574"/>
      <c r="Q168" s="574"/>
      <c r="R168" s="574"/>
      <c r="S168" s="574"/>
      <c r="T168" s="574"/>
      <c r="U168" s="574"/>
      <c r="V168" s="574"/>
      <c r="W168" s="574"/>
      <c r="X168" s="574"/>
      <c r="Y168" s="574"/>
      <c r="Z168" s="574"/>
      <c r="AA168" s="574"/>
      <c r="AB168" s="574"/>
      <c r="AC168" s="574"/>
      <c r="AD168" s="574"/>
      <c r="AE168" s="574"/>
      <c r="AF168" s="574"/>
      <c r="AG168" s="574"/>
      <c r="AH168" s="574"/>
    </row>
    <row r="169" spans="1:34" ht="15.75" customHeight="1">
      <c r="A169" s="574"/>
      <c r="B169" s="574"/>
      <c r="C169" s="574"/>
      <c r="D169" s="574"/>
      <c r="E169" s="574"/>
      <c r="F169" s="574"/>
      <c r="G169" s="574"/>
      <c r="H169" s="574"/>
      <c r="I169" s="574"/>
      <c r="J169" s="574"/>
      <c r="K169" s="574"/>
      <c r="L169" s="574"/>
      <c r="M169" s="574"/>
      <c r="N169" s="574"/>
      <c r="O169" s="574"/>
      <c r="P169" s="574"/>
      <c r="Q169" s="574"/>
      <c r="R169" s="574"/>
      <c r="S169" s="574"/>
      <c r="T169" s="574"/>
      <c r="U169" s="574"/>
      <c r="V169" s="574"/>
      <c r="W169" s="574"/>
      <c r="X169" s="574"/>
      <c r="Y169" s="574"/>
      <c r="Z169" s="574"/>
      <c r="AA169" s="574"/>
      <c r="AB169" s="574"/>
      <c r="AC169" s="574"/>
      <c r="AD169" s="574"/>
      <c r="AE169" s="574"/>
      <c r="AF169" s="574"/>
      <c r="AG169" s="574"/>
      <c r="AH169" s="574"/>
    </row>
    <row r="170" spans="1:34" ht="15.75" customHeight="1">
      <c r="A170" s="574"/>
      <c r="B170" s="574"/>
      <c r="C170" s="574"/>
      <c r="D170" s="574"/>
      <c r="E170" s="574"/>
      <c r="F170" s="574"/>
      <c r="G170" s="574"/>
      <c r="H170" s="574"/>
      <c r="I170" s="574"/>
      <c r="J170" s="574"/>
      <c r="K170" s="574"/>
      <c r="L170" s="574"/>
      <c r="M170" s="574"/>
      <c r="N170" s="574"/>
      <c r="O170" s="574"/>
      <c r="P170" s="574"/>
      <c r="Q170" s="574"/>
      <c r="R170" s="574"/>
      <c r="S170" s="574"/>
      <c r="T170" s="574"/>
      <c r="U170" s="574"/>
      <c r="V170" s="574"/>
      <c r="W170" s="574"/>
      <c r="X170" s="574"/>
      <c r="Y170" s="574"/>
      <c r="Z170" s="574"/>
      <c r="AA170" s="574"/>
      <c r="AB170" s="574"/>
      <c r="AC170" s="574"/>
      <c r="AD170" s="574"/>
      <c r="AE170" s="574"/>
      <c r="AF170" s="574"/>
      <c r="AG170" s="574"/>
      <c r="AH170" s="574"/>
    </row>
    <row r="171" spans="1:34" ht="15.75" customHeight="1">
      <c r="A171" s="574"/>
      <c r="B171" s="574"/>
      <c r="C171" s="574"/>
      <c r="D171" s="574"/>
      <c r="E171" s="574"/>
      <c r="F171" s="574"/>
      <c r="G171" s="574"/>
      <c r="H171" s="574"/>
      <c r="I171" s="574"/>
      <c r="J171" s="574"/>
      <c r="K171" s="574"/>
      <c r="L171" s="574"/>
      <c r="M171" s="574"/>
      <c r="N171" s="574"/>
      <c r="O171" s="574"/>
      <c r="P171" s="574"/>
      <c r="Q171" s="574"/>
      <c r="R171" s="574"/>
      <c r="S171" s="574"/>
      <c r="T171" s="574"/>
      <c r="U171" s="574"/>
      <c r="V171" s="574"/>
      <c r="W171" s="574"/>
      <c r="X171" s="574"/>
      <c r="Y171" s="574"/>
      <c r="Z171" s="574"/>
      <c r="AA171" s="574"/>
      <c r="AB171" s="574"/>
      <c r="AC171" s="574"/>
      <c r="AD171" s="574"/>
      <c r="AE171" s="574"/>
      <c r="AF171" s="574"/>
      <c r="AG171" s="574"/>
      <c r="AH171" s="574"/>
    </row>
    <row r="172" spans="1:34" ht="15.75" customHeight="1">
      <c r="A172" s="574"/>
      <c r="B172" s="574"/>
      <c r="C172" s="574"/>
      <c r="D172" s="574"/>
      <c r="E172" s="574"/>
      <c r="F172" s="574"/>
      <c r="G172" s="574"/>
      <c r="H172" s="574"/>
      <c r="I172" s="574"/>
      <c r="J172" s="574"/>
      <c r="K172" s="574"/>
      <c r="L172" s="574"/>
      <c r="M172" s="574"/>
      <c r="N172" s="574"/>
      <c r="O172" s="574"/>
      <c r="P172" s="574"/>
      <c r="Q172" s="574"/>
      <c r="R172" s="574"/>
      <c r="S172" s="574"/>
      <c r="T172" s="574"/>
      <c r="U172" s="574"/>
      <c r="V172" s="574"/>
      <c r="W172" s="574"/>
      <c r="X172" s="574"/>
      <c r="Y172" s="574"/>
      <c r="Z172" s="574"/>
      <c r="AA172" s="574"/>
      <c r="AB172" s="574"/>
      <c r="AC172" s="574"/>
      <c r="AD172" s="574"/>
      <c r="AE172" s="574"/>
      <c r="AF172" s="574"/>
      <c r="AG172" s="574"/>
      <c r="AH172" s="574"/>
    </row>
    <row r="173" spans="1:34" ht="15.75" customHeight="1">
      <c r="A173" s="574"/>
      <c r="B173" s="574"/>
      <c r="C173" s="574"/>
      <c r="D173" s="574"/>
      <c r="E173" s="574"/>
      <c r="F173" s="574"/>
      <c r="G173" s="574"/>
      <c r="H173" s="574"/>
      <c r="I173" s="574"/>
      <c r="J173" s="574"/>
      <c r="K173" s="574"/>
      <c r="L173" s="574"/>
      <c r="M173" s="574"/>
      <c r="N173" s="574"/>
      <c r="O173" s="574"/>
      <c r="P173" s="574"/>
      <c r="Q173" s="574"/>
      <c r="R173" s="574"/>
      <c r="S173" s="574"/>
      <c r="T173" s="574"/>
      <c r="U173" s="574"/>
      <c r="V173" s="574"/>
      <c r="W173" s="574"/>
      <c r="X173" s="574"/>
      <c r="Y173" s="574"/>
      <c r="Z173" s="574"/>
      <c r="AA173" s="574"/>
      <c r="AB173" s="574"/>
      <c r="AC173" s="574"/>
      <c r="AD173" s="574"/>
      <c r="AE173" s="574"/>
      <c r="AF173" s="574"/>
      <c r="AG173" s="574"/>
      <c r="AH173" s="574"/>
    </row>
    <row r="174" spans="1:34" ht="15.75" customHeight="1">
      <c r="A174" s="574"/>
      <c r="B174" s="574"/>
      <c r="C174" s="574"/>
      <c r="D174" s="574"/>
      <c r="E174" s="574"/>
      <c r="F174" s="574"/>
      <c r="G174" s="574"/>
      <c r="H174" s="574"/>
      <c r="I174" s="574"/>
      <c r="J174" s="574"/>
      <c r="K174" s="574"/>
      <c r="L174" s="574"/>
      <c r="M174" s="574"/>
      <c r="N174" s="574"/>
      <c r="O174" s="574"/>
      <c r="P174" s="574"/>
      <c r="Q174" s="574"/>
      <c r="R174" s="574"/>
      <c r="S174" s="574"/>
      <c r="T174" s="574"/>
      <c r="U174" s="574"/>
      <c r="V174" s="574"/>
      <c r="W174" s="574"/>
      <c r="X174" s="574"/>
      <c r="Y174" s="574"/>
      <c r="Z174" s="574"/>
      <c r="AA174" s="574"/>
      <c r="AB174" s="574"/>
      <c r="AC174" s="574"/>
      <c r="AD174" s="574"/>
      <c r="AE174" s="574"/>
      <c r="AF174" s="574"/>
      <c r="AG174" s="574"/>
      <c r="AH174" s="574"/>
    </row>
    <row r="175" spans="1:34" ht="15.75" customHeight="1">
      <c r="A175" s="574"/>
      <c r="B175" s="574"/>
      <c r="C175" s="574"/>
      <c r="D175" s="574"/>
      <c r="E175" s="574"/>
      <c r="F175" s="574"/>
      <c r="G175" s="574"/>
      <c r="H175" s="574"/>
      <c r="I175" s="574"/>
      <c r="J175" s="574"/>
      <c r="K175" s="574"/>
      <c r="L175" s="574"/>
      <c r="M175" s="574"/>
      <c r="N175" s="574"/>
      <c r="O175" s="574"/>
      <c r="P175" s="574"/>
      <c r="Q175" s="574"/>
      <c r="R175" s="574"/>
      <c r="S175" s="574"/>
      <c r="T175" s="574"/>
      <c r="U175" s="574"/>
      <c r="V175" s="574"/>
      <c r="W175" s="574"/>
      <c r="X175" s="574"/>
      <c r="Y175" s="574"/>
      <c r="Z175" s="574"/>
      <c r="AA175" s="574"/>
      <c r="AB175" s="574"/>
      <c r="AC175" s="574"/>
      <c r="AD175" s="574"/>
      <c r="AE175" s="574"/>
      <c r="AF175" s="574"/>
      <c r="AG175" s="574"/>
      <c r="AH175" s="574"/>
    </row>
    <row r="176" spans="1:34" ht="15.75" customHeight="1">
      <c r="A176" s="574"/>
      <c r="B176" s="574"/>
      <c r="C176" s="574"/>
      <c r="D176" s="574"/>
      <c r="E176" s="574"/>
      <c r="F176" s="574"/>
      <c r="G176" s="574"/>
      <c r="H176" s="574"/>
      <c r="I176" s="574"/>
      <c r="J176" s="574"/>
      <c r="K176" s="574"/>
      <c r="L176" s="574"/>
      <c r="M176" s="574"/>
      <c r="N176" s="574"/>
      <c r="O176" s="574"/>
      <c r="P176" s="574"/>
      <c r="Q176" s="574"/>
      <c r="R176" s="574"/>
      <c r="S176" s="574"/>
      <c r="T176" s="574"/>
      <c r="U176" s="574"/>
      <c r="V176" s="574"/>
      <c r="W176" s="574"/>
      <c r="X176" s="574"/>
      <c r="Y176" s="574"/>
      <c r="Z176" s="574"/>
      <c r="AA176" s="574"/>
      <c r="AB176" s="574"/>
      <c r="AC176" s="574"/>
      <c r="AD176" s="574"/>
      <c r="AE176" s="574"/>
      <c r="AF176" s="574"/>
      <c r="AG176" s="574"/>
      <c r="AH176" s="574"/>
    </row>
    <row r="177" spans="1:34" ht="15.75" customHeight="1">
      <c r="A177" s="574"/>
      <c r="B177" s="574"/>
      <c r="C177" s="574"/>
      <c r="D177" s="574"/>
      <c r="E177" s="574"/>
      <c r="F177" s="574"/>
      <c r="G177" s="574"/>
      <c r="H177" s="574"/>
      <c r="I177" s="574"/>
      <c r="J177" s="574"/>
      <c r="K177" s="574"/>
      <c r="L177" s="574"/>
      <c r="M177" s="574"/>
      <c r="N177" s="574"/>
      <c r="O177" s="574"/>
      <c r="P177" s="574"/>
      <c r="Q177" s="574"/>
      <c r="R177" s="574"/>
      <c r="S177" s="574"/>
      <c r="T177" s="574"/>
      <c r="U177" s="574"/>
      <c r="V177" s="574"/>
      <c r="W177" s="574"/>
      <c r="X177" s="574"/>
      <c r="Y177" s="574"/>
      <c r="Z177" s="574"/>
      <c r="AA177" s="574"/>
      <c r="AB177" s="574"/>
      <c r="AC177" s="574"/>
      <c r="AD177" s="574"/>
      <c r="AE177" s="574"/>
      <c r="AF177" s="574"/>
      <c r="AG177" s="574"/>
      <c r="AH177" s="574"/>
    </row>
    <row r="178" spans="1:34" ht="15.75" customHeight="1">
      <c r="A178" s="574"/>
      <c r="B178" s="574"/>
      <c r="C178" s="574"/>
      <c r="D178" s="574"/>
      <c r="E178" s="574"/>
      <c r="F178" s="574"/>
      <c r="G178" s="574"/>
      <c r="H178" s="574"/>
      <c r="I178" s="574"/>
      <c r="J178" s="574"/>
      <c r="K178" s="574"/>
      <c r="L178" s="574"/>
      <c r="M178" s="574"/>
      <c r="N178" s="574"/>
      <c r="O178" s="574"/>
      <c r="P178" s="574"/>
      <c r="Q178" s="574"/>
      <c r="R178" s="574"/>
      <c r="S178" s="574"/>
      <c r="T178" s="574"/>
      <c r="U178" s="574"/>
      <c r="V178" s="574"/>
      <c r="W178" s="574"/>
      <c r="X178" s="574"/>
      <c r="Y178" s="574"/>
      <c r="Z178" s="574"/>
      <c r="AA178" s="574"/>
      <c r="AB178" s="574"/>
      <c r="AC178" s="574"/>
      <c r="AD178" s="574"/>
      <c r="AE178" s="574"/>
      <c r="AF178" s="574"/>
      <c r="AG178" s="574"/>
      <c r="AH178" s="574"/>
    </row>
    <row r="179" spans="1:34" ht="15.75" customHeight="1">
      <c r="A179" s="574"/>
      <c r="B179" s="574"/>
      <c r="C179" s="574"/>
      <c r="D179" s="574"/>
      <c r="E179" s="574"/>
      <c r="F179" s="574"/>
      <c r="G179" s="574"/>
      <c r="H179" s="574"/>
      <c r="I179" s="574"/>
      <c r="J179" s="574"/>
      <c r="K179" s="574"/>
      <c r="L179" s="574"/>
      <c r="M179" s="574"/>
      <c r="N179" s="574"/>
      <c r="O179" s="574"/>
      <c r="P179" s="574"/>
      <c r="Q179" s="574"/>
      <c r="R179" s="574"/>
      <c r="S179" s="574"/>
      <c r="T179" s="574"/>
      <c r="U179" s="574"/>
      <c r="V179" s="574"/>
      <c r="W179" s="574"/>
      <c r="X179" s="574"/>
      <c r="Y179" s="574"/>
      <c r="Z179" s="574"/>
      <c r="AA179" s="574"/>
      <c r="AB179" s="574"/>
      <c r="AC179" s="574"/>
      <c r="AD179" s="574"/>
      <c r="AE179" s="574"/>
      <c r="AF179" s="574"/>
      <c r="AG179" s="574"/>
      <c r="AH179" s="574"/>
    </row>
    <row r="180" spans="1:34" ht="15.75" customHeight="1">
      <c r="A180" s="574"/>
      <c r="B180" s="574"/>
      <c r="C180" s="574"/>
      <c r="D180" s="574"/>
      <c r="E180" s="574"/>
      <c r="F180" s="574"/>
      <c r="G180" s="574"/>
      <c r="H180" s="574"/>
      <c r="I180" s="574"/>
      <c r="J180" s="574"/>
      <c r="K180" s="574"/>
      <c r="L180" s="574"/>
      <c r="M180" s="574"/>
      <c r="N180" s="574"/>
      <c r="O180" s="574"/>
      <c r="P180" s="574"/>
      <c r="Q180" s="574"/>
      <c r="R180" s="574"/>
      <c r="S180" s="574"/>
      <c r="T180" s="574"/>
      <c r="U180" s="574"/>
      <c r="V180" s="574"/>
      <c r="W180" s="574"/>
      <c r="X180" s="574"/>
      <c r="Y180" s="574"/>
      <c r="Z180" s="574"/>
      <c r="AA180" s="574"/>
      <c r="AB180" s="574"/>
      <c r="AC180" s="574"/>
      <c r="AD180" s="574"/>
      <c r="AE180" s="574"/>
      <c r="AF180" s="574"/>
      <c r="AG180" s="574"/>
      <c r="AH180" s="574"/>
    </row>
    <row r="181" spans="1:34" ht="15.75" customHeight="1">
      <c r="A181" s="574"/>
      <c r="B181" s="574"/>
      <c r="C181" s="574"/>
      <c r="D181" s="574"/>
      <c r="E181" s="574"/>
      <c r="F181" s="574"/>
      <c r="G181" s="574"/>
      <c r="H181" s="574"/>
      <c r="I181" s="574"/>
      <c r="J181" s="574"/>
      <c r="K181" s="574"/>
      <c r="L181" s="574"/>
      <c r="M181" s="574"/>
      <c r="N181" s="574"/>
      <c r="O181" s="574"/>
      <c r="P181" s="574"/>
      <c r="Q181" s="574"/>
      <c r="R181" s="574"/>
      <c r="S181" s="574"/>
      <c r="T181" s="574"/>
      <c r="U181" s="574"/>
      <c r="V181" s="574"/>
      <c r="W181" s="574"/>
      <c r="X181" s="574"/>
      <c r="Y181" s="574"/>
      <c r="Z181" s="574"/>
      <c r="AA181" s="574"/>
      <c r="AB181" s="574"/>
      <c r="AC181" s="574"/>
      <c r="AD181" s="574"/>
      <c r="AE181" s="574"/>
      <c r="AF181" s="574"/>
      <c r="AG181" s="574"/>
      <c r="AH181" s="574"/>
    </row>
    <row r="182" spans="1:34" ht="15.75" customHeight="1">
      <c r="A182" s="574"/>
      <c r="B182" s="574"/>
      <c r="C182" s="574"/>
      <c r="D182" s="574"/>
      <c r="E182" s="574"/>
      <c r="F182" s="574"/>
      <c r="G182" s="574"/>
      <c r="H182" s="574"/>
      <c r="I182" s="574"/>
      <c r="J182" s="574"/>
      <c r="K182" s="574"/>
      <c r="L182" s="574"/>
      <c r="M182" s="574"/>
      <c r="N182" s="574"/>
      <c r="O182" s="574"/>
      <c r="P182" s="574"/>
      <c r="Q182" s="574"/>
      <c r="R182" s="574"/>
      <c r="S182" s="574"/>
      <c r="T182" s="574"/>
      <c r="U182" s="574"/>
      <c r="V182" s="574"/>
      <c r="W182" s="574"/>
      <c r="X182" s="574"/>
      <c r="Y182" s="574"/>
      <c r="Z182" s="574"/>
      <c r="AA182" s="574"/>
      <c r="AB182" s="574"/>
      <c r="AC182" s="574"/>
      <c r="AD182" s="574"/>
      <c r="AE182" s="574"/>
      <c r="AF182" s="574"/>
      <c r="AG182" s="574"/>
      <c r="AH182" s="574"/>
    </row>
    <row r="183" spans="1:34" ht="15.75" customHeight="1">
      <c r="A183" s="574"/>
      <c r="B183" s="574"/>
      <c r="C183" s="574"/>
      <c r="D183" s="574"/>
      <c r="E183" s="574"/>
      <c r="F183" s="574"/>
      <c r="G183" s="574"/>
      <c r="H183" s="574"/>
      <c r="I183" s="574"/>
      <c r="J183" s="574"/>
      <c r="K183" s="574"/>
      <c r="L183" s="574"/>
      <c r="M183" s="574"/>
      <c r="N183" s="574"/>
      <c r="O183" s="574"/>
      <c r="P183" s="574"/>
      <c r="Q183" s="574"/>
      <c r="R183" s="574"/>
      <c r="S183" s="574"/>
      <c r="T183" s="574"/>
      <c r="U183" s="574"/>
      <c r="V183" s="574"/>
      <c r="W183" s="574"/>
      <c r="X183" s="574"/>
      <c r="Y183" s="574"/>
      <c r="Z183" s="574"/>
      <c r="AA183" s="574"/>
      <c r="AB183" s="574"/>
      <c r="AC183" s="574"/>
      <c r="AD183" s="574"/>
      <c r="AE183" s="574"/>
      <c r="AF183" s="574"/>
      <c r="AG183" s="574"/>
      <c r="AH183" s="574"/>
    </row>
    <row r="184" spans="1:34" ht="15.75" customHeight="1">
      <c r="A184" s="574"/>
      <c r="B184" s="574"/>
      <c r="C184" s="574"/>
      <c r="D184" s="574"/>
      <c r="E184" s="574"/>
      <c r="F184" s="574"/>
      <c r="G184" s="574"/>
      <c r="H184" s="574"/>
      <c r="I184" s="574"/>
      <c r="J184" s="574"/>
      <c r="K184" s="574"/>
      <c r="L184" s="574"/>
      <c r="M184" s="574"/>
      <c r="N184" s="574"/>
      <c r="O184" s="574"/>
      <c r="P184" s="574"/>
      <c r="Q184" s="574"/>
      <c r="R184" s="574"/>
      <c r="S184" s="574"/>
      <c r="T184" s="574"/>
      <c r="U184" s="574"/>
      <c r="V184" s="574"/>
      <c r="W184" s="574"/>
      <c r="X184" s="574"/>
      <c r="Y184" s="574"/>
      <c r="Z184" s="574"/>
      <c r="AA184" s="574"/>
      <c r="AB184" s="574"/>
      <c r="AC184" s="574"/>
      <c r="AD184" s="574"/>
      <c r="AE184" s="574"/>
      <c r="AF184" s="574"/>
      <c r="AG184" s="574"/>
      <c r="AH184" s="574"/>
    </row>
    <row r="185" spans="1:34" ht="15.75" customHeight="1">
      <c r="A185" s="574"/>
      <c r="B185" s="574"/>
      <c r="C185" s="574"/>
      <c r="D185" s="574"/>
      <c r="E185" s="574"/>
      <c r="F185" s="574"/>
      <c r="G185" s="574"/>
      <c r="H185" s="574"/>
      <c r="I185" s="574"/>
      <c r="J185" s="574"/>
      <c r="K185" s="574"/>
      <c r="L185" s="574"/>
      <c r="M185" s="574"/>
      <c r="N185" s="574"/>
      <c r="O185" s="574"/>
      <c r="P185" s="574"/>
      <c r="Q185" s="574"/>
      <c r="R185" s="574"/>
      <c r="S185" s="574"/>
      <c r="T185" s="574"/>
      <c r="U185" s="574"/>
      <c r="V185" s="574"/>
      <c r="W185" s="574"/>
      <c r="X185" s="574"/>
      <c r="Y185" s="574"/>
      <c r="Z185" s="574"/>
      <c r="AA185" s="574"/>
      <c r="AB185" s="574"/>
      <c r="AC185" s="574"/>
      <c r="AD185" s="574"/>
      <c r="AE185" s="574"/>
      <c r="AF185" s="574"/>
      <c r="AG185" s="574"/>
      <c r="AH185" s="574"/>
    </row>
    <row r="186" spans="1:34" ht="15.75" customHeight="1">
      <c r="A186" s="574"/>
      <c r="B186" s="574"/>
      <c r="C186" s="574"/>
      <c r="D186" s="574"/>
      <c r="E186" s="574"/>
      <c r="F186" s="574"/>
      <c r="G186" s="574"/>
      <c r="H186" s="574"/>
      <c r="I186" s="574"/>
      <c r="J186" s="574"/>
      <c r="K186" s="574"/>
      <c r="L186" s="574"/>
      <c r="M186" s="574"/>
      <c r="N186" s="574"/>
      <c r="O186" s="574"/>
      <c r="P186" s="574"/>
      <c r="Q186" s="574"/>
      <c r="R186" s="574"/>
      <c r="S186" s="574"/>
      <c r="T186" s="574"/>
      <c r="U186" s="574"/>
      <c r="V186" s="574"/>
      <c r="W186" s="574"/>
      <c r="X186" s="574"/>
      <c r="Y186" s="574"/>
      <c r="Z186" s="574"/>
      <c r="AA186" s="574"/>
      <c r="AB186" s="574"/>
      <c r="AC186" s="574"/>
      <c r="AD186" s="574"/>
      <c r="AE186" s="574"/>
      <c r="AF186" s="574"/>
      <c r="AG186" s="574"/>
      <c r="AH186" s="574"/>
    </row>
    <row r="187" spans="1:34" ht="15.75" customHeight="1">
      <c r="A187" s="574"/>
      <c r="B187" s="574"/>
      <c r="C187" s="574"/>
      <c r="D187" s="574"/>
      <c r="E187" s="574"/>
      <c r="F187" s="574"/>
      <c r="G187" s="574"/>
      <c r="H187" s="574"/>
      <c r="I187" s="574"/>
      <c r="J187" s="574"/>
      <c r="K187" s="574"/>
      <c r="L187" s="574"/>
      <c r="M187" s="574"/>
      <c r="N187" s="574"/>
      <c r="O187" s="574"/>
      <c r="P187" s="574"/>
      <c r="Q187" s="574"/>
      <c r="R187" s="574"/>
      <c r="S187" s="574"/>
      <c r="T187" s="574"/>
      <c r="U187" s="574"/>
      <c r="V187" s="574"/>
      <c r="W187" s="574"/>
      <c r="X187" s="574"/>
      <c r="Y187" s="574"/>
      <c r="Z187" s="574"/>
      <c r="AA187" s="574"/>
      <c r="AB187" s="574"/>
      <c r="AC187" s="574"/>
      <c r="AD187" s="574"/>
      <c r="AE187" s="574"/>
      <c r="AF187" s="574"/>
      <c r="AG187" s="574"/>
      <c r="AH187" s="574"/>
    </row>
    <row r="188" spans="1:34" ht="15.75" customHeight="1">
      <c r="A188" s="574"/>
      <c r="B188" s="574"/>
      <c r="C188" s="574"/>
      <c r="D188" s="574"/>
      <c r="E188" s="574"/>
      <c r="F188" s="574"/>
      <c r="G188" s="574"/>
      <c r="H188" s="574"/>
      <c r="I188" s="574"/>
      <c r="J188" s="574"/>
      <c r="K188" s="574"/>
      <c r="L188" s="574"/>
      <c r="M188" s="574"/>
      <c r="N188" s="574"/>
      <c r="O188" s="574"/>
      <c r="P188" s="574"/>
      <c r="Q188" s="574"/>
      <c r="R188" s="574"/>
      <c r="S188" s="574"/>
      <c r="T188" s="574"/>
      <c r="U188" s="574"/>
      <c r="V188" s="574"/>
      <c r="W188" s="574"/>
      <c r="X188" s="574"/>
      <c r="Y188" s="574"/>
      <c r="Z188" s="574"/>
      <c r="AA188" s="574"/>
      <c r="AB188" s="574"/>
      <c r="AC188" s="574"/>
      <c r="AD188" s="574"/>
      <c r="AE188" s="574"/>
      <c r="AF188" s="574"/>
      <c r="AG188" s="574"/>
      <c r="AH188" s="574"/>
    </row>
    <row r="189" spans="1:34" ht="15.75" customHeight="1">
      <c r="A189" s="574"/>
      <c r="B189" s="574"/>
      <c r="C189" s="574"/>
      <c r="D189" s="574"/>
      <c r="E189" s="574"/>
      <c r="F189" s="574"/>
      <c r="G189" s="574"/>
      <c r="H189" s="574"/>
      <c r="I189" s="574"/>
      <c r="J189" s="574"/>
      <c r="K189" s="574"/>
      <c r="L189" s="574"/>
      <c r="M189" s="574"/>
      <c r="N189" s="574"/>
      <c r="O189" s="574"/>
      <c r="P189" s="574"/>
      <c r="Q189" s="574"/>
      <c r="R189" s="574"/>
      <c r="S189" s="574"/>
      <c r="T189" s="574"/>
      <c r="U189" s="574"/>
      <c r="V189" s="574"/>
      <c r="W189" s="574"/>
      <c r="X189" s="574"/>
      <c r="Y189" s="574"/>
      <c r="Z189" s="574"/>
      <c r="AA189" s="574"/>
      <c r="AB189" s="574"/>
      <c r="AC189" s="574"/>
      <c r="AD189" s="574"/>
      <c r="AE189" s="574"/>
      <c r="AF189" s="574"/>
      <c r="AG189" s="574"/>
      <c r="AH189" s="574"/>
    </row>
    <row r="190" spans="1:34" ht="15.75" customHeight="1">
      <c r="A190" s="574"/>
      <c r="B190" s="574"/>
      <c r="C190" s="574"/>
      <c r="D190" s="574"/>
      <c r="E190" s="574"/>
      <c r="F190" s="574"/>
      <c r="G190" s="574"/>
      <c r="H190" s="574"/>
      <c r="I190" s="574"/>
      <c r="J190" s="574"/>
      <c r="K190" s="574"/>
      <c r="L190" s="574"/>
      <c r="M190" s="574"/>
      <c r="N190" s="574"/>
      <c r="O190" s="574"/>
      <c r="P190" s="574"/>
      <c r="Q190" s="574"/>
      <c r="R190" s="574"/>
      <c r="S190" s="574"/>
      <c r="T190" s="574"/>
      <c r="U190" s="574"/>
      <c r="V190" s="574"/>
      <c r="W190" s="574"/>
      <c r="X190" s="574"/>
      <c r="Y190" s="574"/>
      <c r="Z190" s="574"/>
      <c r="AA190" s="574"/>
      <c r="AB190" s="574"/>
      <c r="AC190" s="574"/>
      <c r="AD190" s="574"/>
      <c r="AE190" s="574"/>
      <c r="AF190" s="574"/>
      <c r="AG190" s="574"/>
      <c r="AH190" s="574"/>
    </row>
    <row r="191" spans="1:34" ht="15.75" customHeight="1">
      <c r="A191" s="574"/>
      <c r="B191" s="574"/>
      <c r="C191" s="574"/>
      <c r="D191" s="574"/>
      <c r="E191" s="574"/>
      <c r="F191" s="574"/>
      <c r="G191" s="574"/>
      <c r="H191" s="574"/>
      <c r="I191" s="574"/>
      <c r="J191" s="574"/>
      <c r="K191" s="574"/>
      <c r="L191" s="574"/>
      <c r="M191" s="574"/>
      <c r="N191" s="574"/>
      <c r="O191" s="574"/>
      <c r="P191" s="574"/>
      <c r="Q191" s="574"/>
      <c r="R191" s="574"/>
      <c r="S191" s="574"/>
      <c r="T191" s="574"/>
      <c r="U191" s="574"/>
      <c r="V191" s="574"/>
      <c r="W191" s="574"/>
      <c r="X191" s="574"/>
      <c r="Y191" s="574"/>
      <c r="Z191" s="574"/>
      <c r="AA191" s="574"/>
      <c r="AB191" s="574"/>
      <c r="AC191" s="574"/>
      <c r="AD191" s="574"/>
      <c r="AE191" s="574"/>
      <c r="AF191" s="574"/>
      <c r="AG191" s="574"/>
      <c r="AH191" s="574"/>
    </row>
    <row r="192" spans="1:34" ht="15.75" customHeight="1">
      <c r="A192" s="574"/>
      <c r="B192" s="574"/>
      <c r="C192" s="574"/>
      <c r="D192" s="574"/>
      <c r="E192" s="574"/>
      <c r="F192" s="574"/>
      <c r="G192" s="574"/>
      <c r="H192" s="574"/>
      <c r="I192" s="574"/>
      <c r="J192" s="574"/>
      <c r="K192" s="574"/>
      <c r="L192" s="574"/>
      <c r="M192" s="574"/>
      <c r="N192" s="574"/>
      <c r="O192" s="574"/>
      <c r="P192" s="574"/>
      <c r="Q192" s="574"/>
      <c r="R192" s="574"/>
      <c r="S192" s="574"/>
      <c r="T192" s="574"/>
      <c r="U192" s="574"/>
      <c r="V192" s="574"/>
      <c r="W192" s="574"/>
      <c r="X192" s="574"/>
      <c r="Y192" s="574"/>
      <c r="Z192" s="574"/>
      <c r="AA192" s="574"/>
      <c r="AB192" s="574"/>
      <c r="AC192" s="574"/>
      <c r="AD192" s="574"/>
      <c r="AE192" s="574"/>
      <c r="AF192" s="574"/>
      <c r="AG192" s="574"/>
      <c r="AH192" s="574"/>
    </row>
    <row r="193" spans="1:34" ht="15.75" customHeight="1">
      <c r="A193" s="574"/>
      <c r="B193" s="574"/>
      <c r="C193" s="574"/>
      <c r="D193" s="574"/>
      <c r="E193" s="574"/>
      <c r="F193" s="574"/>
      <c r="G193" s="574"/>
      <c r="H193" s="574"/>
      <c r="I193" s="574"/>
      <c r="J193" s="574"/>
      <c r="K193" s="574"/>
      <c r="L193" s="574"/>
      <c r="M193" s="574"/>
      <c r="N193" s="574"/>
      <c r="O193" s="574"/>
      <c r="P193" s="574"/>
      <c r="Q193" s="574"/>
      <c r="R193" s="574"/>
      <c r="S193" s="574"/>
      <c r="T193" s="574"/>
      <c r="U193" s="574"/>
      <c r="V193" s="574"/>
      <c r="W193" s="574"/>
      <c r="X193" s="574"/>
      <c r="Y193" s="574"/>
      <c r="Z193" s="574"/>
      <c r="AA193" s="574"/>
      <c r="AB193" s="574"/>
      <c r="AC193" s="574"/>
      <c r="AD193" s="574"/>
      <c r="AE193" s="574"/>
      <c r="AF193" s="574"/>
      <c r="AG193" s="574"/>
      <c r="AH193" s="574"/>
    </row>
    <row r="194" spans="1:34" ht="15.75" customHeight="1">
      <c r="A194" s="574"/>
      <c r="B194" s="574"/>
      <c r="C194" s="574"/>
      <c r="D194" s="574"/>
      <c r="E194" s="574"/>
      <c r="F194" s="574"/>
      <c r="G194" s="574"/>
      <c r="H194" s="574"/>
      <c r="I194" s="574"/>
      <c r="J194" s="574"/>
      <c r="K194" s="574"/>
      <c r="L194" s="574"/>
      <c r="M194" s="574"/>
      <c r="N194" s="574"/>
      <c r="O194" s="574"/>
      <c r="P194" s="574"/>
      <c r="Q194" s="574"/>
      <c r="R194" s="574"/>
      <c r="S194" s="574"/>
      <c r="T194" s="574"/>
      <c r="U194" s="574"/>
      <c r="V194" s="574"/>
      <c r="W194" s="574"/>
      <c r="X194" s="574"/>
      <c r="Y194" s="574"/>
      <c r="Z194" s="574"/>
      <c r="AA194" s="574"/>
      <c r="AB194" s="574"/>
      <c r="AC194" s="574"/>
      <c r="AD194" s="574"/>
      <c r="AE194" s="574"/>
      <c r="AF194" s="574"/>
      <c r="AG194" s="574"/>
      <c r="AH194" s="574"/>
    </row>
    <row r="195" spans="1:34" ht="15.75" customHeight="1">
      <c r="A195" s="574"/>
      <c r="B195" s="574"/>
      <c r="C195" s="574"/>
      <c r="D195" s="574"/>
      <c r="E195" s="574"/>
      <c r="F195" s="574"/>
      <c r="G195" s="574"/>
      <c r="H195" s="574"/>
      <c r="I195" s="574"/>
      <c r="J195" s="574"/>
      <c r="K195" s="574"/>
      <c r="L195" s="574"/>
      <c r="M195" s="574"/>
      <c r="N195" s="574"/>
      <c r="O195" s="574"/>
      <c r="P195" s="574"/>
      <c r="Q195" s="574"/>
      <c r="R195" s="574"/>
      <c r="S195" s="574"/>
      <c r="T195" s="574"/>
      <c r="U195" s="574"/>
      <c r="V195" s="574"/>
      <c r="W195" s="574"/>
      <c r="X195" s="574"/>
      <c r="Y195" s="574"/>
      <c r="Z195" s="574"/>
      <c r="AA195" s="574"/>
      <c r="AB195" s="574"/>
      <c r="AC195" s="574"/>
      <c r="AD195" s="574"/>
      <c r="AE195" s="574"/>
      <c r="AF195" s="574"/>
      <c r="AG195" s="574"/>
      <c r="AH195" s="574"/>
    </row>
    <row r="196" spans="1:34" ht="15.75" customHeight="1">
      <c r="A196" s="574"/>
      <c r="B196" s="574"/>
      <c r="C196" s="574"/>
      <c r="D196" s="574"/>
      <c r="E196" s="574"/>
      <c r="F196" s="574"/>
      <c r="G196" s="574"/>
      <c r="H196" s="574"/>
      <c r="I196" s="574"/>
      <c r="J196" s="574"/>
      <c r="K196" s="574"/>
      <c r="L196" s="574"/>
      <c r="M196" s="574"/>
      <c r="N196" s="574"/>
      <c r="O196" s="574"/>
      <c r="P196" s="574"/>
      <c r="Q196" s="574"/>
      <c r="R196" s="574"/>
      <c r="S196" s="574"/>
      <c r="T196" s="574"/>
      <c r="U196" s="574"/>
      <c r="V196" s="574"/>
      <c r="W196" s="574"/>
      <c r="X196" s="574"/>
      <c r="Y196" s="574"/>
      <c r="Z196" s="574"/>
      <c r="AA196" s="574"/>
      <c r="AB196" s="574"/>
      <c r="AC196" s="574"/>
      <c r="AD196" s="574"/>
      <c r="AE196" s="574"/>
      <c r="AF196" s="574"/>
      <c r="AG196" s="574"/>
      <c r="AH196" s="574"/>
    </row>
    <row r="197" spans="1:34" ht="15.75" customHeight="1">
      <c r="A197" s="574"/>
      <c r="B197" s="574"/>
      <c r="C197" s="574"/>
      <c r="D197" s="574"/>
      <c r="E197" s="574"/>
      <c r="F197" s="574"/>
      <c r="G197" s="574"/>
      <c r="H197" s="574"/>
      <c r="I197" s="574"/>
      <c r="J197" s="574"/>
      <c r="K197" s="574"/>
      <c r="L197" s="574"/>
      <c r="M197" s="574"/>
      <c r="N197" s="574"/>
      <c r="O197" s="574"/>
      <c r="P197" s="574"/>
      <c r="Q197" s="574"/>
      <c r="R197" s="574"/>
      <c r="S197" s="574"/>
      <c r="T197" s="574"/>
      <c r="U197" s="574"/>
      <c r="V197" s="574"/>
      <c r="W197" s="574"/>
      <c r="X197" s="574"/>
      <c r="Y197" s="574"/>
      <c r="Z197" s="574"/>
      <c r="AA197" s="574"/>
      <c r="AB197" s="574"/>
      <c r="AC197" s="574"/>
      <c r="AD197" s="574"/>
      <c r="AE197" s="574"/>
      <c r="AF197" s="574"/>
      <c r="AG197" s="574"/>
      <c r="AH197" s="574"/>
    </row>
    <row r="198" spans="1:34" ht="15.75" customHeight="1">
      <c r="A198" s="574"/>
      <c r="B198" s="574"/>
      <c r="C198" s="574"/>
      <c r="D198" s="574"/>
      <c r="E198" s="574"/>
      <c r="F198" s="574"/>
      <c r="G198" s="574"/>
      <c r="H198" s="574"/>
      <c r="I198" s="574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574"/>
      <c r="Y198" s="574"/>
      <c r="Z198" s="574"/>
      <c r="AA198" s="574"/>
      <c r="AB198" s="574"/>
      <c r="AC198" s="574"/>
      <c r="AD198" s="574"/>
      <c r="AE198" s="574"/>
      <c r="AF198" s="574"/>
      <c r="AG198" s="574"/>
      <c r="AH198" s="574"/>
    </row>
    <row r="199" spans="1:34" ht="15.75" customHeight="1">
      <c r="A199" s="574"/>
      <c r="B199" s="574"/>
      <c r="C199" s="574"/>
      <c r="D199" s="574"/>
      <c r="E199" s="574"/>
      <c r="F199" s="574"/>
      <c r="G199" s="574"/>
      <c r="H199" s="574"/>
      <c r="I199" s="574"/>
      <c r="J199" s="574"/>
      <c r="K199" s="574"/>
      <c r="L199" s="574"/>
      <c r="M199" s="574"/>
      <c r="N199" s="574"/>
      <c r="O199" s="574"/>
      <c r="P199" s="574"/>
      <c r="Q199" s="574"/>
      <c r="R199" s="574"/>
      <c r="S199" s="574"/>
      <c r="T199" s="574"/>
      <c r="U199" s="574"/>
      <c r="V199" s="574"/>
      <c r="W199" s="574"/>
      <c r="X199" s="574"/>
      <c r="Y199" s="574"/>
      <c r="Z199" s="574"/>
      <c r="AA199" s="574"/>
      <c r="AB199" s="574"/>
      <c r="AC199" s="574"/>
      <c r="AD199" s="574"/>
      <c r="AE199" s="574"/>
      <c r="AF199" s="574"/>
      <c r="AG199" s="574"/>
      <c r="AH199" s="574"/>
    </row>
    <row r="200" spans="1:34" ht="15.75" customHeight="1">
      <c r="A200" s="574"/>
      <c r="B200" s="574"/>
      <c r="C200" s="574"/>
      <c r="D200" s="574"/>
      <c r="E200" s="574"/>
      <c r="F200" s="574"/>
      <c r="G200" s="574"/>
      <c r="H200" s="574"/>
      <c r="I200" s="574"/>
      <c r="J200" s="574"/>
      <c r="K200" s="574"/>
      <c r="L200" s="574"/>
      <c r="M200" s="574"/>
      <c r="N200" s="574"/>
      <c r="O200" s="574"/>
      <c r="P200" s="574"/>
      <c r="Q200" s="574"/>
      <c r="R200" s="574"/>
      <c r="S200" s="574"/>
      <c r="T200" s="574"/>
      <c r="U200" s="574"/>
      <c r="V200" s="574"/>
      <c r="W200" s="574"/>
      <c r="X200" s="574"/>
      <c r="Y200" s="574"/>
      <c r="Z200" s="574"/>
      <c r="AA200" s="574"/>
      <c r="AB200" s="574"/>
      <c r="AC200" s="574"/>
      <c r="AD200" s="574"/>
      <c r="AE200" s="574"/>
      <c r="AF200" s="574"/>
      <c r="AG200" s="574"/>
      <c r="AH200" s="574"/>
    </row>
    <row r="201" spans="1:34" ht="15.75" customHeight="1">
      <c r="A201" s="574"/>
      <c r="B201" s="574"/>
      <c r="C201" s="574"/>
      <c r="D201" s="574"/>
      <c r="E201" s="574"/>
      <c r="F201" s="574"/>
      <c r="G201" s="574"/>
      <c r="H201" s="574"/>
      <c r="I201" s="574"/>
      <c r="J201" s="574"/>
      <c r="K201" s="574"/>
      <c r="L201" s="574"/>
      <c r="M201" s="574"/>
      <c r="N201" s="574"/>
      <c r="O201" s="574"/>
      <c r="P201" s="574"/>
      <c r="Q201" s="574"/>
      <c r="R201" s="574"/>
      <c r="S201" s="574"/>
      <c r="T201" s="574"/>
      <c r="U201" s="574"/>
      <c r="V201" s="574"/>
      <c r="W201" s="574"/>
      <c r="X201" s="574"/>
      <c r="Y201" s="574"/>
      <c r="Z201" s="574"/>
      <c r="AA201" s="574"/>
      <c r="AB201" s="574"/>
      <c r="AC201" s="574"/>
      <c r="AD201" s="574"/>
      <c r="AE201" s="574"/>
      <c r="AF201" s="574"/>
      <c r="AG201" s="574"/>
      <c r="AH201" s="574"/>
    </row>
    <row r="202" spans="1:34" ht="15.75" customHeight="1">
      <c r="A202" s="574"/>
      <c r="B202" s="574"/>
      <c r="C202" s="574"/>
      <c r="D202" s="574"/>
      <c r="E202" s="574"/>
      <c r="F202" s="574"/>
      <c r="G202" s="574"/>
      <c r="H202" s="574"/>
      <c r="I202" s="574"/>
      <c r="J202" s="574"/>
      <c r="K202" s="574"/>
      <c r="L202" s="574"/>
      <c r="M202" s="574"/>
      <c r="N202" s="574"/>
      <c r="O202" s="574"/>
      <c r="P202" s="574"/>
      <c r="Q202" s="574"/>
      <c r="R202" s="574"/>
      <c r="S202" s="574"/>
      <c r="T202" s="574"/>
      <c r="U202" s="574"/>
      <c r="V202" s="574"/>
      <c r="W202" s="574"/>
      <c r="X202" s="574"/>
      <c r="Y202" s="574"/>
      <c r="Z202" s="574"/>
      <c r="AA202" s="574"/>
      <c r="AB202" s="574"/>
      <c r="AC202" s="574"/>
      <c r="AD202" s="574"/>
      <c r="AE202" s="574"/>
      <c r="AF202" s="574"/>
      <c r="AG202" s="574"/>
      <c r="AH202" s="574"/>
    </row>
    <row r="203" spans="1:34" ht="15.75" customHeight="1">
      <c r="A203" s="574"/>
      <c r="B203" s="574"/>
      <c r="C203" s="574"/>
      <c r="D203" s="574"/>
      <c r="E203" s="574"/>
      <c r="F203" s="574"/>
      <c r="G203" s="574"/>
      <c r="H203" s="574"/>
      <c r="I203" s="574"/>
      <c r="J203" s="574"/>
      <c r="K203" s="574"/>
      <c r="L203" s="574"/>
      <c r="M203" s="574"/>
      <c r="N203" s="574"/>
      <c r="O203" s="574"/>
      <c r="P203" s="574"/>
      <c r="Q203" s="574"/>
      <c r="R203" s="574"/>
      <c r="S203" s="574"/>
      <c r="T203" s="574"/>
      <c r="U203" s="574"/>
      <c r="V203" s="574"/>
      <c r="W203" s="574"/>
      <c r="X203" s="574"/>
      <c r="Y203" s="574"/>
      <c r="Z203" s="574"/>
      <c r="AA203" s="574"/>
      <c r="AB203" s="574"/>
      <c r="AC203" s="574"/>
      <c r="AD203" s="574"/>
      <c r="AE203" s="574"/>
      <c r="AF203" s="574"/>
      <c r="AG203" s="574"/>
      <c r="AH203" s="574"/>
    </row>
    <row r="204" spans="1:34" ht="15.75" customHeight="1">
      <c r="A204" s="574"/>
      <c r="B204" s="574"/>
      <c r="C204" s="574"/>
      <c r="D204" s="574"/>
      <c r="E204" s="574"/>
      <c r="F204" s="574"/>
      <c r="G204" s="574"/>
      <c r="H204" s="574"/>
      <c r="I204" s="574"/>
      <c r="J204" s="574"/>
      <c r="K204" s="574"/>
      <c r="L204" s="574"/>
      <c r="M204" s="574"/>
      <c r="N204" s="574"/>
      <c r="O204" s="574"/>
      <c r="P204" s="574"/>
      <c r="Q204" s="574"/>
      <c r="R204" s="574"/>
      <c r="S204" s="574"/>
      <c r="T204" s="574"/>
      <c r="U204" s="574"/>
      <c r="V204" s="574"/>
      <c r="W204" s="574"/>
      <c r="X204" s="574"/>
      <c r="Y204" s="574"/>
      <c r="Z204" s="574"/>
      <c r="AA204" s="574"/>
      <c r="AB204" s="574"/>
      <c r="AC204" s="574"/>
      <c r="AD204" s="574"/>
      <c r="AE204" s="574"/>
      <c r="AF204" s="574"/>
      <c r="AG204" s="574"/>
      <c r="AH204" s="574"/>
    </row>
    <row r="205" spans="1:34" ht="15.75" customHeight="1">
      <c r="A205" s="574"/>
      <c r="B205" s="574"/>
      <c r="C205" s="574"/>
      <c r="D205" s="574"/>
      <c r="E205" s="574"/>
      <c r="F205" s="574"/>
      <c r="G205" s="574"/>
      <c r="H205" s="574"/>
      <c r="I205" s="574"/>
      <c r="J205" s="574"/>
      <c r="K205" s="574"/>
      <c r="L205" s="574"/>
      <c r="M205" s="574"/>
      <c r="N205" s="574"/>
      <c r="O205" s="574"/>
      <c r="P205" s="574"/>
      <c r="Q205" s="574"/>
      <c r="R205" s="574"/>
      <c r="S205" s="574"/>
      <c r="T205" s="574"/>
      <c r="U205" s="574"/>
      <c r="V205" s="574"/>
      <c r="W205" s="574"/>
      <c r="X205" s="574"/>
      <c r="Y205" s="574"/>
      <c r="Z205" s="574"/>
      <c r="AA205" s="574"/>
      <c r="AB205" s="574"/>
      <c r="AC205" s="574"/>
      <c r="AD205" s="574"/>
      <c r="AE205" s="574"/>
      <c r="AF205" s="574"/>
      <c r="AG205" s="574"/>
      <c r="AH205" s="574"/>
    </row>
    <row r="206" spans="1:34" ht="15.75" customHeight="1">
      <c r="A206" s="574"/>
      <c r="B206" s="574"/>
      <c r="C206" s="574"/>
      <c r="D206" s="574"/>
      <c r="E206" s="574"/>
      <c r="F206" s="574"/>
      <c r="G206" s="574"/>
      <c r="H206" s="574"/>
      <c r="I206" s="574"/>
      <c r="J206" s="574"/>
      <c r="K206" s="574"/>
      <c r="L206" s="574"/>
      <c r="M206" s="574"/>
      <c r="N206" s="574"/>
      <c r="O206" s="574"/>
      <c r="P206" s="574"/>
      <c r="Q206" s="574"/>
      <c r="R206" s="574"/>
      <c r="S206" s="574"/>
      <c r="T206" s="574"/>
      <c r="U206" s="574"/>
      <c r="V206" s="574"/>
      <c r="W206" s="574"/>
      <c r="X206" s="574"/>
      <c r="Y206" s="574"/>
      <c r="Z206" s="574"/>
      <c r="AA206" s="574"/>
      <c r="AB206" s="574"/>
      <c r="AC206" s="574"/>
      <c r="AD206" s="574"/>
      <c r="AE206" s="574"/>
      <c r="AF206" s="574"/>
      <c r="AG206" s="574"/>
      <c r="AH206" s="574"/>
    </row>
    <row r="207" spans="1:34" ht="15.75" customHeight="1">
      <c r="A207" s="574"/>
      <c r="B207" s="574"/>
      <c r="C207" s="574"/>
      <c r="D207" s="574"/>
      <c r="E207" s="574"/>
      <c r="F207" s="574"/>
      <c r="G207" s="574"/>
      <c r="H207" s="574"/>
      <c r="I207" s="574"/>
      <c r="J207" s="574"/>
      <c r="K207" s="574"/>
      <c r="L207" s="574"/>
      <c r="M207" s="574"/>
      <c r="N207" s="574"/>
      <c r="O207" s="574"/>
      <c r="P207" s="574"/>
      <c r="Q207" s="574"/>
      <c r="R207" s="574"/>
      <c r="S207" s="574"/>
      <c r="T207" s="574"/>
      <c r="U207" s="574"/>
      <c r="V207" s="574"/>
      <c r="W207" s="574"/>
      <c r="X207" s="574"/>
      <c r="Y207" s="574"/>
      <c r="Z207" s="574"/>
      <c r="AA207" s="574"/>
      <c r="AB207" s="574"/>
      <c r="AC207" s="574"/>
      <c r="AD207" s="574"/>
      <c r="AE207" s="574"/>
      <c r="AF207" s="574"/>
      <c r="AG207" s="574"/>
      <c r="AH207" s="574"/>
    </row>
    <row r="208" spans="1:34" ht="15.75" customHeight="1">
      <c r="A208" s="574"/>
      <c r="B208" s="574"/>
      <c r="C208" s="574"/>
      <c r="D208" s="574"/>
      <c r="E208" s="574"/>
      <c r="F208" s="574"/>
      <c r="G208" s="574"/>
      <c r="H208" s="574"/>
      <c r="I208" s="574"/>
      <c r="J208" s="574"/>
      <c r="K208" s="574"/>
      <c r="L208" s="574"/>
      <c r="M208" s="574"/>
      <c r="N208" s="574"/>
      <c r="O208" s="574"/>
      <c r="P208" s="574"/>
      <c r="Q208" s="574"/>
      <c r="R208" s="574"/>
      <c r="S208" s="574"/>
      <c r="T208" s="574"/>
      <c r="U208" s="574"/>
      <c r="V208" s="574"/>
      <c r="W208" s="574"/>
      <c r="X208" s="574"/>
      <c r="Y208" s="574"/>
      <c r="Z208" s="574"/>
      <c r="AA208" s="574"/>
      <c r="AB208" s="574"/>
      <c r="AC208" s="574"/>
      <c r="AD208" s="574"/>
      <c r="AE208" s="574"/>
      <c r="AF208" s="574"/>
      <c r="AG208" s="574"/>
      <c r="AH208" s="574"/>
    </row>
    <row r="209" spans="1:34" ht="15.75" customHeight="1">
      <c r="A209" s="574"/>
      <c r="B209" s="574"/>
      <c r="C209" s="574"/>
      <c r="D209" s="574"/>
      <c r="E209" s="574"/>
      <c r="F209" s="574"/>
      <c r="G209" s="574"/>
      <c r="H209" s="574"/>
      <c r="I209" s="574"/>
      <c r="J209" s="574"/>
      <c r="K209" s="574"/>
      <c r="L209" s="574"/>
      <c r="M209" s="574"/>
      <c r="N209" s="574"/>
      <c r="O209" s="574"/>
      <c r="P209" s="574"/>
      <c r="Q209" s="574"/>
      <c r="R209" s="574"/>
      <c r="S209" s="574"/>
      <c r="T209" s="574"/>
      <c r="U209" s="574"/>
      <c r="V209" s="574"/>
      <c r="W209" s="574"/>
      <c r="X209" s="574"/>
      <c r="Y209" s="574"/>
      <c r="Z209" s="574"/>
      <c r="AA209" s="574"/>
      <c r="AB209" s="574"/>
      <c r="AC209" s="574"/>
      <c r="AD209" s="574"/>
      <c r="AE209" s="574"/>
      <c r="AF209" s="574"/>
      <c r="AG209" s="574"/>
      <c r="AH209" s="574"/>
    </row>
    <row r="210" spans="1:34" ht="15.75" customHeight="1">
      <c r="A210" s="574"/>
      <c r="B210" s="574"/>
      <c r="C210" s="574"/>
      <c r="D210" s="574"/>
      <c r="E210" s="574"/>
      <c r="F210" s="574"/>
      <c r="G210" s="574"/>
      <c r="H210" s="574"/>
      <c r="I210" s="574"/>
      <c r="J210" s="574"/>
      <c r="K210" s="574"/>
      <c r="L210" s="574"/>
      <c r="M210" s="574"/>
      <c r="N210" s="574"/>
      <c r="O210" s="574"/>
      <c r="P210" s="574"/>
      <c r="Q210" s="574"/>
      <c r="R210" s="574"/>
      <c r="S210" s="574"/>
      <c r="T210" s="574"/>
      <c r="U210" s="574"/>
      <c r="V210" s="574"/>
      <c r="W210" s="574"/>
      <c r="X210" s="574"/>
      <c r="Y210" s="574"/>
      <c r="Z210" s="574"/>
      <c r="AA210" s="574"/>
      <c r="AB210" s="574"/>
      <c r="AC210" s="574"/>
      <c r="AD210" s="574"/>
      <c r="AE210" s="574"/>
      <c r="AF210" s="574"/>
      <c r="AG210" s="574"/>
      <c r="AH210" s="574"/>
    </row>
    <row r="211" spans="1:34" ht="15.75" customHeight="1">
      <c r="A211" s="574"/>
      <c r="B211" s="574"/>
      <c r="C211" s="574"/>
      <c r="D211" s="574"/>
      <c r="E211" s="574"/>
      <c r="F211" s="574"/>
      <c r="G211" s="574"/>
      <c r="H211" s="574"/>
      <c r="I211" s="574"/>
      <c r="J211" s="574"/>
      <c r="K211" s="574"/>
      <c r="L211" s="574"/>
      <c r="M211" s="574"/>
      <c r="N211" s="574"/>
      <c r="O211" s="574"/>
      <c r="P211" s="574"/>
      <c r="Q211" s="574"/>
      <c r="R211" s="574"/>
      <c r="S211" s="574"/>
      <c r="T211" s="574"/>
      <c r="U211" s="574"/>
      <c r="V211" s="574"/>
      <c r="W211" s="574"/>
      <c r="X211" s="574"/>
      <c r="Y211" s="574"/>
      <c r="Z211" s="574"/>
      <c r="AA211" s="574"/>
      <c r="AB211" s="574"/>
      <c r="AC211" s="574"/>
      <c r="AD211" s="574"/>
      <c r="AE211" s="574"/>
      <c r="AF211" s="574"/>
      <c r="AG211" s="574"/>
      <c r="AH211" s="574"/>
    </row>
    <row r="212" spans="1:34" ht="15.75" customHeight="1">
      <c r="A212" s="574"/>
      <c r="B212" s="574"/>
      <c r="C212" s="574"/>
      <c r="D212" s="574"/>
      <c r="E212" s="574"/>
      <c r="F212" s="574"/>
      <c r="G212" s="574"/>
      <c r="H212" s="574"/>
      <c r="I212" s="574"/>
      <c r="J212" s="574"/>
      <c r="K212" s="574"/>
      <c r="L212" s="574"/>
      <c r="M212" s="574"/>
      <c r="N212" s="574"/>
      <c r="O212" s="574"/>
      <c r="P212" s="574"/>
      <c r="Q212" s="574"/>
      <c r="R212" s="574"/>
      <c r="S212" s="574"/>
      <c r="T212" s="574"/>
      <c r="U212" s="574"/>
      <c r="V212" s="574"/>
      <c r="W212" s="574"/>
      <c r="X212" s="574"/>
      <c r="Y212" s="574"/>
      <c r="Z212" s="574"/>
      <c r="AA212" s="574"/>
      <c r="AB212" s="574"/>
      <c r="AC212" s="574"/>
      <c r="AD212" s="574"/>
      <c r="AE212" s="574"/>
      <c r="AF212" s="574"/>
      <c r="AG212" s="574"/>
      <c r="AH212" s="574"/>
    </row>
    <row r="213" spans="1:34" ht="15.75" customHeight="1">
      <c r="A213" s="574"/>
      <c r="B213" s="574"/>
      <c r="C213" s="574"/>
      <c r="D213" s="574"/>
      <c r="E213" s="574"/>
      <c r="F213" s="574"/>
      <c r="G213" s="574"/>
      <c r="H213" s="574"/>
      <c r="I213" s="574"/>
      <c r="J213" s="574"/>
      <c r="K213" s="574"/>
      <c r="L213" s="574"/>
      <c r="M213" s="574"/>
      <c r="N213" s="574"/>
      <c r="O213" s="574"/>
      <c r="P213" s="574"/>
      <c r="Q213" s="574"/>
      <c r="R213" s="574"/>
      <c r="S213" s="574"/>
      <c r="T213" s="574"/>
      <c r="U213" s="574"/>
      <c r="V213" s="574"/>
      <c r="W213" s="574"/>
      <c r="X213" s="574"/>
      <c r="Y213" s="574"/>
      <c r="Z213" s="574"/>
      <c r="AA213" s="574"/>
      <c r="AB213" s="574"/>
      <c r="AC213" s="574"/>
      <c r="AD213" s="574"/>
      <c r="AE213" s="574"/>
      <c r="AF213" s="574"/>
      <c r="AG213" s="574"/>
      <c r="AH213" s="574"/>
    </row>
    <row r="214" spans="1:34" ht="15.75" customHeight="1">
      <c r="A214" s="574"/>
      <c r="B214" s="574"/>
      <c r="C214" s="574"/>
      <c r="D214" s="574"/>
      <c r="E214" s="574"/>
      <c r="F214" s="574"/>
      <c r="G214" s="574"/>
      <c r="H214" s="574"/>
      <c r="I214" s="574"/>
      <c r="J214" s="574"/>
      <c r="K214" s="574"/>
      <c r="L214" s="574"/>
      <c r="M214" s="574"/>
      <c r="N214" s="574"/>
      <c r="O214" s="574"/>
      <c r="P214" s="574"/>
      <c r="Q214" s="574"/>
      <c r="R214" s="574"/>
      <c r="S214" s="574"/>
      <c r="T214" s="574"/>
      <c r="U214" s="574"/>
      <c r="V214" s="574"/>
      <c r="W214" s="574"/>
      <c r="X214" s="574"/>
      <c r="Y214" s="574"/>
      <c r="Z214" s="574"/>
      <c r="AA214" s="574"/>
      <c r="AB214" s="574"/>
      <c r="AC214" s="574"/>
      <c r="AD214" s="574"/>
      <c r="AE214" s="574"/>
      <c r="AF214" s="574"/>
      <c r="AG214" s="574"/>
      <c r="AH214" s="574"/>
    </row>
    <row r="215" spans="1:34" ht="15.75" customHeight="1">
      <c r="A215" s="574"/>
      <c r="B215" s="574"/>
      <c r="C215" s="574"/>
      <c r="D215" s="574"/>
      <c r="E215" s="574"/>
      <c r="F215" s="574"/>
      <c r="G215" s="574"/>
      <c r="H215" s="574"/>
      <c r="I215" s="574"/>
      <c r="J215" s="574"/>
      <c r="K215" s="574"/>
      <c r="L215" s="574"/>
      <c r="M215" s="574"/>
      <c r="N215" s="574"/>
      <c r="O215" s="574"/>
      <c r="P215" s="574"/>
      <c r="Q215" s="574"/>
      <c r="R215" s="574"/>
      <c r="S215" s="574"/>
      <c r="T215" s="574"/>
      <c r="U215" s="574"/>
      <c r="V215" s="574"/>
      <c r="W215" s="574"/>
      <c r="X215" s="574"/>
      <c r="Y215" s="574"/>
      <c r="Z215" s="574"/>
      <c r="AA215" s="574"/>
      <c r="AB215" s="574"/>
      <c r="AC215" s="574"/>
      <c r="AD215" s="574"/>
      <c r="AE215" s="574"/>
      <c r="AF215" s="574"/>
      <c r="AG215" s="574"/>
      <c r="AH215" s="574"/>
    </row>
    <row r="216" spans="1:34" ht="15.75" customHeight="1">
      <c r="A216" s="574"/>
      <c r="B216" s="574"/>
      <c r="C216" s="574"/>
      <c r="D216" s="574"/>
      <c r="E216" s="574"/>
      <c r="F216" s="574"/>
      <c r="G216" s="574"/>
      <c r="H216" s="574"/>
      <c r="I216" s="574"/>
      <c r="J216" s="574"/>
      <c r="K216" s="574"/>
      <c r="L216" s="574"/>
      <c r="M216" s="574"/>
      <c r="N216" s="574"/>
      <c r="O216" s="574"/>
      <c r="P216" s="574"/>
      <c r="Q216" s="574"/>
      <c r="R216" s="574"/>
      <c r="S216" s="574"/>
      <c r="T216" s="574"/>
      <c r="U216" s="574"/>
      <c r="V216" s="574"/>
      <c r="W216" s="574"/>
      <c r="X216" s="574"/>
      <c r="Y216" s="574"/>
      <c r="Z216" s="574"/>
      <c r="AA216" s="574"/>
      <c r="AB216" s="574"/>
      <c r="AC216" s="574"/>
      <c r="AD216" s="574"/>
      <c r="AE216" s="574"/>
      <c r="AF216" s="574"/>
      <c r="AG216" s="574"/>
      <c r="AH216" s="574"/>
    </row>
    <row r="217" spans="1:34" ht="15.75" customHeight="1">
      <c r="A217" s="574"/>
      <c r="B217" s="574"/>
      <c r="C217" s="574"/>
      <c r="D217" s="574"/>
      <c r="E217" s="574"/>
      <c r="F217" s="574"/>
      <c r="G217" s="574"/>
      <c r="H217" s="574"/>
      <c r="I217" s="574"/>
      <c r="J217" s="574"/>
      <c r="K217" s="574"/>
      <c r="L217" s="574"/>
      <c r="M217" s="574"/>
      <c r="N217" s="574"/>
      <c r="O217" s="574"/>
      <c r="P217" s="574"/>
      <c r="Q217" s="574"/>
      <c r="R217" s="574"/>
      <c r="S217" s="574"/>
      <c r="T217" s="574"/>
      <c r="U217" s="574"/>
      <c r="V217" s="574"/>
      <c r="W217" s="574"/>
      <c r="X217" s="574"/>
      <c r="Y217" s="574"/>
      <c r="Z217" s="574"/>
      <c r="AA217" s="574"/>
      <c r="AB217" s="574"/>
      <c r="AC217" s="574"/>
      <c r="AD217" s="574"/>
      <c r="AE217" s="574"/>
      <c r="AF217" s="574"/>
      <c r="AG217" s="574"/>
      <c r="AH217" s="574"/>
    </row>
    <row r="218" spans="1:34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  <c r="AF218" s="72"/>
      <c r="AG218" s="72"/>
      <c r="AH218" s="72"/>
    </row>
    <row r="219" spans="1:34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</row>
    <row r="220" spans="1:34" ht="15.75" customHeight="1"/>
    <row r="221" spans="1:34" ht="15.75" customHeight="1"/>
    <row r="222" spans="1:34" ht="15.75" customHeight="1"/>
    <row r="223" spans="1:34" ht="15.75" customHeight="1"/>
    <row r="224" spans="1:3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3">
    <mergeCell ref="A3:AH3"/>
    <mergeCell ref="A7:A9"/>
    <mergeCell ref="B7:B9"/>
    <mergeCell ref="C7:D7"/>
    <mergeCell ref="E7:G8"/>
    <mergeCell ref="H7:J8"/>
    <mergeCell ref="K7:V8"/>
    <mergeCell ref="W7:Y8"/>
    <mergeCell ref="Z7:AB8"/>
    <mergeCell ref="AC7:AE8"/>
    <mergeCell ref="AF7:AH8"/>
    <mergeCell ref="C8:C9"/>
    <mergeCell ref="D8:D9"/>
  </mergeCells>
  <printOptions horizontalCentered="1"/>
  <pageMargins left="1.23" right="0.9" top="1.1499999999999999" bottom="0.9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A1:Z1000"/>
  <sheetViews>
    <sheetView workbookViewId="0">
      <selection activeCell="A3" sqref="A3:L3"/>
    </sheetView>
  </sheetViews>
  <sheetFormatPr defaultColWidth="14.42578125" defaultRowHeight="15" customHeight="1"/>
  <cols>
    <col min="1" max="1" width="5.7109375" customWidth="1"/>
    <col min="2" max="3" width="23.7109375" customWidth="1"/>
    <col min="4" max="12" width="10.7109375" customWidth="1"/>
    <col min="13" max="13" width="8.7109375" customWidth="1"/>
    <col min="14" max="26" width="9.140625" customWidth="1"/>
  </cols>
  <sheetData>
    <row r="1" spans="1:26" ht="15.75">
      <c r="A1" s="168" t="s">
        <v>1912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1913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54" t="s">
        <v>284</v>
      </c>
      <c r="F4" s="110" t="str">
        <f>'1'!$F$5</f>
        <v>PONOROGO</v>
      </c>
      <c r="G4" s="171"/>
      <c r="H4" s="171"/>
      <c r="I4" s="171"/>
      <c r="J4" s="171"/>
      <c r="K4" s="171"/>
      <c r="L4" s="171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54" t="s">
        <v>3</v>
      </c>
      <c r="F5" s="110">
        <f>'1'!$F$6</f>
        <v>2025</v>
      </c>
      <c r="G5" s="171"/>
      <c r="H5" s="171"/>
      <c r="I5" s="171"/>
      <c r="J5" s="171"/>
      <c r="K5" s="171"/>
      <c r="L5" s="171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5.75">
      <c r="A7" s="729" t="s">
        <v>4</v>
      </c>
      <c r="B7" s="844" t="s">
        <v>247</v>
      </c>
      <c r="C7" s="729" t="s">
        <v>1156</v>
      </c>
      <c r="D7" s="731" t="s">
        <v>1914</v>
      </c>
      <c r="E7" s="732"/>
      <c r="F7" s="732"/>
      <c r="G7" s="732"/>
      <c r="H7" s="732"/>
      <c r="I7" s="732"/>
      <c r="J7" s="732"/>
      <c r="K7" s="732"/>
      <c r="L7" s="733"/>
      <c r="M7" s="172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5" customHeight="1">
      <c r="A8" s="730"/>
      <c r="B8" s="730"/>
      <c r="C8" s="730"/>
      <c r="D8" s="845" t="s">
        <v>1868</v>
      </c>
      <c r="E8" s="723"/>
      <c r="F8" s="724"/>
      <c r="G8" s="779" t="s">
        <v>1869</v>
      </c>
      <c r="H8" s="723"/>
      <c r="I8" s="724"/>
      <c r="J8" s="779" t="s">
        <v>1915</v>
      </c>
      <c r="K8" s="723"/>
      <c r="L8" s="724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5.75">
      <c r="A9" s="720"/>
      <c r="B9" s="720"/>
      <c r="C9" s="720"/>
      <c r="D9" s="190" t="s">
        <v>8</v>
      </c>
      <c r="E9" s="190" t="s">
        <v>9</v>
      </c>
      <c r="F9" s="190" t="s">
        <v>388</v>
      </c>
      <c r="G9" s="190" t="s">
        <v>8</v>
      </c>
      <c r="H9" s="190" t="s">
        <v>9</v>
      </c>
      <c r="I9" s="190" t="s">
        <v>388</v>
      </c>
      <c r="J9" s="190" t="s">
        <v>8</v>
      </c>
      <c r="K9" s="190" t="s">
        <v>9</v>
      </c>
      <c r="L9" s="190" t="s">
        <v>388</v>
      </c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>
      <c r="A11" s="240">
        <v>1</v>
      </c>
      <c r="B11" s="250" t="str">
        <f>'11'!B9</f>
        <v>Ngrayun</v>
      </c>
      <c r="C11" s="250" t="str">
        <f>'11'!C9</f>
        <v>Ngrayun</v>
      </c>
      <c r="D11" s="139">
        <v>9</v>
      </c>
      <c r="E11" s="139">
        <v>11</v>
      </c>
      <c r="F11" s="223">
        <f t="shared" ref="F11:F42" si="0">SUM(D11:E11)</f>
        <v>20</v>
      </c>
      <c r="G11" s="139">
        <v>0</v>
      </c>
      <c r="H11" s="139">
        <v>0</v>
      </c>
      <c r="I11" s="223">
        <f t="shared" ref="I11:I42" si="1">SUM(G11:H11)</f>
        <v>0</v>
      </c>
      <c r="J11" s="224">
        <f t="shared" ref="J11:L11" si="2">G11/D11*100</f>
        <v>0</v>
      </c>
      <c r="K11" s="224">
        <f t="shared" si="2"/>
        <v>0</v>
      </c>
      <c r="L11" s="224">
        <f t="shared" si="2"/>
        <v>0</v>
      </c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>
      <c r="A12" s="240">
        <v>2</v>
      </c>
      <c r="B12" s="250">
        <f>'11'!B10</f>
        <v>0</v>
      </c>
      <c r="C12" s="250" t="str">
        <f>'11'!C10</f>
        <v>Selur</v>
      </c>
      <c r="D12" s="139">
        <v>6</v>
      </c>
      <c r="E12" s="139">
        <v>2</v>
      </c>
      <c r="F12" s="223">
        <f t="shared" si="0"/>
        <v>8</v>
      </c>
      <c r="G12" s="139">
        <v>0</v>
      </c>
      <c r="H12" s="139">
        <v>0</v>
      </c>
      <c r="I12" s="223">
        <f t="shared" si="1"/>
        <v>0</v>
      </c>
      <c r="J12" s="224">
        <f t="shared" ref="J12:L12" si="3">G12/D12*100</f>
        <v>0</v>
      </c>
      <c r="K12" s="224">
        <f t="shared" si="3"/>
        <v>0</v>
      </c>
      <c r="L12" s="224">
        <f t="shared" si="3"/>
        <v>0</v>
      </c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>
      <c r="A13" s="240">
        <v>3</v>
      </c>
      <c r="B13" s="250" t="str">
        <f>'11'!B11</f>
        <v>Slahung</v>
      </c>
      <c r="C13" s="250" t="str">
        <f>'11'!C11</f>
        <v>Slahung</v>
      </c>
      <c r="D13" s="139">
        <v>7</v>
      </c>
      <c r="E13" s="139">
        <v>4</v>
      </c>
      <c r="F13" s="223">
        <f t="shared" si="0"/>
        <v>11</v>
      </c>
      <c r="G13" s="139">
        <v>0</v>
      </c>
      <c r="H13" s="139">
        <v>0</v>
      </c>
      <c r="I13" s="223">
        <f t="shared" si="1"/>
        <v>0</v>
      </c>
      <c r="J13" s="224">
        <f t="shared" ref="J13:L13" si="4">G13/D13*100</f>
        <v>0</v>
      </c>
      <c r="K13" s="224">
        <f t="shared" si="4"/>
        <v>0</v>
      </c>
      <c r="L13" s="224">
        <f t="shared" si="4"/>
        <v>0</v>
      </c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>
      <c r="A14" s="240">
        <v>4</v>
      </c>
      <c r="B14" s="250">
        <f>'11'!B12</f>
        <v>0</v>
      </c>
      <c r="C14" s="250" t="str">
        <f>'11'!C12</f>
        <v>Nailan</v>
      </c>
      <c r="D14" s="139">
        <v>6</v>
      </c>
      <c r="E14" s="139">
        <v>2</v>
      </c>
      <c r="F14" s="223">
        <f t="shared" si="0"/>
        <v>8</v>
      </c>
      <c r="G14" s="139">
        <v>0</v>
      </c>
      <c r="H14" s="139">
        <v>0</v>
      </c>
      <c r="I14" s="223">
        <f t="shared" si="1"/>
        <v>0</v>
      </c>
      <c r="J14" s="224">
        <f t="shared" ref="J14:L14" si="5">G14/D14*100</f>
        <v>0</v>
      </c>
      <c r="K14" s="224">
        <f t="shared" si="5"/>
        <v>0</v>
      </c>
      <c r="L14" s="224">
        <f t="shared" si="5"/>
        <v>0</v>
      </c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>
      <c r="A15" s="240">
        <v>5</v>
      </c>
      <c r="B15" s="250" t="str">
        <f>'11'!B13</f>
        <v>Bungkal</v>
      </c>
      <c r="C15" s="250" t="str">
        <f>'11'!C13</f>
        <v>Bungkal</v>
      </c>
      <c r="D15" s="139">
        <v>27</v>
      </c>
      <c r="E15" s="139">
        <v>5</v>
      </c>
      <c r="F15" s="223">
        <f t="shared" si="0"/>
        <v>32</v>
      </c>
      <c r="G15" s="139">
        <v>0</v>
      </c>
      <c r="H15" s="139">
        <v>0</v>
      </c>
      <c r="I15" s="223">
        <f t="shared" si="1"/>
        <v>0</v>
      </c>
      <c r="J15" s="224">
        <f t="shared" ref="J15:L15" si="6">G15/D15*100</f>
        <v>0</v>
      </c>
      <c r="K15" s="224">
        <f t="shared" si="6"/>
        <v>0</v>
      </c>
      <c r="L15" s="224">
        <f t="shared" si="6"/>
        <v>0</v>
      </c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>
      <c r="A16" s="240">
        <v>6</v>
      </c>
      <c r="B16" s="250" t="str">
        <f>'11'!B14</f>
        <v>Sambit</v>
      </c>
      <c r="C16" s="250" t="str">
        <f>'11'!C14</f>
        <v>Sambit</v>
      </c>
      <c r="D16" s="139">
        <v>6</v>
      </c>
      <c r="E16" s="139">
        <v>1</v>
      </c>
      <c r="F16" s="223">
        <f t="shared" si="0"/>
        <v>7</v>
      </c>
      <c r="G16" s="139">
        <v>0</v>
      </c>
      <c r="H16" s="139">
        <v>0</v>
      </c>
      <c r="I16" s="223">
        <f t="shared" si="1"/>
        <v>0</v>
      </c>
      <c r="J16" s="224">
        <f t="shared" ref="J16:L16" si="7">G16/D16*100</f>
        <v>0</v>
      </c>
      <c r="K16" s="224">
        <f t="shared" si="7"/>
        <v>0</v>
      </c>
      <c r="L16" s="224">
        <f t="shared" si="7"/>
        <v>0</v>
      </c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>
      <c r="A17" s="240">
        <v>7</v>
      </c>
      <c r="B17" s="250">
        <f>'11'!B15</f>
        <v>0</v>
      </c>
      <c r="C17" s="250" t="str">
        <f>'11'!C15</f>
        <v>Wringinanom</v>
      </c>
      <c r="D17" s="139">
        <v>5</v>
      </c>
      <c r="E17" s="139">
        <v>0</v>
      </c>
      <c r="F17" s="223">
        <f t="shared" si="0"/>
        <v>5</v>
      </c>
      <c r="G17" s="139">
        <v>0</v>
      </c>
      <c r="H17" s="139">
        <v>0</v>
      </c>
      <c r="I17" s="223">
        <f t="shared" si="1"/>
        <v>0</v>
      </c>
      <c r="J17" s="224">
        <f t="shared" ref="J17:L17" si="8">G17/D17*100</f>
        <v>0</v>
      </c>
      <c r="K17" s="224" t="e">
        <f t="shared" si="8"/>
        <v>#DIV/0!</v>
      </c>
      <c r="L17" s="224">
        <f t="shared" si="8"/>
        <v>0</v>
      </c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>
      <c r="A18" s="240">
        <v>8</v>
      </c>
      <c r="B18" s="250" t="str">
        <f>'11'!B16</f>
        <v>Sawoo</v>
      </c>
      <c r="C18" s="250" t="str">
        <f>'11'!C16</f>
        <v>Sawoo</v>
      </c>
      <c r="D18" s="139">
        <v>7</v>
      </c>
      <c r="E18" s="139">
        <v>4</v>
      </c>
      <c r="F18" s="223">
        <f t="shared" si="0"/>
        <v>11</v>
      </c>
      <c r="G18" s="139">
        <v>0</v>
      </c>
      <c r="H18" s="139">
        <v>0</v>
      </c>
      <c r="I18" s="223">
        <f t="shared" si="1"/>
        <v>0</v>
      </c>
      <c r="J18" s="224">
        <f t="shared" ref="J18:L18" si="9">G18/D18*100</f>
        <v>0</v>
      </c>
      <c r="K18" s="224">
        <f t="shared" si="9"/>
        <v>0</v>
      </c>
      <c r="L18" s="224">
        <f t="shared" si="9"/>
        <v>0</v>
      </c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>
      <c r="A19" s="240">
        <v>9</v>
      </c>
      <c r="B19" s="250">
        <f>'11'!B17</f>
        <v>0</v>
      </c>
      <c r="C19" s="250" t="str">
        <f>'11'!C17</f>
        <v>Bondrang</v>
      </c>
      <c r="D19" s="139">
        <v>3</v>
      </c>
      <c r="E19" s="139">
        <v>3</v>
      </c>
      <c r="F19" s="223">
        <f t="shared" si="0"/>
        <v>6</v>
      </c>
      <c r="G19" s="139">
        <v>0</v>
      </c>
      <c r="H19" s="139">
        <v>0</v>
      </c>
      <c r="I19" s="223">
        <f t="shared" si="1"/>
        <v>0</v>
      </c>
      <c r="J19" s="224">
        <f t="shared" ref="J19:L19" si="10">G19/D19*100</f>
        <v>0</v>
      </c>
      <c r="K19" s="224">
        <f t="shared" si="10"/>
        <v>0</v>
      </c>
      <c r="L19" s="224">
        <f t="shared" si="10"/>
        <v>0</v>
      </c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>
      <c r="A20" s="240">
        <v>10</v>
      </c>
      <c r="B20" s="250" t="str">
        <f>'11'!B18</f>
        <v>Sooko</v>
      </c>
      <c r="C20" s="250" t="str">
        <f>'11'!C18</f>
        <v>Sooko</v>
      </c>
      <c r="D20" s="139">
        <v>5</v>
      </c>
      <c r="E20" s="139">
        <v>3</v>
      </c>
      <c r="F20" s="223">
        <f t="shared" si="0"/>
        <v>8</v>
      </c>
      <c r="G20" s="139">
        <v>0</v>
      </c>
      <c r="H20" s="139">
        <v>0</v>
      </c>
      <c r="I20" s="223">
        <f t="shared" si="1"/>
        <v>0</v>
      </c>
      <c r="J20" s="224">
        <f t="shared" ref="J20:L20" si="11">G20/D20*100</f>
        <v>0</v>
      </c>
      <c r="K20" s="224">
        <f t="shared" si="11"/>
        <v>0</v>
      </c>
      <c r="L20" s="224">
        <f t="shared" si="11"/>
        <v>0</v>
      </c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1</v>
      </c>
      <c r="E21" s="139">
        <v>1</v>
      </c>
      <c r="F21" s="223">
        <f t="shared" si="0"/>
        <v>2</v>
      </c>
      <c r="G21" s="139">
        <v>0</v>
      </c>
      <c r="H21" s="139">
        <v>0</v>
      </c>
      <c r="I21" s="223">
        <f t="shared" si="1"/>
        <v>0</v>
      </c>
      <c r="J21" s="224">
        <f t="shared" ref="J21:L21" si="12">G21/D21*100</f>
        <v>0</v>
      </c>
      <c r="K21" s="224">
        <f t="shared" si="12"/>
        <v>0</v>
      </c>
      <c r="L21" s="224">
        <f t="shared" si="12"/>
        <v>0</v>
      </c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7</v>
      </c>
      <c r="E22" s="139">
        <v>8</v>
      </c>
      <c r="F22" s="223">
        <f t="shared" si="0"/>
        <v>15</v>
      </c>
      <c r="G22" s="139">
        <v>0</v>
      </c>
      <c r="H22" s="139">
        <v>0</v>
      </c>
      <c r="I22" s="223">
        <f t="shared" si="1"/>
        <v>0</v>
      </c>
      <c r="J22" s="224">
        <f t="shared" ref="J22:L22" si="13">G22/D22*100</f>
        <v>0</v>
      </c>
      <c r="K22" s="224">
        <f t="shared" si="13"/>
        <v>0</v>
      </c>
      <c r="L22" s="224">
        <f t="shared" si="13"/>
        <v>0</v>
      </c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5</v>
      </c>
      <c r="E23" s="139">
        <v>4</v>
      </c>
      <c r="F23" s="223">
        <f t="shared" si="0"/>
        <v>9</v>
      </c>
      <c r="G23" s="139">
        <v>0</v>
      </c>
      <c r="H23" s="139">
        <v>0</v>
      </c>
      <c r="I23" s="223">
        <f t="shared" si="1"/>
        <v>0</v>
      </c>
      <c r="J23" s="224">
        <f t="shared" ref="J23:L23" si="14">G23/D23*100</f>
        <v>0</v>
      </c>
      <c r="K23" s="224">
        <f t="shared" si="14"/>
        <v>0</v>
      </c>
      <c r="L23" s="224">
        <f t="shared" si="14"/>
        <v>0</v>
      </c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6</v>
      </c>
      <c r="E24" s="139">
        <v>1</v>
      </c>
      <c r="F24" s="223">
        <f t="shared" si="0"/>
        <v>7</v>
      </c>
      <c r="G24" s="139">
        <v>0</v>
      </c>
      <c r="H24" s="139">
        <v>0</v>
      </c>
      <c r="I24" s="223">
        <f t="shared" si="1"/>
        <v>0</v>
      </c>
      <c r="J24" s="224">
        <f t="shared" ref="J24:L24" si="15">G24/D24*100</f>
        <v>0</v>
      </c>
      <c r="K24" s="224">
        <f t="shared" si="15"/>
        <v>0</v>
      </c>
      <c r="L24" s="224">
        <f t="shared" si="15"/>
        <v>0</v>
      </c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8</v>
      </c>
      <c r="E25" s="139">
        <v>6</v>
      </c>
      <c r="F25" s="223">
        <f t="shared" si="0"/>
        <v>14</v>
      </c>
      <c r="G25" s="139">
        <v>0</v>
      </c>
      <c r="H25" s="139">
        <v>0</v>
      </c>
      <c r="I25" s="223">
        <f t="shared" si="1"/>
        <v>0</v>
      </c>
      <c r="J25" s="224">
        <f t="shared" ref="J25:L25" si="16">G25/D25*100</f>
        <v>0</v>
      </c>
      <c r="K25" s="224">
        <f t="shared" si="16"/>
        <v>0</v>
      </c>
      <c r="L25" s="224">
        <f t="shared" si="16"/>
        <v>0</v>
      </c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6</v>
      </c>
      <c r="E26" s="139">
        <v>2</v>
      </c>
      <c r="F26" s="223">
        <f t="shared" si="0"/>
        <v>8</v>
      </c>
      <c r="G26" s="139">
        <v>0</v>
      </c>
      <c r="H26" s="139">
        <v>0</v>
      </c>
      <c r="I26" s="223">
        <f t="shared" si="1"/>
        <v>0</v>
      </c>
      <c r="J26" s="224">
        <f t="shared" ref="J26:L26" si="17">G26/D26*100</f>
        <v>0</v>
      </c>
      <c r="K26" s="224">
        <f t="shared" si="17"/>
        <v>0</v>
      </c>
      <c r="L26" s="224">
        <f t="shared" si="17"/>
        <v>0</v>
      </c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7</v>
      </c>
      <c r="E27" s="139">
        <v>2</v>
      </c>
      <c r="F27" s="223">
        <f t="shared" si="0"/>
        <v>9</v>
      </c>
      <c r="G27" s="139">
        <v>0</v>
      </c>
      <c r="H27" s="139">
        <v>0</v>
      </c>
      <c r="I27" s="223">
        <f t="shared" si="1"/>
        <v>0</v>
      </c>
      <c r="J27" s="224">
        <f t="shared" ref="J27:L27" si="18">G27/D27*100</f>
        <v>0</v>
      </c>
      <c r="K27" s="224">
        <f t="shared" si="18"/>
        <v>0</v>
      </c>
      <c r="L27" s="224">
        <f t="shared" si="18"/>
        <v>0</v>
      </c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14</v>
      </c>
      <c r="E28" s="139">
        <v>3</v>
      </c>
      <c r="F28" s="223">
        <f t="shared" si="0"/>
        <v>17</v>
      </c>
      <c r="G28" s="139">
        <v>0</v>
      </c>
      <c r="H28" s="139">
        <v>0</v>
      </c>
      <c r="I28" s="223">
        <f t="shared" si="1"/>
        <v>0</v>
      </c>
      <c r="J28" s="224">
        <f t="shared" ref="J28:L28" si="19">G28/D28*100</f>
        <v>0</v>
      </c>
      <c r="K28" s="224">
        <f t="shared" si="19"/>
        <v>0</v>
      </c>
      <c r="L28" s="224">
        <f t="shared" si="19"/>
        <v>0</v>
      </c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10</v>
      </c>
      <c r="E29" s="139">
        <v>4</v>
      </c>
      <c r="F29" s="223">
        <f t="shared" si="0"/>
        <v>14</v>
      </c>
      <c r="G29" s="139">
        <v>0</v>
      </c>
      <c r="H29" s="139">
        <v>0</v>
      </c>
      <c r="I29" s="223">
        <f t="shared" si="1"/>
        <v>0</v>
      </c>
      <c r="J29" s="224">
        <f t="shared" ref="J29:L29" si="20">G29/D29*100</f>
        <v>0</v>
      </c>
      <c r="K29" s="224">
        <f t="shared" si="20"/>
        <v>0</v>
      </c>
      <c r="L29" s="224">
        <f t="shared" si="20"/>
        <v>0</v>
      </c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5</v>
      </c>
      <c r="E30" s="139">
        <v>3</v>
      </c>
      <c r="F30" s="223">
        <f t="shared" si="0"/>
        <v>8</v>
      </c>
      <c r="G30" s="139">
        <v>0</v>
      </c>
      <c r="H30" s="139">
        <v>0</v>
      </c>
      <c r="I30" s="223">
        <f t="shared" si="1"/>
        <v>0</v>
      </c>
      <c r="J30" s="224">
        <f t="shared" ref="J30:L30" si="21">G30/D30*100</f>
        <v>0</v>
      </c>
      <c r="K30" s="224">
        <f t="shared" si="21"/>
        <v>0</v>
      </c>
      <c r="L30" s="224">
        <f t="shared" si="21"/>
        <v>0</v>
      </c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13</v>
      </c>
      <c r="E31" s="139">
        <v>7</v>
      </c>
      <c r="F31" s="223">
        <f t="shared" si="0"/>
        <v>20</v>
      </c>
      <c r="G31" s="139">
        <v>0</v>
      </c>
      <c r="H31" s="139">
        <v>0</v>
      </c>
      <c r="I31" s="223">
        <f t="shared" si="1"/>
        <v>0</v>
      </c>
      <c r="J31" s="224">
        <f t="shared" ref="J31:L31" si="22">G31/D31*100</f>
        <v>0</v>
      </c>
      <c r="K31" s="224">
        <f t="shared" si="22"/>
        <v>0</v>
      </c>
      <c r="L31" s="224">
        <f t="shared" si="22"/>
        <v>0</v>
      </c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7</v>
      </c>
      <c r="E32" s="139">
        <v>6</v>
      </c>
      <c r="F32" s="223">
        <f t="shared" si="0"/>
        <v>13</v>
      </c>
      <c r="G32" s="139">
        <v>0</v>
      </c>
      <c r="H32" s="139">
        <v>0</v>
      </c>
      <c r="I32" s="223">
        <f t="shared" si="1"/>
        <v>0</v>
      </c>
      <c r="J32" s="224">
        <f t="shared" ref="J32:L32" si="23">G32/D32*100</f>
        <v>0</v>
      </c>
      <c r="K32" s="224">
        <f t="shared" si="23"/>
        <v>0</v>
      </c>
      <c r="L32" s="224">
        <f t="shared" si="23"/>
        <v>0</v>
      </c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7</v>
      </c>
      <c r="E33" s="139">
        <v>2</v>
      </c>
      <c r="F33" s="223">
        <f t="shared" si="0"/>
        <v>9</v>
      </c>
      <c r="G33" s="139">
        <v>1</v>
      </c>
      <c r="H33" s="139">
        <v>0</v>
      </c>
      <c r="I33" s="223">
        <f t="shared" si="1"/>
        <v>1</v>
      </c>
      <c r="J33" s="224">
        <f t="shared" ref="J33:L33" si="24">G33/D33*100</f>
        <v>14.285714285714285</v>
      </c>
      <c r="K33" s="224">
        <f t="shared" si="24"/>
        <v>0</v>
      </c>
      <c r="L33" s="224">
        <f t="shared" si="24"/>
        <v>11.111111111111111</v>
      </c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1</v>
      </c>
      <c r="E34" s="139">
        <v>0</v>
      </c>
      <c r="F34" s="223">
        <f t="shared" si="0"/>
        <v>1</v>
      </c>
      <c r="G34" s="139">
        <v>0</v>
      </c>
      <c r="H34" s="139">
        <v>0</v>
      </c>
      <c r="I34" s="223">
        <f t="shared" si="1"/>
        <v>0</v>
      </c>
      <c r="J34" s="224">
        <f t="shared" ref="J34:L34" si="25">G34/D34*100</f>
        <v>0</v>
      </c>
      <c r="K34" s="224" t="e">
        <f t="shared" si="25"/>
        <v>#DIV/0!</v>
      </c>
      <c r="L34" s="224">
        <f t="shared" si="25"/>
        <v>0</v>
      </c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21</v>
      </c>
      <c r="E35" s="139">
        <v>14</v>
      </c>
      <c r="F35" s="223">
        <f t="shared" si="0"/>
        <v>35</v>
      </c>
      <c r="G35" s="139">
        <v>0</v>
      </c>
      <c r="H35" s="139">
        <v>0</v>
      </c>
      <c r="I35" s="223">
        <f t="shared" si="1"/>
        <v>0</v>
      </c>
      <c r="J35" s="224">
        <f t="shared" ref="J35:L35" si="26">G35/D35*100</f>
        <v>0</v>
      </c>
      <c r="K35" s="224">
        <f t="shared" si="26"/>
        <v>0</v>
      </c>
      <c r="L35" s="224">
        <f t="shared" si="26"/>
        <v>0</v>
      </c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19</v>
      </c>
      <c r="E36" s="139">
        <v>7</v>
      </c>
      <c r="F36" s="223">
        <f t="shared" si="0"/>
        <v>26</v>
      </c>
      <c r="G36" s="139">
        <v>0</v>
      </c>
      <c r="H36" s="139">
        <v>0</v>
      </c>
      <c r="I36" s="223">
        <f t="shared" si="1"/>
        <v>0</v>
      </c>
      <c r="J36" s="224">
        <f t="shared" ref="J36:L36" si="27">G36/D36*100</f>
        <v>0</v>
      </c>
      <c r="K36" s="224">
        <f t="shared" si="27"/>
        <v>0</v>
      </c>
      <c r="L36" s="224">
        <f t="shared" si="27"/>
        <v>0</v>
      </c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9</v>
      </c>
      <c r="E37" s="139">
        <v>10</v>
      </c>
      <c r="F37" s="223">
        <f t="shared" si="0"/>
        <v>19</v>
      </c>
      <c r="G37" s="139">
        <v>0</v>
      </c>
      <c r="H37" s="139">
        <v>0</v>
      </c>
      <c r="I37" s="223">
        <f t="shared" si="1"/>
        <v>0</v>
      </c>
      <c r="J37" s="224">
        <f t="shared" ref="J37:L37" si="28">G37/D37*100</f>
        <v>0</v>
      </c>
      <c r="K37" s="224">
        <f t="shared" si="28"/>
        <v>0</v>
      </c>
      <c r="L37" s="224">
        <f t="shared" si="28"/>
        <v>0</v>
      </c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22</v>
      </c>
      <c r="E38" s="139">
        <v>11</v>
      </c>
      <c r="F38" s="223">
        <f t="shared" si="0"/>
        <v>33</v>
      </c>
      <c r="G38" s="139">
        <v>0</v>
      </c>
      <c r="H38" s="139">
        <v>0</v>
      </c>
      <c r="I38" s="223">
        <f t="shared" si="1"/>
        <v>0</v>
      </c>
      <c r="J38" s="224">
        <f t="shared" ref="J38:L38" si="29">G38/D38*100</f>
        <v>0</v>
      </c>
      <c r="K38" s="224">
        <f t="shared" si="29"/>
        <v>0</v>
      </c>
      <c r="L38" s="224">
        <f t="shared" si="29"/>
        <v>0</v>
      </c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3</v>
      </c>
      <c r="E39" s="139">
        <v>5</v>
      </c>
      <c r="F39" s="223">
        <f t="shared" si="0"/>
        <v>8</v>
      </c>
      <c r="G39" s="139">
        <v>0</v>
      </c>
      <c r="H39" s="139">
        <v>0</v>
      </c>
      <c r="I39" s="223">
        <f t="shared" si="1"/>
        <v>0</v>
      </c>
      <c r="J39" s="224">
        <f t="shared" ref="J39:L39" si="30">G39/D39*100</f>
        <v>0</v>
      </c>
      <c r="K39" s="224">
        <f t="shared" si="30"/>
        <v>0</v>
      </c>
      <c r="L39" s="224">
        <f t="shared" si="30"/>
        <v>0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11</v>
      </c>
      <c r="E40" s="139">
        <v>14</v>
      </c>
      <c r="F40" s="223">
        <f t="shared" si="0"/>
        <v>25</v>
      </c>
      <c r="G40" s="139">
        <v>0</v>
      </c>
      <c r="H40" s="139">
        <v>0</v>
      </c>
      <c r="I40" s="223">
        <f t="shared" si="1"/>
        <v>0</v>
      </c>
      <c r="J40" s="224">
        <f t="shared" ref="J40:L40" si="31">G40/D40*100</f>
        <v>0</v>
      </c>
      <c r="K40" s="224">
        <f t="shared" si="31"/>
        <v>0</v>
      </c>
      <c r="L40" s="224">
        <f t="shared" si="31"/>
        <v>0</v>
      </c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2</v>
      </c>
      <c r="E41" s="139">
        <v>3</v>
      </c>
      <c r="F41" s="223">
        <f t="shared" si="0"/>
        <v>5</v>
      </c>
      <c r="G41" s="139">
        <v>0</v>
      </c>
      <c r="H41" s="139">
        <v>0</v>
      </c>
      <c r="I41" s="223">
        <f t="shared" si="1"/>
        <v>0</v>
      </c>
      <c r="J41" s="224">
        <f t="shared" ref="J41:L41" si="32">G41/D41*100</f>
        <v>0</v>
      </c>
      <c r="K41" s="224">
        <f t="shared" si="32"/>
        <v>0</v>
      </c>
      <c r="L41" s="224">
        <f t="shared" si="32"/>
        <v>0</v>
      </c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1</v>
      </c>
      <c r="E42" s="139">
        <v>2</v>
      </c>
      <c r="F42" s="223">
        <f t="shared" si="0"/>
        <v>3</v>
      </c>
      <c r="G42" s="139">
        <v>0</v>
      </c>
      <c r="H42" s="139">
        <v>0</v>
      </c>
      <c r="I42" s="223">
        <f t="shared" si="1"/>
        <v>0</v>
      </c>
      <c r="J42" s="224">
        <f t="shared" ref="J42:L42" si="33">G42/D42*100</f>
        <v>0</v>
      </c>
      <c r="K42" s="224">
        <f t="shared" si="33"/>
        <v>0</v>
      </c>
      <c r="L42" s="224">
        <f t="shared" si="33"/>
        <v>0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271" t="s">
        <v>1057</v>
      </c>
      <c r="B43" s="484"/>
      <c r="C43" s="485"/>
      <c r="D43" s="597">
        <f t="shared" ref="D43:I43" si="34">SUM(D11:D42)</f>
        <v>266</v>
      </c>
      <c r="E43" s="193">
        <f t="shared" si="34"/>
        <v>150</v>
      </c>
      <c r="F43" s="193">
        <f t="shared" si="34"/>
        <v>416</v>
      </c>
      <c r="G43" s="597">
        <f t="shared" si="34"/>
        <v>1</v>
      </c>
      <c r="H43" s="193">
        <f t="shared" si="34"/>
        <v>0</v>
      </c>
      <c r="I43" s="193">
        <f t="shared" si="34"/>
        <v>1</v>
      </c>
      <c r="J43" s="194">
        <f t="shared" ref="J43:L43" si="35">G43/D43*100</f>
        <v>0.37593984962406013</v>
      </c>
      <c r="K43" s="194">
        <f t="shared" si="35"/>
        <v>0</v>
      </c>
      <c r="L43" s="194">
        <f t="shared" si="35"/>
        <v>0.24038461538461539</v>
      </c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31.5" customHeight="1">
      <c r="A44" s="856" t="s">
        <v>1916</v>
      </c>
      <c r="B44" s="761"/>
      <c r="C44" s="763"/>
      <c r="D44" s="353">
        <f>F43/'2'!E26*100000</f>
        <v>43.059234394391531</v>
      </c>
      <c r="E44" s="598"/>
      <c r="F44" s="598"/>
      <c r="G44" s="528"/>
      <c r="H44" s="528"/>
      <c r="I44" s="528"/>
      <c r="J44" s="528"/>
      <c r="K44" s="528"/>
      <c r="L44" s="528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/>
      <c r="B45" s="169"/>
      <c r="C45" s="169"/>
      <c r="D45" s="169"/>
      <c r="E45" s="169"/>
      <c r="F45" s="169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 t="s">
        <v>1859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C7:C9"/>
    <mergeCell ref="A44:C44"/>
    <mergeCell ref="A3:L3"/>
    <mergeCell ref="A7:A9"/>
    <mergeCell ref="B7:B9"/>
    <mergeCell ref="D7:L7"/>
    <mergeCell ref="D8:F8"/>
    <mergeCell ref="G8:I8"/>
    <mergeCell ref="J8:L8"/>
  </mergeCells>
  <printOptions horizontalCentered="1"/>
  <pageMargins left="0.7" right="0.7" top="0.75" bottom="0.75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A1:Z1000"/>
  <sheetViews>
    <sheetView workbookViewId="0">
      <selection activeCell="I11" sqref="I11"/>
    </sheetView>
  </sheetViews>
  <sheetFormatPr defaultColWidth="14.42578125" defaultRowHeight="15" customHeight="1"/>
  <cols>
    <col min="1" max="1" width="5.7109375" customWidth="1"/>
    <col min="2" max="2" width="15.42578125" customWidth="1"/>
    <col min="3" max="3" width="16.85546875" customWidth="1"/>
    <col min="4" max="4" width="15.7109375" customWidth="1"/>
    <col min="5" max="5" width="10.85546875" customWidth="1"/>
    <col min="6" max="6" width="18.5703125" customWidth="1"/>
    <col min="7" max="8" width="15.7109375" customWidth="1"/>
    <col min="9" max="9" width="19.42578125" customWidth="1"/>
    <col min="10" max="11" width="12.28515625" customWidth="1"/>
    <col min="12" max="12" width="12.7109375" customWidth="1"/>
    <col min="13" max="13" width="17.28515625" customWidth="1"/>
    <col min="14" max="14" width="17.5703125" customWidth="1"/>
    <col min="15" max="17" width="12.7109375" customWidth="1"/>
    <col min="18" max="25" width="8.7109375" customWidth="1"/>
    <col min="26" max="26" width="14" customWidth="1"/>
  </cols>
  <sheetData>
    <row r="1" spans="1:26" ht="15.75">
      <c r="A1" s="168" t="s">
        <v>1917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07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07"/>
    </row>
    <row r="3" spans="1:26" ht="15.75">
      <c r="A3" s="743" t="s">
        <v>1918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172"/>
      <c r="S3" s="172"/>
      <c r="T3" s="172"/>
      <c r="U3" s="172"/>
      <c r="V3" s="172"/>
      <c r="W3" s="172"/>
      <c r="X3" s="172"/>
      <c r="Y3" s="172"/>
      <c r="Z3" s="107"/>
    </row>
    <row r="4" spans="1:26" ht="15.75">
      <c r="A4" s="171"/>
      <c r="B4" s="171"/>
      <c r="C4" s="171"/>
      <c r="D4" s="171"/>
      <c r="E4" s="171"/>
      <c r="F4" s="171"/>
      <c r="G4" s="171"/>
      <c r="H4" s="171"/>
      <c r="I4" s="154" t="s">
        <v>284</v>
      </c>
      <c r="J4" s="110" t="str">
        <f>'1'!$F$5</f>
        <v>PONOROGO</v>
      </c>
      <c r="K4" s="171"/>
      <c r="L4" s="171"/>
      <c r="M4" s="171"/>
      <c r="N4" s="171"/>
      <c r="O4" s="171"/>
      <c r="P4" s="171"/>
      <c r="Q4" s="170"/>
      <c r="R4" s="172"/>
      <c r="S4" s="172"/>
      <c r="T4" s="153"/>
      <c r="U4" s="153"/>
      <c r="V4" s="153"/>
      <c r="W4" s="153"/>
      <c r="X4" s="153"/>
      <c r="Y4" s="153"/>
      <c r="Z4" s="107"/>
    </row>
    <row r="5" spans="1:26" ht="15.75">
      <c r="A5" s="171"/>
      <c r="B5" s="171"/>
      <c r="C5" s="171"/>
      <c r="D5" s="171"/>
      <c r="E5" s="171"/>
      <c r="F5" s="171"/>
      <c r="G5" s="171"/>
      <c r="H5" s="171"/>
      <c r="I5" s="154" t="s">
        <v>3</v>
      </c>
      <c r="J5" s="110">
        <f>'1'!$F$6</f>
        <v>2025</v>
      </c>
      <c r="K5" s="171"/>
      <c r="L5" s="171"/>
      <c r="M5" s="171"/>
      <c r="N5" s="171"/>
      <c r="O5" s="171"/>
      <c r="P5" s="171"/>
      <c r="Q5" s="170"/>
      <c r="R5" s="172"/>
      <c r="S5" s="172"/>
      <c r="T5" s="153"/>
      <c r="U5" s="153"/>
      <c r="V5" s="153"/>
      <c r="W5" s="153"/>
      <c r="X5" s="153"/>
      <c r="Y5" s="153"/>
      <c r="Z5" s="107"/>
    </row>
    <row r="6" spans="1:26" ht="15.75">
      <c r="A6" s="237"/>
      <c r="B6" s="237"/>
      <c r="C6" s="237"/>
      <c r="D6" s="237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53"/>
      <c r="S6" s="153"/>
      <c r="T6" s="153"/>
      <c r="U6" s="153"/>
      <c r="V6" s="153"/>
      <c r="W6" s="153"/>
      <c r="X6" s="153"/>
      <c r="Y6" s="153"/>
      <c r="Z6" s="107"/>
    </row>
    <row r="7" spans="1:26" ht="15.75">
      <c r="A7" s="729" t="s">
        <v>4</v>
      </c>
      <c r="B7" s="729" t="s">
        <v>247</v>
      </c>
      <c r="C7" s="729" t="s">
        <v>1156</v>
      </c>
      <c r="D7" s="778" t="s">
        <v>259</v>
      </c>
      <c r="E7" s="755" t="s">
        <v>1436</v>
      </c>
      <c r="F7" s="753"/>
      <c r="G7" s="753"/>
      <c r="H7" s="753"/>
      <c r="I7" s="753"/>
      <c r="J7" s="753"/>
      <c r="K7" s="753"/>
      <c r="L7" s="753"/>
      <c r="M7" s="753"/>
      <c r="N7" s="753"/>
      <c r="O7" s="753"/>
      <c r="P7" s="753"/>
      <c r="Q7" s="754"/>
      <c r="R7" s="153"/>
      <c r="S7" s="153"/>
      <c r="T7" s="153"/>
      <c r="U7" s="153"/>
      <c r="V7" s="153"/>
      <c r="W7" s="153"/>
      <c r="X7" s="153"/>
      <c r="Y7" s="153"/>
      <c r="Z7" s="107"/>
    </row>
    <row r="8" spans="1:26" ht="46.5" customHeight="1">
      <c r="A8" s="730"/>
      <c r="B8" s="730"/>
      <c r="C8" s="730"/>
      <c r="D8" s="801"/>
      <c r="E8" s="727" t="s">
        <v>1919</v>
      </c>
      <c r="F8" s="819" t="s">
        <v>1920</v>
      </c>
      <c r="G8" s="723"/>
      <c r="H8" s="724"/>
      <c r="I8" s="727" t="s">
        <v>1921</v>
      </c>
      <c r="J8" s="745" t="s">
        <v>1922</v>
      </c>
      <c r="K8" s="723"/>
      <c r="L8" s="724"/>
      <c r="M8" s="727" t="s">
        <v>1923</v>
      </c>
      <c r="N8" s="727" t="s">
        <v>1924</v>
      </c>
      <c r="O8" s="745" t="s">
        <v>1925</v>
      </c>
      <c r="P8" s="723"/>
      <c r="Q8" s="724"/>
      <c r="R8" s="153"/>
      <c r="S8" s="153"/>
      <c r="T8" s="153"/>
      <c r="U8" s="153"/>
      <c r="V8" s="153"/>
      <c r="W8" s="153"/>
      <c r="X8" s="153"/>
      <c r="Y8" s="153"/>
      <c r="Z8" s="107"/>
    </row>
    <row r="9" spans="1:26" ht="60">
      <c r="A9" s="720"/>
      <c r="B9" s="720"/>
      <c r="C9" s="720"/>
      <c r="D9" s="737"/>
      <c r="E9" s="720"/>
      <c r="F9" s="175" t="s">
        <v>1926</v>
      </c>
      <c r="G9" s="476" t="s">
        <v>1927</v>
      </c>
      <c r="H9" s="175" t="s">
        <v>1057</v>
      </c>
      <c r="I9" s="720"/>
      <c r="J9" s="175" t="s">
        <v>8</v>
      </c>
      <c r="K9" s="175" t="s">
        <v>9</v>
      </c>
      <c r="L9" s="175" t="s">
        <v>388</v>
      </c>
      <c r="M9" s="720"/>
      <c r="N9" s="720"/>
      <c r="O9" s="174" t="s">
        <v>8</v>
      </c>
      <c r="P9" s="174" t="s">
        <v>9</v>
      </c>
      <c r="Q9" s="174" t="s">
        <v>388</v>
      </c>
      <c r="R9" s="153"/>
      <c r="S9" s="153"/>
      <c r="T9" s="153"/>
      <c r="U9" s="153"/>
      <c r="V9" s="153"/>
      <c r="W9" s="153"/>
      <c r="X9" s="153"/>
      <c r="Y9" s="153"/>
      <c r="Z9" s="107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58">
        <v>5</v>
      </c>
      <c r="F10" s="158">
        <v>6</v>
      </c>
      <c r="G10" s="158">
        <v>7</v>
      </c>
      <c r="H10" s="158">
        <v>8</v>
      </c>
      <c r="I10" s="158">
        <v>9</v>
      </c>
      <c r="J10" s="158">
        <v>10</v>
      </c>
      <c r="K10" s="158">
        <v>11</v>
      </c>
      <c r="L10" s="158">
        <v>12</v>
      </c>
      <c r="M10" s="158">
        <v>13</v>
      </c>
      <c r="N10" s="158">
        <v>14</v>
      </c>
      <c r="O10" s="158">
        <v>15</v>
      </c>
      <c r="P10" s="158">
        <v>16</v>
      </c>
      <c r="Q10" s="158">
        <v>17</v>
      </c>
      <c r="R10" s="153"/>
      <c r="S10" s="153"/>
      <c r="T10" s="153"/>
      <c r="U10" s="153"/>
      <c r="V10" s="153"/>
      <c r="W10" s="153"/>
      <c r="X10" s="153"/>
      <c r="Y10" s="153"/>
      <c r="Z10" s="107"/>
    </row>
    <row r="11" spans="1:26" ht="18" customHeight="1">
      <c r="A11" s="240">
        <v>1</v>
      </c>
      <c r="B11" s="250" t="str">
        <f>'11'!B9</f>
        <v>Ngrayun</v>
      </c>
      <c r="C11" s="250" t="str">
        <f>'11'!C9</f>
        <v>Ngrayun</v>
      </c>
      <c r="D11" s="125">
        <v>36871</v>
      </c>
      <c r="E11" s="125">
        <v>2</v>
      </c>
      <c r="F11" s="125">
        <v>1</v>
      </c>
      <c r="G11" s="125">
        <v>1</v>
      </c>
      <c r="H11" s="379">
        <f t="shared" ref="H11:H42" si="0">SUM(F11,G11)</f>
        <v>2</v>
      </c>
      <c r="I11" s="503">
        <f t="shared" ref="I11:I43" si="1">H11/E11*100</f>
        <v>100</v>
      </c>
      <c r="J11" s="125">
        <v>1</v>
      </c>
      <c r="K11" s="125">
        <v>0</v>
      </c>
      <c r="L11" s="379">
        <f t="shared" ref="L11:L42" si="2">SUM(J11,K11)</f>
        <v>1</v>
      </c>
      <c r="M11" s="125">
        <v>1</v>
      </c>
      <c r="N11" s="503">
        <f t="shared" ref="N11:N43" si="3">M11/L11*100</f>
        <v>100</v>
      </c>
      <c r="O11" s="125">
        <v>0</v>
      </c>
      <c r="P11" s="125">
        <v>0</v>
      </c>
      <c r="Q11" s="379">
        <f t="shared" ref="Q11:Q42" si="4">SUM(O11:P11)</f>
        <v>0</v>
      </c>
      <c r="R11" s="153"/>
      <c r="S11" s="153"/>
      <c r="T11" s="153"/>
      <c r="U11" s="153"/>
      <c r="V11" s="153"/>
      <c r="W11" s="153"/>
      <c r="X11" s="153"/>
      <c r="Y11" s="153"/>
      <c r="Z11" s="107"/>
    </row>
    <row r="12" spans="1:26" ht="18" customHeight="1">
      <c r="A12" s="240">
        <v>2</v>
      </c>
      <c r="B12" s="250">
        <f>'11'!B10</f>
        <v>0</v>
      </c>
      <c r="C12" s="250" t="str">
        <f>'11'!C10</f>
        <v>Selur</v>
      </c>
      <c r="D12" s="125">
        <v>24812</v>
      </c>
      <c r="E12" s="125">
        <v>0</v>
      </c>
      <c r="F12" s="125">
        <v>0</v>
      </c>
      <c r="G12" s="125">
        <v>0</v>
      </c>
      <c r="H12" s="379">
        <f t="shared" si="0"/>
        <v>0</v>
      </c>
      <c r="I12" s="503" t="e">
        <f t="shared" si="1"/>
        <v>#DIV/0!</v>
      </c>
      <c r="J12" s="125">
        <v>0</v>
      </c>
      <c r="K12" s="125">
        <v>0</v>
      </c>
      <c r="L12" s="379">
        <f t="shared" si="2"/>
        <v>0</v>
      </c>
      <c r="M12" s="125">
        <v>0</v>
      </c>
      <c r="N12" s="503" t="e">
        <f t="shared" si="3"/>
        <v>#DIV/0!</v>
      </c>
      <c r="O12" s="125">
        <v>0</v>
      </c>
      <c r="P12" s="125">
        <v>0</v>
      </c>
      <c r="Q12" s="379">
        <f t="shared" si="4"/>
        <v>0</v>
      </c>
      <c r="R12" s="153"/>
      <c r="S12" s="153"/>
      <c r="T12" s="153"/>
      <c r="U12" s="153"/>
      <c r="V12" s="153"/>
      <c r="W12" s="153"/>
      <c r="X12" s="153"/>
      <c r="Y12" s="153"/>
      <c r="Z12" s="107"/>
    </row>
    <row r="13" spans="1:26" ht="18" customHeight="1">
      <c r="A13" s="240">
        <v>3</v>
      </c>
      <c r="B13" s="250" t="str">
        <f>'11'!B11</f>
        <v>Slahung</v>
      </c>
      <c r="C13" s="250" t="str">
        <f>'11'!C11</f>
        <v>Slahung</v>
      </c>
      <c r="D13" s="125">
        <v>29878</v>
      </c>
      <c r="E13" s="125">
        <v>6</v>
      </c>
      <c r="F13" s="125">
        <v>4</v>
      </c>
      <c r="G13" s="125">
        <v>3</v>
      </c>
      <c r="H13" s="379">
        <f t="shared" si="0"/>
        <v>7</v>
      </c>
      <c r="I13" s="503">
        <f t="shared" si="1"/>
        <v>116.66666666666667</v>
      </c>
      <c r="J13" s="125">
        <v>1</v>
      </c>
      <c r="K13" s="125">
        <v>0</v>
      </c>
      <c r="L13" s="379">
        <f t="shared" si="2"/>
        <v>1</v>
      </c>
      <c r="M13" s="125">
        <v>1</v>
      </c>
      <c r="N13" s="503">
        <f t="shared" si="3"/>
        <v>100</v>
      </c>
      <c r="O13" s="125">
        <v>0</v>
      </c>
      <c r="P13" s="125">
        <v>0</v>
      </c>
      <c r="Q13" s="379">
        <f t="shared" si="4"/>
        <v>0</v>
      </c>
      <c r="R13" s="153"/>
      <c r="S13" s="153"/>
      <c r="T13" s="153"/>
      <c r="U13" s="153"/>
      <c r="V13" s="153"/>
      <c r="W13" s="153"/>
      <c r="X13" s="153"/>
      <c r="Y13" s="153"/>
      <c r="Z13" s="107"/>
    </row>
    <row r="14" spans="1:26" ht="18" customHeight="1">
      <c r="A14" s="240">
        <v>4</v>
      </c>
      <c r="B14" s="250">
        <f>'11'!B12</f>
        <v>0</v>
      </c>
      <c r="C14" s="250" t="str">
        <f>'11'!C12</f>
        <v>Nailan</v>
      </c>
      <c r="D14" s="125">
        <v>24351</v>
      </c>
      <c r="E14" s="125">
        <v>0</v>
      </c>
      <c r="F14" s="125">
        <v>0</v>
      </c>
      <c r="G14" s="125">
        <v>0</v>
      </c>
      <c r="H14" s="379">
        <f t="shared" si="0"/>
        <v>0</v>
      </c>
      <c r="I14" s="503" t="e">
        <f t="shared" si="1"/>
        <v>#DIV/0!</v>
      </c>
      <c r="J14" s="125">
        <v>0</v>
      </c>
      <c r="K14" s="125">
        <v>0</v>
      </c>
      <c r="L14" s="379">
        <f t="shared" si="2"/>
        <v>0</v>
      </c>
      <c r="M14" s="125">
        <v>0</v>
      </c>
      <c r="N14" s="503" t="e">
        <f t="shared" si="3"/>
        <v>#DIV/0!</v>
      </c>
      <c r="O14" s="125">
        <v>0</v>
      </c>
      <c r="P14" s="125">
        <v>0</v>
      </c>
      <c r="Q14" s="379">
        <f t="shared" si="4"/>
        <v>0</v>
      </c>
      <c r="R14" s="153"/>
      <c r="S14" s="153"/>
      <c r="T14" s="153"/>
      <c r="U14" s="153"/>
      <c r="V14" s="153"/>
      <c r="W14" s="153"/>
      <c r="X14" s="153"/>
      <c r="Y14" s="153"/>
      <c r="Z14" s="107"/>
    </row>
    <row r="15" spans="1:26" ht="18" customHeight="1">
      <c r="A15" s="240">
        <v>5</v>
      </c>
      <c r="B15" s="250" t="str">
        <f>'11'!B13</f>
        <v>Bungkal</v>
      </c>
      <c r="C15" s="250" t="str">
        <f>'11'!C13</f>
        <v>Bungkal</v>
      </c>
      <c r="D15" s="125">
        <v>39110</v>
      </c>
      <c r="E15" s="125">
        <v>0</v>
      </c>
      <c r="F15" s="125">
        <v>0</v>
      </c>
      <c r="G15" s="125">
        <v>0</v>
      </c>
      <c r="H15" s="379">
        <f t="shared" si="0"/>
        <v>0</v>
      </c>
      <c r="I15" s="503" t="e">
        <f t="shared" si="1"/>
        <v>#DIV/0!</v>
      </c>
      <c r="J15" s="125">
        <v>0</v>
      </c>
      <c r="K15" s="125">
        <v>0</v>
      </c>
      <c r="L15" s="379">
        <f t="shared" si="2"/>
        <v>0</v>
      </c>
      <c r="M15" s="125">
        <v>0</v>
      </c>
      <c r="N15" s="503" t="e">
        <f t="shared" si="3"/>
        <v>#DIV/0!</v>
      </c>
      <c r="O15" s="125">
        <v>0</v>
      </c>
      <c r="P15" s="125">
        <v>0</v>
      </c>
      <c r="Q15" s="379">
        <f t="shared" si="4"/>
        <v>0</v>
      </c>
      <c r="R15" s="153"/>
      <c r="S15" s="153"/>
      <c r="T15" s="153"/>
      <c r="U15" s="153"/>
      <c r="V15" s="153"/>
      <c r="W15" s="153"/>
      <c r="X15" s="153"/>
      <c r="Y15" s="153"/>
      <c r="Z15" s="107"/>
    </row>
    <row r="16" spans="1:26" ht="18" customHeight="1">
      <c r="A16" s="240">
        <v>6</v>
      </c>
      <c r="B16" s="250" t="str">
        <f>'11'!B14</f>
        <v>Sambit</v>
      </c>
      <c r="C16" s="250" t="str">
        <f>'11'!C14</f>
        <v>Sambit</v>
      </c>
      <c r="D16" s="125">
        <v>18187</v>
      </c>
      <c r="E16" s="125">
        <v>0</v>
      </c>
      <c r="F16" s="125">
        <v>0</v>
      </c>
      <c r="G16" s="125">
        <v>0</v>
      </c>
      <c r="H16" s="379">
        <f t="shared" si="0"/>
        <v>0</v>
      </c>
      <c r="I16" s="503" t="e">
        <f t="shared" si="1"/>
        <v>#DIV/0!</v>
      </c>
      <c r="J16" s="125">
        <v>0</v>
      </c>
      <c r="K16" s="125">
        <v>0</v>
      </c>
      <c r="L16" s="379">
        <f t="shared" si="2"/>
        <v>0</v>
      </c>
      <c r="M16" s="125">
        <v>0</v>
      </c>
      <c r="N16" s="503" t="e">
        <f t="shared" si="3"/>
        <v>#DIV/0!</v>
      </c>
      <c r="O16" s="125">
        <v>0</v>
      </c>
      <c r="P16" s="125">
        <v>0</v>
      </c>
      <c r="Q16" s="379">
        <f t="shared" si="4"/>
        <v>0</v>
      </c>
      <c r="R16" s="153"/>
      <c r="S16" s="153"/>
      <c r="T16" s="153"/>
      <c r="U16" s="153"/>
      <c r="V16" s="153"/>
      <c r="W16" s="153"/>
      <c r="X16" s="153"/>
      <c r="Y16" s="153"/>
      <c r="Z16" s="107"/>
    </row>
    <row r="17" spans="1:26" ht="18" customHeight="1">
      <c r="A17" s="240">
        <v>7</v>
      </c>
      <c r="B17" s="250">
        <f>'11'!B15</f>
        <v>0</v>
      </c>
      <c r="C17" s="250" t="str">
        <f>'11'!C15</f>
        <v>Wringinanom</v>
      </c>
      <c r="D17" s="125">
        <v>22550</v>
      </c>
      <c r="E17" s="125">
        <v>0</v>
      </c>
      <c r="F17" s="125">
        <v>0</v>
      </c>
      <c r="G17" s="125">
        <v>0</v>
      </c>
      <c r="H17" s="379">
        <f t="shared" si="0"/>
        <v>0</v>
      </c>
      <c r="I17" s="503" t="e">
        <f t="shared" si="1"/>
        <v>#DIV/0!</v>
      </c>
      <c r="J17" s="125">
        <v>0</v>
      </c>
      <c r="K17" s="125">
        <v>0</v>
      </c>
      <c r="L17" s="379">
        <f t="shared" si="2"/>
        <v>0</v>
      </c>
      <c r="M17" s="125">
        <v>0</v>
      </c>
      <c r="N17" s="503" t="e">
        <f t="shared" si="3"/>
        <v>#DIV/0!</v>
      </c>
      <c r="O17" s="125">
        <v>0</v>
      </c>
      <c r="P17" s="125">
        <v>0</v>
      </c>
      <c r="Q17" s="379">
        <f t="shared" si="4"/>
        <v>0</v>
      </c>
      <c r="R17" s="153"/>
      <c r="S17" s="153"/>
      <c r="T17" s="153"/>
      <c r="U17" s="153"/>
      <c r="V17" s="153"/>
      <c r="W17" s="153"/>
      <c r="X17" s="153"/>
      <c r="Y17" s="153"/>
      <c r="Z17" s="107"/>
    </row>
    <row r="18" spans="1:26" ht="18" customHeight="1">
      <c r="A18" s="240">
        <v>8</v>
      </c>
      <c r="B18" s="250" t="str">
        <f>'11'!B16</f>
        <v>Sawoo</v>
      </c>
      <c r="C18" s="250" t="str">
        <f>'11'!C16</f>
        <v>Sawoo</v>
      </c>
      <c r="D18" s="125">
        <v>53766</v>
      </c>
      <c r="E18" s="125">
        <v>26</v>
      </c>
      <c r="F18" s="125">
        <v>8</v>
      </c>
      <c r="G18" s="125">
        <v>20</v>
      </c>
      <c r="H18" s="379">
        <f t="shared" si="0"/>
        <v>28</v>
      </c>
      <c r="I18" s="503">
        <f t="shared" si="1"/>
        <v>107.69230769230769</v>
      </c>
      <c r="J18" s="125">
        <v>4</v>
      </c>
      <c r="K18" s="125">
        <v>1</v>
      </c>
      <c r="L18" s="379">
        <f t="shared" si="2"/>
        <v>5</v>
      </c>
      <c r="M18" s="125">
        <v>5</v>
      </c>
      <c r="N18" s="503">
        <f t="shared" si="3"/>
        <v>100</v>
      </c>
      <c r="O18" s="125">
        <v>0</v>
      </c>
      <c r="P18" s="125">
        <v>0</v>
      </c>
      <c r="Q18" s="379">
        <f t="shared" si="4"/>
        <v>0</v>
      </c>
      <c r="R18" s="153"/>
      <c r="S18" s="153"/>
      <c r="T18" s="153"/>
      <c r="U18" s="153"/>
      <c r="V18" s="153"/>
      <c r="W18" s="153"/>
      <c r="X18" s="153"/>
      <c r="Y18" s="153"/>
      <c r="Z18" s="107"/>
    </row>
    <row r="19" spans="1:26" ht="18" customHeight="1">
      <c r="A19" s="240">
        <v>9</v>
      </c>
      <c r="B19" s="250">
        <f>'11'!B17</f>
        <v>0</v>
      </c>
      <c r="C19" s="250" t="str">
        <f>'11'!C17</f>
        <v>Bondrang</v>
      </c>
      <c r="D19" s="125">
        <v>8631</v>
      </c>
      <c r="E19" s="125">
        <v>2</v>
      </c>
      <c r="F19" s="125">
        <v>0</v>
      </c>
      <c r="G19" s="125">
        <v>2</v>
      </c>
      <c r="H19" s="379">
        <f t="shared" si="0"/>
        <v>2</v>
      </c>
      <c r="I19" s="503">
        <f t="shared" si="1"/>
        <v>100</v>
      </c>
      <c r="J19" s="125">
        <v>1</v>
      </c>
      <c r="K19" s="125">
        <v>0</v>
      </c>
      <c r="L19" s="379">
        <f t="shared" si="2"/>
        <v>1</v>
      </c>
      <c r="M19" s="125">
        <v>1</v>
      </c>
      <c r="N19" s="503">
        <f t="shared" si="3"/>
        <v>100</v>
      </c>
      <c r="O19" s="125">
        <v>0</v>
      </c>
      <c r="P19" s="125">
        <v>0</v>
      </c>
      <c r="Q19" s="379">
        <f t="shared" si="4"/>
        <v>0</v>
      </c>
      <c r="R19" s="153"/>
      <c r="S19" s="153"/>
      <c r="T19" s="153"/>
      <c r="U19" s="153"/>
      <c r="V19" s="153"/>
      <c r="W19" s="153"/>
      <c r="X19" s="153"/>
      <c r="Y19" s="153"/>
      <c r="Z19" s="107"/>
    </row>
    <row r="20" spans="1:26" ht="18" customHeight="1">
      <c r="A20" s="240">
        <v>10</v>
      </c>
      <c r="B20" s="250" t="str">
        <f>'11'!B18</f>
        <v>Sooko</v>
      </c>
      <c r="C20" s="250" t="str">
        <f>'11'!C18</f>
        <v>Sooko</v>
      </c>
      <c r="D20" s="125">
        <v>24410</v>
      </c>
      <c r="E20" s="125">
        <v>0</v>
      </c>
      <c r="F20" s="125">
        <v>0</v>
      </c>
      <c r="G20" s="125">
        <v>0</v>
      </c>
      <c r="H20" s="379">
        <f t="shared" si="0"/>
        <v>0</v>
      </c>
      <c r="I20" s="503" t="e">
        <f t="shared" si="1"/>
        <v>#DIV/0!</v>
      </c>
      <c r="J20" s="125">
        <v>0</v>
      </c>
      <c r="K20" s="125">
        <v>0</v>
      </c>
      <c r="L20" s="379">
        <f t="shared" si="2"/>
        <v>0</v>
      </c>
      <c r="M20" s="125">
        <v>0</v>
      </c>
      <c r="N20" s="503" t="e">
        <f t="shared" si="3"/>
        <v>#DIV/0!</v>
      </c>
      <c r="O20" s="125">
        <v>0</v>
      </c>
      <c r="P20" s="125">
        <v>0</v>
      </c>
      <c r="Q20" s="379">
        <f t="shared" si="4"/>
        <v>0</v>
      </c>
      <c r="R20" s="153"/>
      <c r="S20" s="153"/>
      <c r="T20" s="153"/>
      <c r="U20" s="153"/>
      <c r="V20" s="153"/>
      <c r="W20" s="153"/>
      <c r="X20" s="153"/>
      <c r="Y20" s="153"/>
      <c r="Z20" s="107"/>
    </row>
    <row r="21" spans="1:26" ht="18" customHeight="1">
      <c r="A21" s="240">
        <v>11</v>
      </c>
      <c r="B21" s="250" t="str">
        <f>'11'!B19</f>
        <v>Pudak</v>
      </c>
      <c r="C21" s="250" t="str">
        <f>'11'!C19</f>
        <v>Pudak</v>
      </c>
      <c r="D21" s="125">
        <v>9483</v>
      </c>
      <c r="E21" s="125">
        <v>0</v>
      </c>
      <c r="F21" s="125">
        <v>0</v>
      </c>
      <c r="G21" s="125">
        <v>0</v>
      </c>
      <c r="H21" s="379">
        <f t="shared" si="0"/>
        <v>0</v>
      </c>
      <c r="I21" s="503" t="e">
        <f t="shared" si="1"/>
        <v>#DIV/0!</v>
      </c>
      <c r="J21" s="125">
        <v>0</v>
      </c>
      <c r="K21" s="125">
        <v>0</v>
      </c>
      <c r="L21" s="379">
        <f t="shared" si="2"/>
        <v>0</v>
      </c>
      <c r="M21" s="125">
        <v>0</v>
      </c>
      <c r="N21" s="503" t="e">
        <f t="shared" si="3"/>
        <v>#DIV/0!</v>
      </c>
      <c r="O21" s="125">
        <v>0</v>
      </c>
      <c r="P21" s="125">
        <v>0</v>
      </c>
      <c r="Q21" s="379">
        <f t="shared" si="4"/>
        <v>0</v>
      </c>
      <c r="R21" s="153"/>
      <c r="S21" s="153"/>
      <c r="T21" s="153"/>
      <c r="U21" s="153"/>
      <c r="V21" s="153"/>
      <c r="W21" s="153"/>
      <c r="X21" s="153"/>
      <c r="Y21" s="153"/>
      <c r="Z21" s="107"/>
    </row>
    <row r="22" spans="1:26" ht="18" customHeight="1">
      <c r="A22" s="240">
        <v>12</v>
      </c>
      <c r="B22" s="250" t="str">
        <f>'11'!B20</f>
        <v>Pulung</v>
      </c>
      <c r="C22" s="250" t="str">
        <f>'11'!C20</f>
        <v>Pulung</v>
      </c>
      <c r="D22" s="125">
        <v>31810</v>
      </c>
      <c r="E22" s="125">
        <v>3</v>
      </c>
      <c r="F22" s="125">
        <v>2</v>
      </c>
      <c r="G22" s="125">
        <v>3</v>
      </c>
      <c r="H22" s="379">
        <f t="shared" si="0"/>
        <v>5</v>
      </c>
      <c r="I22" s="503">
        <f t="shared" si="1"/>
        <v>166.66666666666669</v>
      </c>
      <c r="J22" s="125">
        <v>1</v>
      </c>
      <c r="K22" s="125">
        <v>0</v>
      </c>
      <c r="L22" s="379">
        <f t="shared" si="2"/>
        <v>1</v>
      </c>
      <c r="M22" s="125">
        <v>1</v>
      </c>
      <c r="N22" s="503">
        <f t="shared" si="3"/>
        <v>100</v>
      </c>
      <c r="O22" s="125">
        <v>0</v>
      </c>
      <c r="P22" s="125">
        <v>0</v>
      </c>
      <c r="Q22" s="379">
        <f t="shared" si="4"/>
        <v>0</v>
      </c>
      <c r="R22" s="153"/>
      <c r="S22" s="153"/>
      <c r="T22" s="153"/>
      <c r="U22" s="153"/>
      <c r="V22" s="153"/>
      <c r="W22" s="153"/>
      <c r="X22" s="153"/>
      <c r="Y22" s="153"/>
      <c r="Z22" s="107"/>
    </row>
    <row r="23" spans="1:26" ht="18" customHeight="1">
      <c r="A23" s="240">
        <v>13</v>
      </c>
      <c r="B23" s="250">
        <f>'11'!B21</f>
        <v>0</v>
      </c>
      <c r="C23" s="250" t="str">
        <f>'11'!C21</f>
        <v>Kesugihan</v>
      </c>
      <c r="D23" s="125">
        <v>20991</v>
      </c>
      <c r="E23" s="125">
        <v>0</v>
      </c>
      <c r="F23" s="125">
        <v>0</v>
      </c>
      <c r="G23" s="125">
        <v>0</v>
      </c>
      <c r="H23" s="379">
        <f t="shared" si="0"/>
        <v>0</v>
      </c>
      <c r="I23" s="503" t="e">
        <f t="shared" si="1"/>
        <v>#DIV/0!</v>
      </c>
      <c r="J23" s="125">
        <v>0</v>
      </c>
      <c r="K23" s="125">
        <v>0</v>
      </c>
      <c r="L23" s="379">
        <f t="shared" si="2"/>
        <v>0</v>
      </c>
      <c r="M23" s="125">
        <v>0</v>
      </c>
      <c r="N23" s="503" t="e">
        <f t="shared" si="3"/>
        <v>#DIV/0!</v>
      </c>
      <c r="O23" s="125">
        <v>0</v>
      </c>
      <c r="P23" s="125">
        <v>0</v>
      </c>
      <c r="Q23" s="379">
        <f t="shared" si="4"/>
        <v>0</v>
      </c>
      <c r="R23" s="153"/>
      <c r="S23" s="153"/>
      <c r="T23" s="153"/>
      <c r="U23" s="153"/>
      <c r="V23" s="153"/>
      <c r="W23" s="153"/>
      <c r="X23" s="153"/>
      <c r="Y23" s="153"/>
      <c r="Z23" s="107"/>
    </row>
    <row r="24" spans="1:26" ht="18" customHeight="1">
      <c r="A24" s="240">
        <v>14</v>
      </c>
      <c r="B24" s="250" t="str">
        <f>'11'!B22</f>
        <v>Mlarak</v>
      </c>
      <c r="C24" s="250" t="str">
        <f>'11'!C22</f>
        <v>Mlarak</v>
      </c>
      <c r="D24" s="125">
        <v>35678</v>
      </c>
      <c r="E24" s="125">
        <v>0</v>
      </c>
      <c r="F24" s="125">
        <v>0</v>
      </c>
      <c r="G24" s="125">
        <v>0</v>
      </c>
      <c r="H24" s="379">
        <f t="shared" si="0"/>
        <v>0</v>
      </c>
      <c r="I24" s="503" t="e">
        <f t="shared" si="1"/>
        <v>#DIV/0!</v>
      </c>
      <c r="J24" s="125">
        <v>0</v>
      </c>
      <c r="K24" s="125">
        <v>0</v>
      </c>
      <c r="L24" s="379">
        <f t="shared" si="2"/>
        <v>0</v>
      </c>
      <c r="M24" s="125">
        <v>0</v>
      </c>
      <c r="N24" s="503" t="e">
        <f t="shared" si="3"/>
        <v>#DIV/0!</v>
      </c>
      <c r="O24" s="445">
        <v>0</v>
      </c>
      <c r="P24" s="445">
        <v>0</v>
      </c>
      <c r="Q24" s="379">
        <f t="shared" si="4"/>
        <v>0</v>
      </c>
      <c r="R24" s="153"/>
      <c r="S24" s="153"/>
      <c r="T24" s="153"/>
      <c r="U24" s="153"/>
      <c r="V24" s="153"/>
      <c r="W24" s="153"/>
      <c r="X24" s="153"/>
      <c r="Y24" s="153"/>
      <c r="Z24" s="107"/>
    </row>
    <row r="25" spans="1:26" ht="18" customHeight="1">
      <c r="A25" s="240">
        <v>15</v>
      </c>
      <c r="B25" s="250" t="str">
        <f>'11'!B23</f>
        <v>Siman</v>
      </c>
      <c r="C25" s="250" t="str">
        <f>'11'!C23</f>
        <v>Siman</v>
      </c>
      <c r="D25" s="125">
        <v>23994</v>
      </c>
      <c r="E25" s="125">
        <v>3</v>
      </c>
      <c r="F25" s="125">
        <v>0</v>
      </c>
      <c r="G25" s="125">
        <v>3</v>
      </c>
      <c r="H25" s="379">
        <f t="shared" si="0"/>
        <v>3</v>
      </c>
      <c r="I25" s="503">
        <f t="shared" si="1"/>
        <v>100</v>
      </c>
      <c r="J25" s="125">
        <v>0</v>
      </c>
      <c r="K25" s="125">
        <v>0</v>
      </c>
      <c r="L25" s="379">
        <f t="shared" si="2"/>
        <v>0</v>
      </c>
      <c r="M25" s="125">
        <v>0</v>
      </c>
      <c r="N25" s="503" t="e">
        <f t="shared" si="3"/>
        <v>#DIV/0!</v>
      </c>
      <c r="O25" s="125">
        <v>0</v>
      </c>
      <c r="P25" s="125">
        <v>0</v>
      </c>
      <c r="Q25" s="379">
        <f t="shared" si="4"/>
        <v>0</v>
      </c>
      <c r="R25" s="153"/>
      <c r="S25" s="153"/>
      <c r="T25" s="153"/>
      <c r="U25" s="153"/>
      <c r="V25" s="153"/>
      <c r="W25" s="153"/>
      <c r="X25" s="153"/>
      <c r="Y25" s="153"/>
      <c r="Z25" s="107"/>
    </row>
    <row r="26" spans="1:26" ht="18" customHeight="1">
      <c r="A26" s="240">
        <v>16</v>
      </c>
      <c r="B26" s="250">
        <f>'11'!B24</f>
        <v>0</v>
      </c>
      <c r="C26" s="250" t="str">
        <f>'11'!C24</f>
        <v>Ronowijayan</v>
      </c>
      <c r="D26" s="125">
        <v>23940</v>
      </c>
      <c r="E26" s="125">
        <v>0</v>
      </c>
      <c r="F26" s="125">
        <v>0</v>
      </c>
      <c r="G26" s="125">
        <v>0</v>
      </c>
      <c r="H26" s="379">
        <f t="shared" si="0"/>
        <v>0</v>
      </c>
      <c r="I26" s="503" t="e">
        <f t="shared" si="1"/>
        <v>#DIV/0!</v>
      </c>
      <c r="J26" s="125">
        <v>0</v>
      </c>
      <c r="K26" s="125">
        <v>0</v>
      </c>
      <c r="L26" s="379">
        <f t="shared" si="2"/>
        <v>0</v>
      </c>
      <c r="M26" s="125">
        <v>0</v>
      </c>
      <c r="N26" s="503" t="e">
        <f t="shared" si="3"/>
        <v>#DIV/0!</v>
      </c>
      <c r="O26" s="125">
        <v>0</v>
      </c>
      <c r="P26" s="125">
        <v>0</v>
      </c>
      <c r="Q26" s="379">
        <f t="shared" si="4"/>
        <v>0</v>
      </c>
      <c r="R26" s="153"/>
      <c r="S26" s="153"/>
      <c r="T26" s="153"/>
      <c r="U26" s="153"/>
      <c r="V26" s="153"/>
      <c r="W26" s="153"/>
      <c r="X26" s="153"/>
      <c r="Y26" s="153"/>
      <c r="Z26" s="107"/>
    </row>
    <row r="27" spans="1:26" ht="18" customHeight="1">
      <c r="A27" s="240">
        <v>17</v>
      </c>
      <c r="B27" s="250" t="str">
        <f>'11'!B25</f>
        <v>Jetis</v>
      </c>
      <c r="C27" s="250" t="str">
        <f>'11'!C25</f>
        <v>Jetis</v>
      </c>
      <c r="D27" s="125">
        <v>31807</v>
      </c>
      <c r="E27" s="125">
        <v>9</v>
      </c>
      <c r="F27" s="125">
        <v>1</v>
      </c>
      <c r="G27" s="125">
        <v>3</v>
      </c>
      <c r="H27" s="379">
        <f t="shared" si="0"/>
        <v>4</v>
      </c>
      <c r="I27" s="503">
        <f t="shared" si="1"/>
        <v>44.444444444444443</v>
      </c>
      <c r="J27" s="125">
        <v>1</v>
      </c>
      <c r="K27" s="125">
        <v>0</v>
      </c>
      <c r="L27" s="379">
        <f t="shared" si="2"/>
        <v>1</v>
      </c>
      <c r="M27" s="125">
        <v>1</v>
      </c>
      <c r="N27" s="503">
        <f t="shared" si="3"/>
        <v>100</v>
      </c>
      <c r="O27" s="125">
        <v>0</v>
      </c>
      <c r="P27" s="125">
        <v>0</v>
      </c>
      <c r="Q27" s="379">
        <f t="shared" si="4"/>
        <v>0</v>
      </c>
      <c r="R27" s="153"/>
      <c r="S27" s="153"/>
      <c r="T27" s="153"/>
      <c r="U27" s="153"/>
      <c r="V27" s="153"/>
      <c r="W27" s="153"/>
      <c r="X27" s="153"/>
      <c r="Y27" s="153"/>
      <c r="Z27" s="107"/>
    </row>
    <row r="28" spans="1:26" ht="18" customHeight="1">
      <c r="A28" s="240">
        <v>18</v>
      </c>
      <c r="B28" s="250" t="str">
        <f>'11'!B26</f>
        <v>Balong</v>
      </c>
      <c r="C28" s="250" t="str">
        <f>'11'!C26</f>
        <v>Balong</v>
      </c>
      <c r="D28" s="125">
        <v>48061</v>
      </c>
      <c r="E28" s="125">
        <v>0</v>
      </c>
      <c r="F28" s="125">
        <v>0</v>
      </c>
      <c r="G28" s="125">
        <v>0</v>
      </c>
      <c r="H28" s="379">
        <f t="shared" si="0"/>
        <v>0</v>
      </c>
      <c r="I28" s="503" t="e">
        <f t="shared" si="1"/>
        <v>#DIV/0!</v>
      </c>
      <c r="J28" s="125">
        <v>0</v>
      </c>
      <c r="K28" s="125">
        <v>0</v>
      </c>
      <c r="L28" s="379">
        <f t="shared" si="2"/>
        <v>0</v>
      </c>
      <c r="M28" s="125">
        <v>0</v>
      </c>
      <c r="N28" s="503" t="e">
        <f t="shared" si="3"/>
        <v>#DIV/0!</v>
      </c>
      <c r="O28" s="125">
        <v>0</v>
      </c>
      <c r="P28" s="125">
        <v>0</v>
      </c>
      <c r="Q28" s="379">
        <f t="shared" si="4"/>
        <v>0</v>
      </c>
      <c r="R28" s="153"/>
      <c r="S28" s="153"/>
      <c r="T28" s="153"/>
      <c r="U28" s="153"/>
      <c r="V28" s="153"/>
      <c r="W28" s="153"/>
      <c r="X28" s="153"/>
      <c r="Y28" s="153"/>
      <c r="Z28" s="107"/>
    </row>
    <row r="29" spans="1:26" ht="18" customHeight="1">
      <c r="A29" s="240">
        <v>19</v>
      </c>
      <c r="B29" s="250" t="str">
        <f>'11'!B27</f>
        <v>Kauman</v>
      </c>
      <c r="C29" s="250" t="str">
        <f>'11'!C27</f>
        <v>Kauman</v>
      </c>
      <c r="D29" s="125">
        <v>35289</v>
      </c>
      <c r="E29" s="125">
        <v>0</v>
      </c>
      <c r="F29" s="125">
        <v>0</v>
      </c>
      <c r="G29" s="125">
        <v>0</v>
      </c>
      <c r="H29" s="379">
        <f t="shared" si="0"/>
        <v>0</v>
      </c>
      <c r="I29" s="503" t="e">
        <f t="shared" si="1"/>
        <v>#DIV/0!</v>
      </c>
      <c r="J29" s="125">
        <v>0</v>
      </c>
      <c r="K29" s="125">
        <v>0</v>
      </c>
      <c r="L29" s="379">
        <f t="shared" si="2"/>
        <v>0</v>
      </c>
      <c r="M29" s="125">
        <v>0</v>
      </c>
      <c r="N29" s="503" t="e">
        <f t="shared" si="3"/>
        <v>#DIV/0!</v>
      </c>
      <c r="O29" s="445">
        <v>0</v>
      </c>
      <c r="P29" s="445">
        <v>0</v>
      </c>
      <c r="Q29" s="379">
        <f t="shared" si="4"/>
        <v>0</v>
      </c>
      <c r="R29" s="153"/>
      <c r="S29" s="153"/>
      <c r="T29" s="153"/>
      <c r="U29" s="153"/>
      <c r="V29" s="153"/>
      <c r="W29" s="153"/>
      <c r="X29" s="153"/>
      <c r="Y29" s="153"/>
      <c r="Z29" s="107"/>
    </row>
    <row r="30" spans="1:26" ht="18" customHeight="1">
      <c r="A30" s="240">
        <v>20</v>
      </c>
      <c r="B30" s="250">
        <f>'11'!B28</f>
        <v>0</v>
      </c>
      <c r="C30" s="250" t="str">
        <f>'11'!C28</f>
        <v>Ngrandu</v>
      </c>
      <c r="D30" s="125">
        <v>11804</v>
      </c>
      <c r="E30" s="125">
        <v>0</v>
      </c>
      <c r="F30" s="125">
        <v>0</v>
      </c>
      <c r="G30" s="125">
        <v>0</v>
      </c>
      <c r="H30" s="379">
        <f t="shared" si="0"/>
        <v>0</v>
      </c>
      <c r="I30" s="503" t="e">
        <f t="shared" si="1"/>
        <v>#DIV/0!</v>
      </c>
      <c r="J30" s="125">
        <v>0</v>
      </c>
      <c r="K30" s="125">
        <v>0</v>
      </c>
      <c r="L30" s="379">
        <f t="shared" si="2"/>
        <v>0</v>
      </c>
      <c r="M30" s="125">
        <v>0</v>
      </c>
      <c r="N30" s="503" t="e">
        <f t="shared" si="3"/>
        <v>#DIV/0!</v>
      </c>
      <c r="O30" s="125">
        <v>0</v>
      </c>
      <c r="P30" s="125">
        <v>0</v>
      </c>
      <c r="Q30" s="379">
        <f t="shared" si="4"/>
        <v>0</v>
      </c>
      <c r="R30" s="153"/>
      <c r="S30" s="153"/>
      <c r="T30" s="153"/>
      <c r="U30" s="153"/>
      <c r="V30" s="153"/>
      <c r="W30" s="153"/>
      <c r="X30" s="153"/>
      <c r="Y30" s="153"/>
      <c r="Z30" s="107"/>
    </row>
    <row r="31" spans="1:26" ht="18" customHeight="1">
      <c r="A31" s="240">
        <v>21</v>
      </c>
      <c r="B31" s="250" t="str">
        <f>'11'!B29</f>
        <v>Jambon</v>
      </c>
      <c r="C31" s="250" t="str">
        <f>'11'!C29</f>
        <v>Jambon</v>
      </c>
      <c r="D31" s="125">
        <v>47686</v>
      </c>
      <c r="E31" s="125">
        <v>0</v>
      </c>
      <c r="F31" s="125">
        <v>0</v>
      </c>
      <c r="G31" s="125">
        <v>0</v>
      </c>
      <c r="H31" s="379">
        <f t="shared" si="0"/>
        <v>0</v>
      </c>
      <c r="I31" s="503" t="e">
        <f t="shared" si="1"/>
        <v>#DIV/0!</v>
      </c>
      <c r="J31" s="125">
        <v>0</v>
      </c>
      <c r="K31" s="125">
        <v>0</v>
      </c>
      <c r="L31" s="379">
        <f t="shared" si="2"/>
        <v>0</v>
      </c>
      <c r="M31" s="125">
        <v>0</v>
      </c>
      <c r="N31" s="503" t="e">
        <f t="shared" si="3"/>
        <v>#DIV/0!</v>
      </c>
      <c r="O31" s="125">
        <v>0</v>
      </c>
      <c r="P31" s="125">
        <v>0</v>
      </c>
      <c r="Q31" s="379">
        <f t="shared" si="4"/>
        <v>0</v>
      </c>
      <c r="R31" s="153"/>
      <c r="S31" s="153"/>
      <c r="T31" s="153"/>
      <c r="U31" s="153"/>
      <c r="V31" s="153"/>
      <c r="W31" s="153"/>
      <c r="X31" s="153"/>
      <c r="Y31" s="153"/>
      <c r="Z31" s="107"/>
    </row>
    <row r="32" spans="1:26" ht="18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25">
        <v>34100</v>
      </c>
      <c r="E32" s="125">
        <v>0</v>
      </c>
      <c r="F32" s="125">
        <v>0</v>
      </c>
      <c r="G32" s="125">
        <v>0</v>
      </c>
      <c r="H32" s="379">
        <f t="shared" si="0"/>
        <v>0</v>
      </c>
      <c r="I32" s="503" t="e">
        <f t="shared" si="1"/>
        <v>#DIV/0!</v>
      </c>
      <c r="J32" s="125">
        <v>0</v>
      </c>
      <c r="K32" s="125">
        <v>0</v>
      </c>
      <c r="L32" s="379">
        <f t="shared" si="2"/>
        <v>0</v>
      </c>
      <c r="M32" s="125">
        <v>0</v>
      </c>
      <c r="N32" s="503" t="e">
        <f t="shared" si="3"/>
        <v>#DIV/0!</v>
      </c>
      <c r="O32" s="125">
        <v>0</v>
      </c>
      <c r="P32" s="125">
        <v>0</v>
      </c>
      <c r="Q32" s="379">
        <f t="shared" si="4"/>
        <v>0</v>
      </c>
      <c r="R32" s="153"/>
      <c r="S32" s="153"/>
      <c r="T32" s="153"/>
      <c r="U32" s="153"/>
      <c r="V32" s="153"/>
      <c r="W32" s="153"/>
      <c r="X32" s="153"/>
      <c r="Y32" s="153"/>
      <c r="Z32" s="107"/>
    </row>
    <row r="33" spans="1:26" ht="18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25">
        <v>26119</v>
      </c>
      <c r="E33" s="125">
        <v>0</v>
      </c>
      <c r="F33" s="125">
        <v>0</v>
      </c>
      <c r="G33" s="125">
        <v>0</v>
      </c>
      <c r="H33" s="379">
        <f t="shared" si="0"/>
        <v>0</v>
      </c>
      <c r="I33" s="503" t="e">
        <f t="shared" si="1"/>
        <v>#DIV/0!</v>
      </c>
      <c r="J33" s="125">
        <v>0</v>
      </c>
      <c r="K33" s="125">
        <v>0</v>
      </c>
      <c r="L33" s="379">
        <f t="shared" si="2"/>
        <v>0</v>
      </c>
      <c r="M33" s="125">
        <v>0</v>
      </c>
      <c r="N33" s="503" t="e">
        <f t="shared" si="3"/>
        <v>#DIV/0!</v>
      </c>
      <c r="O33" s="125">
        <v>0</v>
      </c>
      <c r="P33" s="125">
        <v>0</v>
      </c>
      <c r="Q33" s="379">
        <f t="shared" si="4"/>
        <v>0</v>
      </c>
      <c r="R33" s="153"/>
      <c r="S33" s="153"/>
      <c r="T33" s="153"/>
      <c r="U33" s="153"/>
      <c r="V33" s="153"/>
      <c r="W33" s="153"/>
      <c r="X33" s="153"/>
      <c r="Y33" s="153"/>
      <c r="Z33" s="107"/>
    </row>
    <row r="34" spans="1:26" ht="18" customHeight="1">
      <c r="A34" s="240">
        <v>24</v>
      </c>
      <c r="B34" s="250">
        <f>'11'!B32</f>
        <v>0</v>
      </c>
      <c r="C34" s="250" t="str">
        <f>'11'!C32</f>
        <v>Kunti</v>
      </c>
      <c r="D34" s="125">
        <v>14203</v>
      </c>
      <c r="E34" s="125">
        <v>0</v>
      </c>
      <c r="F34" s="125">
        <v>0</v>
      </c>
      <c r="G34" s="125">
        <v>0</v>
      </c>
      <c r="H34" s="379">
        <f t="shared" si="0"/>
        <v>0</v>
      </c>
      <c r="I34" s="503" t="e">
        <f t="shared" si="1"/>
        <v>#DIV/0!</v>
      </c>
      <c r="J34" s="125">
        <v>0</v>
      </c>
      <c r="K34" s="125">
        <v>0</v>
      </c>
      <c r="L34" s="379">
        <f t="shared" si="2"/>
        <v>0</v>
      </c>
      <c r="M34" s="125">
        <v>0</v>
      </c>
      <c r="N34" s="503" t="e">
        <f t="shared" si="3"/>
        <v>#DIV/0!</v>
      </c>
      <c r="O34" s="125">
        <v>0</v>
      </c>
      <c r="P34" s="125">
        <v>0</v>
      </c>
      <c r="Q34" s="379">
        <f t="shared" si="4"/>
        <v>0</v>
      </c>
      <c r="R34" s="153"/>
      <c r="S34" s="153"/>
      <c r="T34" s="153"/>
      <c r="U34" s="153"/>
      <c r="V34" s="153"/>
      <c r="W34" s="153"/>
      <c r="X34" s="153"/>
      <c r="Y34" s="153"/>
      <c r="Z34" s="107"/>
    </row>
    <row r="35" spans="1:26" ht="18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25">
        <v>58891</v>
      </c>
      <c r="E35" s="125">
        <v>0</v>
      </c>
      <c r="F35" s="125">
        <v>0</v>
      </c>
      <c r="G35" s="125">
        <v>0</v>
      </c>
      <c r="H35" s="379">
        <f t="shared" si="0"/>
        <v>0</v>
      </c>
      <c r="I35" s="503" t="e">
        <f t="shared" si="1"/>
        <v>#DIV/0!</v>
      </c>
      <c r="J35" s="125">
        <v>0</v>
      </c>
      <c r="K35" s="125">
        <v>0</v>
      </c>
      <c r="L35" s="379">
        <f t="shared" si="2"/>
        <v>0</v>
      </c>
      <c r="M35" s="125">
        <v>0</v>
      </c>
      <c r="N35" s="503" t="e">
        <f t="shared" si="3"/>
        <v>#DIV/0!</v>
      </c>
      <c r="O35" s="125">
        <v>0</v>
      </c>
      <c r="P35" s="125">
        <v>0</v>
      </c>
      <c r="Q35" s="379">
        <f t="shared" si="4"/>
        <v>0</v>
      </c>
      <c r="R35" s="153"/>
      <c r="S35" s="153"/>
      <c r="T35" s="153"/>
      <c r="U35" s="153"/>
      <c r="V35" s="153"/>
      <c r="W35" s="153"/>
      <c r="X35" s="153"/>
      <c r="Y35" s="153"/>
      <c r="Z35" s="107"/>
    </row>
    <row r="36" spans="1:26" ht="18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25">
        <v>40058</v>
      </c>
      <c r="E36" s="125">
        <v>2</v>
      </c>
      <c r="F36" s="125">
        <v>1</v>
      </c>
      <c r="G36" s="125">
        <v>1</v>
      </c>
      <c r="H36" s="379">
        <f t="shared" si="0"/>
        <v>2</v>
      </c>
      <c r="I36" s="503">
        <f t="shared" si="1"/>
        <v>100</v>
      </c>
      <c r="J36" s="125">
        <v>1</v>
      </c>
      <c r="K36" s="125">
        <v>0</v>
      </c>
      <c r="L36" s="379">
        <f t="shared" si="2"/>
        <v>1</v>
      </c>
      <c r="M36" s="125">
        <v>1</v>
      </c>
      <c r="N36" s="503">
        <f t="shared" si="3"/>
        <v>100</v>
      </c>
      <c r="O36" s="125">
        <v>0</v>
      </c>
      <c r="P36" s="125">
        <v>0</v>
      </c>
      <c r="Q36" s="379">
        <f t="shared" si="4"/>
        <v>0</v>
      </c>
      <c r="R36" s="153"/>
      <c r="S36" s="153"/>
      <c r="T36" s="153"/>
      <c r="U36" s="153"/>
      <c r="V36" s="153"/>
      <c r="W36" s="153"/>
      <c r="X36" s="153"/>
      <c r="Y36" s="153"/>
      <c r="Z36" s="107"/>
    </row>
    <row r="37" spans="1:26" ht="18" customHeight="1">
      <c r="A37" s="240">
        <v>27</v>
      </c>
      <c r="B37" s="250">
        <f>'11'!B35</f>
        <v>0</v>
      </c>
      <c r="C37" s="250" t="str">
        <f>'11'!C35</f>
        <v>Po. Selatan</v>
      </c>
      <c r="D37" s="125">
        <v>36221</v>
      </c>
      <c r="E37" s="125">
        <v>0</v>
      </c>
      <c r="F37" s="125">
        <v>0</v>
      </c>
      <c r="G37" s="125">
        <v>0</v>
      </c>
      <c r="H37" s="379">
        <f t="shared" si="0"/>
        <v>0</v>
      </c>
      <c r="I37" s="503" t="e">
        <f t="shared" si="1"/>
        <v>#DIV/0!</v>
      </c>
      <c r="J37" s="125">
        <v>0</v>
      </c>
      <c r="K37" s="125">
        <v>0</v>
      </c>
      <c r="L37" s="379">
        <f t="shared" si="2"/>
        <v>0</v>
      </c>
      <c r="M37" s="125">
        <v>0</v>
      </c>
      <c r="N37" s="503" t="e">
        <f t="shared" si="3"/>
        <v>#DIV/0!</v>
      </c>
      <c r="O37" s="125">
        <v>0</v>
      </c>
      <c r="P37" s="125">
        <v>0</v>
      </c>
      <c r="Q37" s="379">
        <f t="shared" si="4"/>
        <v>0</v>
      </c>
      <c r="R37" s="153"/>
      <c r="S37" s="153"/>
      <c r="T37" s="153"/>
      <c r="U37" s="153"/>
      <c r="V37" s="153"/>
      <c r="W37" s="153"/>
      <c r="X37" s="153"/>
      <c r="Y37" s="153"/>
      <c r="Z37" s="107"/>
    </row>
    <row r="38" spans="1:26" ht="18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25">
        <v>40411</v>
      </c>
      <c r="E38" s="125">
        <v>0</v>
      </c>
      <c r="F38" s="125">
        <v>0</v>
      </c>
      <c r="G38" s="125">
        <v>0</v>
      </c>
      <c r="H38" s="379">
        <f t="shared" si="0"/>
        <v>0</v>
      </c>
      <c r="I38" s="503" t="e">
        <f t="shared" si="1"/>
        <v>#DIV/0!</v>
      </c>
      <c r="J38" s="125">
        <v>0</v>
      </c>
      <c r="K38" s="125">
        <v>0</v>
      </c>
      <c r="L38" s="379">
        <f t="shared" si="2"/>
        <v>0</v>
      </c>
      <c r="M38" s="125">
        <v>0</v>
      </c>
      <c r="N38" s="503" t="e">
        <f t="shared" si="3"/>
        <v>#DIV/0!</v>
      </c>
      <c r="O38" s="125">
        <v>0</v>
      </c>
      <c r="P38" s="125">
        <v>0</v>
      </c>
      <c r="Q38" s="379">
        <f t="shared" si="4"/>
        <v>0</v>
      </c>
      <c r="R38" s="153"/>
      <c r="S38" s="153"/>
      <c r="T38" s="153"/>
      <c r="U38" s="153"/>
      <c r="V38" s="153"/>
      <c r="W38" s="153"/>
      <c r="X38" s="153"/>
      <c r="Y38" s="153"/>
      <c r="Z38" s="107"/>
    </row>
    <row r="39" spans="1:26" ht="18" customHeight="1">
      <c r="A39" s="240">
        <v>29</v>
      </c>
      <c r="B39" s="250">
        <f>'11'!B37</f>
        <v>0</v>
      </c>
      <c r="C39" s="250" t="str">
        <f>'11'!C37</f>
        <v>Sukosari</v>
      </c>
      <c r="D39" s="125">
        <v>29636</v>
      </c>
      <c r="E39" s="125">
        <v>0</v>
      </c>
      <c r="F39" s="125">
        <v>0</v>
      </c>
      <c r="G39" s="125">
        <v>0</v>
      </c>
      <c r="H39" s="379">
        <f t="shared" si="0"/>
        <v>0</v>
      </c>
      <c r="I39" s="503" t="e">
        <f t="shared" si="1"/>
        <v>#DIV/0!</v>
      </c>
      <c r="J39" s="125">
        <v>0</v>
      </c>
      <c r="K39" s="125">
        <v>0</v>
      </c>
      <c r="L39" s="379">
        <f t="shared" si="2"/>
        <v>0</v>
      </c>
      <c r="M39" s="125">
        <v>0</v>
      </c>
      <c r="N39" s="503" t="e">
        <f t="shared" si="3"/>
        <v>#DIV/0!</v>
      </c>
      <c r="O39" s="125">
        <v>0</v>
      </c>
      <c r="P39" s="125">
        <v>0</v>
      </c>
      <c r="Q39" s="379">
        <f t="shared" si="4"/>
        <v>0</v>
      </c>
      <c r="R39" s="153"/>
      <c r="S39" s="153"/>
      <c r="T39" s="153"/>
      <c r="U39" s="153"/>
      <c r="V39" s="153"/>
      <c r="W39" s="153"/>
      <c r="X39" s="153"/>
      <c r="Y39" s="153"/>
      <c r="Z39" s="107"/>
    </row>
    <row r="40" spans="1:26" ht="18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25">
        <v>38402</v>
      </c>
      <c r="E40" s="125">
        <v>0</v>
      </c>
      <c r="F40" s="125">
        <v>0</v>
      </c>
      <c r="G40" s="125">
        <v>0</v>
      </c>
      <c r="H40" s="379">
        <f t="shared" si="0"/>
        <v>0</v>
      </c>
      <c r="I40" s="503" t="e">
        <f t="shared" si="1"/>
        <v>#DIV/0!</v>
      </c>
      <c r="J40" s="125">
        <v>0</v>
      </c>
      <c r="K40" s="125">
        <v>0</v>
      </c>
      <c r="L40" s="379">
        <f t="shared" si="2"/>
        <v>0</v>
      </c>
      <c r="M40" s="125">
        <v>0</v>
      </c>
      <c r="N40" s="503" t="e">
        <f t="shared" si="3"/>
        <v>#DIV/0!</v>
      </c>
      <c r="O40" s="125">
        <v>0</v>
      </c>
      <c r="P40" s="125">
        <v>0</v>
      </c>
      <c r="Q40" s="379">
        <f t="shared" si="4"/>
        <v>0</v>
      </c>
      <c r="R40" s="153"/>
      <c r="S40" s="153"/>
      <c r="T40" s="153"/>
      <c r="U40" s="153"/>
      <c r="V40" s="153"/>
      <c r="W40" s="153"/>
      <c r="X40" s="153"/>
      <c r="Y40" s="153"/>
      <c r="Z40" s="107"/>
    </row>
    <row r="41" spans="1:26" ht="18" customHeight="1">
      <c r="A41" s="240">
        <v>31</v>
      </c>
      <c r="B41" s="250">
        <f>'11'!B39</f>
        <v>0</v>
      </c>
      <c r="C41" s="250" t="str">
        <f>'11'!C39</f>
        <v>Setono</v>
      </c>
      <c r="D41" s="125">
        <v>23418</v>
      </c>
      <c r="E41" s="125">
        <v>0</v>
      </c>
      <c r="F41" s="125">
        <v>0</v>
      </c>
      <c r="G41" s="125">
        <v>0</v>
      </c>
      <c r="H41" s="379">
        <f t="shared" si="0"/>
        <v>0</v>
      </c>
      <c r="I41" s="503" t="e">
        <f t="shared" si="1"/>
        <v>#DIV/0!</v>
      </c>
      <c r="J41" s="125">
        <v>0</v>
      </c>
      <c r="K41" s="125">
        <v>0</v>
      </c>
      <c r="L41" s="379">
        <f t="shared" si="2"/>
        <v>0</v>
      </c>
      <c r="M41" s="125">
        <v>0</v>
      </c>
      <c r="N41" s="503" t="e">
        <f t="shared" si="3"/>
        <v>#DIV/0!</v>
      </c>
      <c r="O41" s="125">
        <v>0</v>
      </c>
      <c r="P41" s="125">
        <v>0</v>
      </c>
      <c r="Q41" s="379">
        <f t="shared" si="4"/>
        <v>0</v>
      </c>
      <c r="R41" s="153"/>
      <c r="S41" s="153"/>
      <c r="T41" s="153"/>
      <c r="U41" s="153"/>
      <c r="V41" s="153"/>
      <c r="W41" s="153"/>
      <c r="X41" s="153"/>
      <c r="Y41" s="153"/>
      <c r="Z41" s="107"/>
    </row>
    <row r="42" spans="1:26" ht="18" customHeight="1">
      <c r="A42" s="240">
        <v>32</v>
      </c>
      <c r="B42" s="250" t="str">
        <f>'11'!B40</f>
        <v>Ngebel</v>
      </c>
      <c r="C42" s="250" t="str">
        <f>'11'!C40</f>
        <v>Ngebel</v>
      </c>
      <c r="D42" s="125">
        <v>21543</v>
      </c>
      <c r="E42" s="125">
        <v>0</v>
      </c>
      <c r="F42" s="125">
        <v>0</v>
      </c>
      <c r="G42" s="125">
        <v>0</v>
      </c>
      <c r="H42" s="379">
        <f t="shared" si="0"/>
        <v>0</v>
      </c>
      <c r="I42" s="503" t="e">
        <f t="shared" si="1"/>
        <v>#DIV/0!</v>
      </c>
      <c r="J42" s="125">
        <v>0</v>
      </c>
      <c r="K42" s="125">
        <v>0</v>
      </c>
      <c r="L42" s="379">
        <f t="shared" si="2"/>
        <v>0</v>
      </c>
      <c r="M42" s="125">
        <v>0</v>
      </c>
      <c r="N42" s="503" t="e">
        <f t="shared" si="3"/>
        <v>#DIV/0!</v>
      </c>
      <c r="O42" s="125">
        <v>0</v>
      </c>
      <c r="P42" s="125">
        <v>0</v>
      </c>
      <c r="Q42" s="379">
        <f t="shared" si="4"/>
        <v>0</v>
      </c>
      <c r="R42" s="153"/>
      <c r="S42" s="153"/>
      <c r="T42" s="153"/>
      <c r="U42" s="153"/>
      <c r="V42" s="153"/>
      <c r="W42" s="153"/>
      <c r="X42" s="153"/>
      <c r="Y42" s="153"/>
      <c r="Z42" s="107"/>
    </row>
    <row r="43" spans="1:26" ht="19.5" customHeight="1">
      <c r="A43" s="509" t="s">
        <v>1057</v>
      </c>
      <c r="B43" s="466"/>
      <c r="C43" s="599"/>
      <c r="D43" s="600">
        <f t="shared" ref="D43:H43" si="5">SUM(D11:D42)</f>
        <v>966111</v>
      </c>
      <c r="E43" s="601">
        <f t="shared" si="5"/>
        <v>53</v>
      </c>
      <c r="F43" s="601">
        <f t="shared" si="5"/>
        <v>17</v>
      </c>
      <c r="G43" s="601">
        <f t="shared" si="5"/>
        <v>36</v>
      </c>
      <c r="H43" s="272">
        <f t="shared" si="5"/>
        <v>53</v>
      </c>
      <c r="I43" s="273">
        <f t="shared" si="1"/>
        <v>100</v>
      </c>
      <c r="J43" s="272">
        <f t="shared" ref="J43:M43" si="6">SUM(J11:J42)</f>
        <v>10</v>
      </c>
      <c r="K43" s="272">
        <f t="shared" si="6"/>
        <v>1</v>
      </c>
      <c r="L43" s="272">
        <f t="shared" si="6"/>
        <v>11</v>
      </c>
      <c r="M43" s="272">
        <f t="shared" si="6"/>
        <v>11</v>
      </c>
      <c r="N43" s="273">
        <f t="shared" si="3"/>
        <v>100</v>
      </c>
      <c r="O43" s="272">
        <f t="shared" ref="O43:Q43" si="7">SUM(O11:O42)</f>
        <v>0</v>
      </c>
      <c r="P43" s="272">
        <f t="shared" si="7"/>
        <v>0</v>
      </c>
      <c r="Q43" s="272">
        <f t="shared" si="7"/>
        <v>0</v>
      </c>
      <c r="R43" s="153"/>
      <c r="S43" s="153"/>
      <c r="T43" s="153"/>
      <c r="U43" s="153"/>
      <c r="V43" s="153"/>
      <c r="W43" s="153"/>
      <c r="X43" s="153"/>
      <c r="Y43" s="153"/>
      <c r="Z43" s="107"/>
    </row>
    <row r="44" spans="1:26" ht="29.25" customHeight="1">
      <c r="A44" s="838" t="s">
        <v>1928</v>
      </c>
      <c r="B44" s="761"/>
      <c r="C44" s="761"/>
      <c r="D44" s="761"/>
      <c r="E44" s="761"/>
      <c r="F44" s="518"/>
      <c r="G44" s="602"/>
      <c r="H44" s="602"/>
      <c r="I44" s="296"/>
      <c r="J44" s="296"/>
      <c r="K44" s="296"/>
      <c r="L44" s="603">
        <f>L43/D43*1000</f>
        <v>1.1385855248516992E-2</v>
      </c>
      <c r="M44" s="543"/>
      <c r="N44" s="543"/>
      <c r="O44" s="528"/>
      <c r="P44" s="528"/>
      <c r="Q44" s="562"/>
      <c r="R44" s="153"/>
      <c r="S44" s="153"/>
      <c r="T44" s="153"/>
      <c r="U44" s="153"/>
      <c r="V44" s="153"/>
      <c r="W44" s="153"/>
      <c r="X44" s="153"/>
      <c r="Y44" s="153"/>
      <c r="Z44" s="107"/>
    </row>
    <row r="45" spans="1:26" ht="15.75" customHeight="1">
      <c r="A45" s="153"/>
      <c r="B45" s="153"/>
      <c r="C45" s="153"/>
      <c r="D45" s="153"/>
      <c r="E45" s="153"/>
      <c r="F45" s="418"/>
      <c r="G45" s="418"/>
      <c r="H45" s="418"/>
      <c r="I45" s="418"/>
      <c r="J45" s="418"/>
      <c r="K45" s="418"/>
      <c r="L45" s="418"/>
      <c r="M45" s="418"/>
      <c r="N45" s="418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07"/>
    </row>
    <row r="46" spans="1:26" ht="15.75" customHeight="1">
      <c r="A46" s="153" t="s">
        <v>1518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07"/>
    </row>
    <row r="47" spans="1:26" ht="15.75" customHeight="1">
      <c r="A47" s="153" t="s">
        <v>1795</v>
      </c>
      <c r="B47" s="153" t="s">
        <v>1759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07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07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N8:N9"/>
    <mergeCell ref="O8:Q8"/>
    <mergeCell ref="A3:Q3"/>
    <mergeCell ref="A7:A9"/>
    <mergeCell ref="B7:B9"/>
    <mergeCell ref="C7:C9"/>
    <mergeCell ref="D7:D9"/>
    <mergeCell ref="E7:Q7"/>
    <mergeCell ref="E8:E9"/>
    <mergeCell ref="F8:H8"/>
    <mergeCell ref="I8:I9"/>
    <mergeCell ref="A44:E44"/>
    <mergeCell ref="J8:L8"/>
    <mergeCell ref="M8:M9"/>
  </mergeCells>
  <pageMargins left="0.7" right="0.7" top="0.75" bottom="0.75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A1:AB1000"/>
  <sheetViews>
    <sheetView workbookViewId="0"/>
  </sheetViews>
  <sheetFormatPr defaultColWidth="14.42578125" defaultRowHeight="15" customHeight="1"/>
  <cols>
    <col min="1" max="1" width="5.7109375" customWidth="1"/>
    <col min="2" max="3" width="25.7109375" customWidth="1"/>
    <col min="4" max="18" width="10.7109375" customWidth="1"/>
    <col min="19" max="28" width="9.140625" customWidth="1"/>
  </cols>
  <sheetData>
    <row r="1" spans="1:28" ht="15.75">
      <c r="A1" s="168" t="s">
        <v>1929</v>
      </c>
      <c r="B1" s="169"/>
      <c r="C1" s="186"/>
      <c r="D1" s="186"/>
      <c r="E1" s="186"/>
      <c r="F1" s="186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</row>
    <row r="2" spans="1:28" ht="15.75">
      <c r="A2" s="155" t="s">
        <v>148</v>
      </c>
      <c r="B2" s="155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53"/>
      <c r="T2" s="153"/>
      <c r="U2" s="153"/>
      <c r="V2" s="153"/>
      <c r="W2" s="153"/>
      <c r="X2" s="153"/>
      <c r="Y2" s="153"/>
      <c r="Z2" s="153"/>
      <c r="AA2" s="153"/>
      <c r="AB2" s="153"/>
    </row>
    <row r="3" spans="1:28" ht="15.75">
      <c r="A3" s="743" t="s">
        <v>1930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>
      <c r="A4" s="171"/>
      <c r="B4" s="154"/>
      <c r="C4" s="171"/>
      <c r="D4" s="171"/>
      <c r="E4" s="171"/>
      <c r="F4" s="171"/>
      <c r="G4" s="171"/>
      <c r="H4" s="154" t="s">
        <v>284</v>
      </c>
      <c r="I4" s="110" t="str">
        <f>'1'!$F$5</f>
        <v>PONOROGO</v>
      </c>
      <c r="J4" s="171"/>
      <c r="K4" s="171"/>
      <c r="L4" s="171"/>
      <c r="M4" s="171"/>
      <c r="N4" s="171"/>
      <c r="O4" s="171"/>
      <c r="P4" s="170"/>
      <c r="Q4" s="170"/>
      <c r="R4" s="170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>
      <c r="A5" s="171"/>
      <c r="B5" s="154"/>
      <c r="C5" s="154"/>
      <c r="D5" s="154"/>
      <c r="E5" s="154"/>
      <c r="F5" s="171"/>
      <c r="G5" s="171"/>
      <c r="H5" s="154" t="s">
        <v>3</v>
      </c>
      <c r="I5" s="110">
        <f>'1'!$F$6</f>
        <v>2025</v>
      </c>
      <c r="J5" s="171"/>
      <c r="K5" s="171"/>
      <c r="L5" s="171"/>
      <c r="M5" s="171"/>
      <c r="N5" s="171"/>
      <c r="O5" s="171"/>
      <c r="P5" s="170"/>
      <c r="Q5" s="170"/>
      <c r="R5" s="170"/>
      <c r="S5" s="153"/>
      <c r="T5" s="153"/>
      <c r="U5" s="153"/>
      <c r="V5" s="153"/>
      <c r="W5" s="153"/>
      <c r="X5" s="153"/>
      <c r="Y5" s="153"/>
      <c r="Z5" s="153"/>
      <c r="AA5" s="153"/>
      <c r="AB5" s="153"/>
    </row>
    <row r="6" spans="1:28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3"/>
      <c r="T6" s="153"/>
      <c r="U6" s="153"/>
      <c r="V6" s="153"/>
      <c r="W6" s="153"/>
      <c r="X6" s="153"/>
      <c r="Y6" s="153"/>
      <c r="Z6" s="153"/>
      <c r="AA6" s="153"/>
      <c r="AB6" s="153"/>
    </row>
    <row r="7" spans="1:28" ht="22.5" customHeight="1">
      <c r="A7" s="729" t="s">
        <v>4</v>
      </c>
      <c r="B7" s="729" t="s">
        <v>247</v>
      </c>
      <c r="C7" s="729" t="s">
        <v>1156</v>
      </c>
      <c r="D7" s="755" t="s">
        <v>1931</v>
      </c>
      <c r="E7" s="753"/>
      <c r="F7" s="753"/>
      <c r="G7" s="753"/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4"/>
      <c r="S7" s="286"/>
      <c r="T7" s="153"/>
      <c r="U7" s="153"/>
      <c r="V7" s="153"/>
      <c r="W7" s="153"/>
      <c r="X7" s="153"/>
      <c r="Y7" s="153"/>
      <c r="Z7" s="153"/>
      <c r="AA7" s="153"/>
      <c r="AB7" s="153"/>
    </row>
    <row r="8" spans="1:28" ht="33.75" customHeight="1">
      <c r="A8" s="730"/>
      <c r="B8" s="730"/>
      <c r="C8" s="730"/>
      <c r="D8" s="790" t="s">
        <v>1932</v>
      </c>
      <c r="E8" s="747"/>
      <c r="F8" s="748"/>
      <c r="G8" s="790" t="s">
        <v>1933</v>
      </c>
      <c r="H8" s="747"/>
      <c r="I8" s="748"/>
      <c r="J8" s="790" t="s">
        <v>1934</v>
      </c>
      <c r="K8" s="747"/>
      <c r="L8" s="748"/>
      <c r="M8" s="790" t="s">
        <v>1935</v>
      </c>
      <c r="N8" s="747"/>
      <c r="O8" s="748"/>
      <c r="P8" s="790" t="s">
        <v>1936</v>
      </c>
      <c r="Q8" s="747"/>
      <c r="R8" s="748"/>
      <c r="S8" s="286"/>
      <c r="T8" s="153"/>
      <c r="U8" s="153"/>
      <c r="V8" s="153"/>
      <c r="W8" s="153"/>
      <c r="X8" s="153"/>
      <c r="Y8" s="153"/>
      <c r="Z8" s="153"/>
      <c r="AA8" s="153"/>
      <c r="AB8" s="153"/>
    </row>
    <row r="9" spans="1:28" ht="15.75">
      <c r="A9" s="720"/>
      <c r="B9" s="720"/>
      <c r="C9" s="720"/>
      <c r="D9" s="175" t="s">
        <v>8</v>
      </c>
      <c r="E9" s="175" t="s">
        <v>9</v>
      </c>
      <c r="F9" s="175" t="s">
        <v>388</v>
      </c>
      <c r="G9" s="175" t="s">
        <v>8</v>
      </c>
      <c r="H9" s="175" t="s">
        <v>9</v>
      </c>
      <c r="I9" s="175" t="s">
        <v>388</v>
      </c>
      <c r="J9" s="175" t="s">
        <v>8</v>
      </c>
      <c r="K9" s="175" t="s">
        <v>9</v>
      </c>
      <c r="L9" s="175" t="s">
        <v>388</v>
      </c>
      <c r="M9" s="175" t="s">
        <v>8</v>
      </c>
      <c r="N9" s="175" t="s">
        <v>9</v>
      </c>
      <c r="O9" s="175" t="s">
        <v>388</v>
      </c>
      <c r="P9" s="175" t="s">
        <v>8</v>
      </c>
      <c r="Q9" s="175" t="s">
        <v>9</v>
      </c>
      <c r="R9" s="175" t="s">
        <v>388</v>
      </c>
      <c r="S9" s="286"/>
      <c r="T9" s="153"/>
      <c r="U9" s="153"/>
      <c r="V9" s="153"/>
      <c r="W9" s="153"/>
      <c r="X9" s="153"/>
      <c r="Y9" s="153"/>
      <c r="Z9" s="153"/>
      <c r="AA9" s="153"/>
      <c r="AB9" s="153"/>
    </row>
    <row r="10" spans="1:28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19">
        <v>13</v>
      </c>
      <c r="N10" s="119">
        <v>14</v>
      </c>
      <c r="O10" s="119">
        <v>15</v>
      </c>
      <c r="P10" s="119">
        <v>16</v>
      </c>
      <c r="Q10" s="119">
        <v>17</v>
      </c>
      <c r="R10" s="119">
        <v>18</v>
      </c>
      <c r="S10" s="266"/>
      <c r="T10" s="172"/>
      <c r="U10" s="172"/>
      <c r="V10" s="172"/>
      <c r="W10" s="172"/>
      <c r="X10" s="172"/>
      <c r="Y10" s="172"/>
      <c r="Z10" s="172"/>
      <c r="AA10" s="172"/>
      <c r="AB10" s="172"/>
    </row>
    <row r="11" spans="1:28" ht="16.5" customHeight="1">
      <c r="A11" s="240">
        <v>1</v>
      </c>
      <c r="B11" s="250" t="str">
        <f>'11'!B9</f>
        <v>Ngrayun</v>
      </c>
      <c r="C11" s="250" t="str">
        <f>'11'!C9</f>
        <v>Ngrayun</v>
      </c>
      <c r="D11" s="139">
        <v>0</v>
      </c>
      <c r="E11" s="139">
        <v>0</v>
      </c>
      <c r="F11" s="223">
        <f t="shared" ref="F11:F42" si="0">D11+E11</f>
        <v>0</v>
      </c>
      <c r="G11" s="139">
        <v>0</v>
      </c>
      <c r="H11" s="139">
        <v>0</v>
      </c>
      <c r="I11" s="223">
        <f t="shared" ref="I11:I29" si="1">G11+H11</f>
        <v>0</v>
      </c>
      <c r="J11" s="139">
        <v>0</v>
      </c>
      <c r="K11" s="139">
        <v>0</v>
      </c>
      <c r="L11" s="223">
        <f t="shared" ref="L11:L29" si="2">J11+K11</f>
        <v>0</v>
      </c>
      <c r="M11" s="139">
        <v>0</v>
      </c>
      <c r="N11" s="139">
        <v>0</v>
      </c>
      <c r="O11" s="223">
        <f t="shared" ref="O11:O29" si="3">M11+N11</f>
        <v>0</v>
      </c>
      <c r="P11" s="223">
        <f t="shared" ref="P11:Q11" si="4">D11+G11-J11-M11</f>
        <v>0</v>
      </c>
      <c r="Q11" s="223">
        <f t="shared" si="4"/>
        <v>0</v>
      </c>
      <c r="R11" s="223">
        <f t="shared" ref="R11:R42" si="5">P11+Q11</f>
        <v>0</v>
      </c>
      <c r="S11" s="286"/>
      <c r="T11" s="153"/>
      <c r="U11" s="153"/>
      <c r="V11" s="153"/>
      <c r="W11" s="153"/>
      <c r="X11" s="153"/>
      <c r="Y11" s="153"/>
      <c r="Z11" s="153"/>
      <c r="AA11" s="153"/>
      <c r="AB11" s="153"/>
    </row>
    <row r="12" spans="1:28" ht="16.5" customHeight="1">
      <c r="A12" s="240">
        <v>2</v>
      </c>
      <c r="B12" s="250">
        <f>'11'!B10</f>
        <v>0</v>
      </c>
      <c r="C12" s="250" t="str">
        <f>'11'!C10</f>
        <v>Selur</v>
      </c>
      <c r="D12" s="139">
        <v>0</v>
      </c>
      <c r="E12" s="139">
        <v>0</v>
      </c>
      <c r="F12" s="223">
        <f t="shared" si="0"/>
        <v>0</v>
      </c>
      <c r="G12" s="139">
        <v>0</v>
      </c>
      <c r="H12" s="139">
        <v>0</v>
      </c>
      <c r="I12" s="223">
        <f t="shared" si="1"/>
        <v>0</v>
      </c>
      <c r="J12" s="139">
        <v>0</v>
      </c>
      <c r="K12" s="139">
        <v>0</v>
      </c>
      <c r="L12" s="223">
        <f t="shared" si="2"/>
        <v>0</v>
      </c>
      <c r="M12" s="139">
        <v>0</v>
      </c>
      <c r="N12" s="139">
        <v>0</v>
      </c>
      <c r="O12" s="223">
        <f t="shared" si="3"/>
        <v>0</v>
      </c>
      <c r="P12" s="223">
        <f t="shared" ref="P12:Q12" si="6">D12+G12-J12-M12</f>
        <v>0</v>
      </c>
      <c r="Q12" s="223">
        <f t="shared" si="6"/>
        <v>0</v>
      </c>
      <c r="R12" s="223">
        <f t="shared" si="5"/>
        <v>0</v>
      </c>
      <c r="S12" s="286"/>
      <c r="T12" s="153"/>
      <c r="U12" s="153"/>
      <c r="V12" s="153"/>
      <c r="W12" s="153"/>
      <c r="X12" s="153"/>
      <c r="Y12" s="153"/>
      <c r="Z12" s="153"/>
      <c r="AA12" s="153"/>
      <c r="AB12" s="153"/>
    </row>
    <row r="13" spans="1:28" ht="16.5" customHeight="1">
      <c r="A13" s="240">
        <v>3</v>
      </c>
      <c r="B13" s="250" t="str">
        <f>'11'!B11</f>
        <v>Slahung</v>
      </c>
      <c r="C13" s="250" t="str">
        <f>'11'!C11</f>
        <v>Slahung</v>
      </c>
      <c r="D13" s="139">
        <v>0</v>
      </c>
      <c r="E13" s="139">
        <v>4</v>
      </c>
      <c r="F13" s="223">
        <f t="shared" si="0"/>
        <v>4</v>
      </c>
      <c r="G13" s="139">
        <v>0</v>
      </c>
      <c r="H13" s="139">
        <v>0</v>
      </c>
      <c r="I13" s="223">
        <f t="shared" si="1"/>
        <v>0</v>
      </c>
      <c r="J13" s="139">
        <v>0</v>
      </c>
      <c r="K13" s="139">
        <v>0</v>
      </c>
      <c r="L13" s="223">
        <f t="shared" si="2"/>
        <v>0</v>
      </c>
      <c r="M13" s="139">
        <v>0</v>
      </c>
      <c r="N13" s="139">
        <v>0</v>
      </c>
      <c r="O13" s="223">
        <f t="shared" si="3"/>
        <v>0</v>
      </c>
      <c r="P13" s="223">
        <f t="shared" ref="P13:Q13" si="7">D13+G13-J13-M13</f>
        <v>0</v>
      </c>
      <c r="Q13" s="223">
        <f t="shared" si="7"/>
        <v>4</v>
      </c>
      <c r="R13" s="223">
        <f t="shared" si="5"/>
        <v>4</v>
      </c>
      <c r="S13" s="286"/>
      <c r="T13" s="153"/>
      <c r="U13" s="153"/>
      <c r="V13" s="153"/>
      <c r="W13" s="153"/>
      <c r="X13" s="153"/>
      <c r="Y13" s="153"/>
      <c r="Z13" s="153"/>
      <c r="AA13" s="153"/>
      <c r="AB13" s="153"/>
    </row>
    <row r="14" spans="1:28" ht="16.5" customHeight="1">
      <c r="A14" s="240">
        <v>4</v>
      </c>
      <c r="B14" s="250">
        <f>'11'!B12</f>
        <v>0</v>
      </c>
      <c r="C14" s="250" t="str">
        <f>'11'!C12</f>
        <v>Nailan</v>
      </c>
      <c r="D14" s="139">
        <v>0</v>
      </c>
      <c r="E14" s="139">
        <v>0</v>
      </c>
      <c r="F14" s="223">
        <f t="shared" si="0"/>
        <v>0</v>
      </c>
      <c r="G14" s="139">
        <v>0</v>
      </c>
      <c r="H14" s="139">
        <v>0</v>
      </c>
      <c r="I14" s="223">
        <f t="shared" si="1"/>
        <v>0</v>
      </c>
      <c r="J14" s="139">
        <v>0</v>
      </c>
      <c r="K14" s="139">
        <v>0</v>
      </c>
      <c r="L14" s="223">
        <f t="shared" si="2"/>
        <v>0</v>
      </c>
      <c r="M14" s="139">
        <v>0</v>
      </c>
      <c r="N14" s="139">
        <v>0</v>
      </c>
      <c r="O14" s="223">
        <f t="shared" si="3"/>
        <v>0</v>
      </c>
      <c r="P14" s="223">
        <f t="shared" ref="P14:Q14" si="8">D14+G14-J14-M14</f>
        <v>0</v>
      </c>
      <c r="Q14" s="223">
        <f t="shared" si="8"/>
        <v>0</v>
      </c>
      <c r="R14" s="223">
        <f t="shared" si="5"/>
        <v>0</v>
      </c>
      <c r="S14" s="286"/>
      <c r="T14" s="153"/>
      <c r="U14" s="153"/>
      <c r="V14" s="153"/>
      <c r="W14" s="153"/>
      <c r="X14" s="153"/>
      <c r="Y14" s="153"/>
      <c r="Z14" s="153"/>
      <c r="AA14" s="153"/>
      <c r="AB14" s="153"/>
    </row>
    <row r="15" spans="1:28" ht="16.5" customHeight="1">
      <c r="A15" s="240">
        <v>5</v>
      </c>
      <c r="B15" s="250" t="str">
        <f>'11'!B13</f>
        <v>Bungkal</v>
      </c>
      <c r="C15" s="250" t="str">
        <f>'11'!C13</f>
        <v>Bungkal</v>
      </c>
      <c r="D15" s="139">
        <v>0</v>
      </c>
      <c r="E15" s="139">
        <v>0</v>
      </c>
      <c r="F15" s="223">
        <f t="shared" si="0"/>
        <v>0</v>
      </c>
      <c r="G15" s="139">
        <v>0</v>
      </c>
      <c r="H15" s="139">
        <v>0</v>
      </c>
      <c r="I15" s="223">
        <f t="shared" si="1"/>
        <v>0</v>
      </c>
      <c r="J15" s="139">
        <v>0</v>
      </c>
      <c r="K15" s="139">
        <v>0</v>
      </c>
      <c r="L15" s="223">
        <f t="shared" si="2"/>
        <v>0</v>
      </c>
      <c r="M15" s="139">
        <v>0</v>
      </c>
      <c r="N15" s="139">
        <v>0</v>
      </c>
      <c r="O15" s="223">
        <f t="shared" si="3"/>
        <v>0</v>
      </c>
      <c r="P15" s="223">
        <f t="shared" ref="P15:Q15" si="9">D15+G15-J15-M15</f>
        <v>0</v>
      </c>
      <c r="Q15" s="223">
        <f t="shared" si="9"/>
        <v>0</v>
      </c>
      <c r="R15" s="223">
        <f t="shared" si="5"/>
        <v>0</v>
      </c>
      <c r="S15" s="286"/>
      <c r="T15" s="153"/>
      <c r="U15" s="153"/>
      <c r="V15" s="153"/>
      <c r="W15" s="153"/>
      <c r="X15" s="153"/>
      <c r="Y15" s="153"/>
      <c r="Z15" s="153"/>
      <c r="AA15" s="153"/>
      <c r="AB15" s="153"/>
    </row>
    <row r="16" spans="1:28" ht="16.5" customHeight="1">
      <c r="A16" s="240">
        <v>6</v>
      </c>
      <c r="B16" s="250" t="str">
        <f>'11'!B14</f>
        <v>Sambit</v>
      </c>
      <c r="C16" s="250" t="str">
        <f>'11'!C14</f>
        <v>Sambit</v>
      </c>
      <c r="D16" s="139">
        <v>0</v>
      </c>
      <c r="E16" s="139">
        <v>0</v>
      </c>
      <c r="F16" s="223">
        <f t="shared" si="0"/>
        <v>0</v>
      </c>
      <c r="G16" s="139">
        <v>0</v>
      </c>
      <c r="H16" s="139">
        <v>0</v>
      </c>
      <c r="I16" s="223">
        <f t="shared" si="1"/>
        <v>0</v>
      </c>
      <c r="J16" s="139">
        <v>0</v>
      </c>
      <c r="K16" s="139">
        <v>0</v>
      </c>
      <c r="L16" s="223">
        <f t="shared" si="2"/>
        <v>0</v>
      </c>
      <c r="M16" s="139">
        <v>0</v>
      </c>
      <c r="N16" s="139">
        <v>0</v>
      </c>
      <c r="O16" s="223">
        <f t="shared" si="3"/>
        <v>0</v>
      </c>
      <c r="P16" s="223">
        <f t="shared" ref="P16:Q16" si="10">D16+G16-J16-M16</f>
        <v>0</v>
      </c>
      <c r="Q16" s="223">
        <f t="shared" si="10"/>
        <v>0</v>
      </c>
      <c r="R16" s="223">
        <f t="shared" si="5"/>
        <v>0</v>
      </c>
      <c r="S16" s="286"/>
      <c r="T16" s="153"/>
      <c r="U16" s="153"/>
      <c r="V16" s="153"/>
      <c r="W16" s="153"/>
      <c r="X16" s="153"/>
      <c r="Y16" s="153"/>
      <c r="Z16" s="153"/>
      <c r="AA16" s="153"/>
      <c r="AB16" s="153"/>
    </row>
    <row r="17" spans="1:28" ht="16.5" customHeight="1">
      <c r="A17" s="240">
        <v>7</v>
      </c>
      <c r="B17" s="250">
        <f>'11'!B15</f>
        <v>0</v>
      </c>
      <c r="C17" s="250" t="str">
        <f>'11'!C15</f>
        <v>Wringinanom</v>
      </c>
      <c r="D17" s="139">
        <v>0</v>
      </c>
      <c r="E17" s="139">
        <v>0</v>
      </c>
      <c r="F17" s="223">
        <f t="shared" si="0"/>
        <v>0</v>
      </c>
      <c r="G17" s="139">
        <v>0</v>
      </c>
      <c r="H17" s="139">
        <v>0</v>
      </c>
      <c r="I17" s="223">
        <f t="shared" si="1"/>
        <v>0</v>
      </c>
      <c r="J17" s="139">
        <v>0</v>
      </c>
      <c r="K17" s="139">
        <v>0</v>
      </c>
      <c r="L17" s="223">
        <f t="shared" si="2"/>
        <v>0</v>
      </c>
      <c r="M17" s="139">
        <v>0</v>
      </c>
      <c r="N17" s="139">
        <v>0</v>
      </c>
      <c r="O17" s="223">
        <f t="shared" si="3"/>
        <v>0</v>
      </c>
      <c r="P17" s="223">
        <f t="shared" ref="P17:Q17" si="11">D17+G17-J17-M17</f>
        <v>0</v>
      </c>
      <c r="Q17" s="223">
        <f t="shared" si="11"/>
        <v>0</v>
      </c>
      <c r="R17" s="223">
        <f t="shared" si="5"/>
        <v>0</v>
      </c>
      <c r="S17" s="286"/>
      <c r="T17" s="153"/>
      <c r="U17" s="153"/>
      <c r="V17" s="153"/>
      <c r="W17" s="153"/>
      <c r="X17" s="153"/>
      <c r="Y17" s="153"/>
      <c r="Z17" s="153"/>
      <c r="AA17" s="153"/>
      <c r="AB17" s="153"/>
    </row>
    <row r="18" spans="1:28" ht="16.5" customHeight="1">
      <c r="A18" s="240">
        <v>8</v>
      </c>
      <c r="B18" s="250" t="str">
        <f>'11'!B16</f>
        <v>Sawoo</v>
      </c>
      <c r="C18" s="250" t="str">
        <f>'11'!C16</f>
        <v>Sawoo</v>
      </c>
      <c r="D18" s="139">
        <v>0</v>
      </c>
      <c r="E18" s="139">
        <v>0</v>
      </c>
      <c r="F18" s="223">
        <f t="shared" si="0"/>
        <v>0</v>
      </c>
      <c r="G18" s="139">
        <v>0</v>
      </c>
      <c r="H18" s="139">
        <v>0</v>
      </c>
      <c r="I18" s="223">
        <f t="shared" si="1"/>
        <v>0</v>
      </c>
      <c r="J18" s="139">
        <v>0</v>
      </c>
      <c r="K18" s="139">
        <v>0</v>
      </c>
      <c r="L18" s="223">
        <f t="shared" si="2"/>
        <v>0</v>
      </c>
      <c r="M18" s="139">
        <v>0</v>
      </c>
      <c r="N18" s="139">
        <v>0</v>
      </c>
      <c r="O18" s="223">
        <f t="shared" si="3"/>
        <v>0</v>
      </c>
      <c r="P18" s="223">
        <f t="shared" ref="P18:Q18" si="12">D18+G18-J18-M18</f>
        <v>0</v>
      </c>
      <c r="Q18" s="223">
        <f t="shared" si="12"/>
        <v>0</v>
      </c>
      <c r="R18" s="223">
        <f t="shared" si="5"/>
        <v>0</v>
      </c>
      <c r="S18" s="286"/>
      <c r="T18" s="153"/>
      <c r="U18" s="153"/>
      <c r="V18" s="153"/>
      <c r="W18" s="153"/>
      <c r="X18" s="153"/>
      <c r="Y18" s="153"/>
      <c r="Z18" s="153"/>
      <c r="AA18" s="153"/>
      <c r="AB18" s="153"/>
    </row>
    <row r="19" spans="1:28" ht="16.5" customHeight="1">
      <c r="A19" s="240">
        <v>9</v>
      </c>
      <c r="B19" s="250">
        <f>'11'!B17</f>
        <v>0</v>
      </c>
      <c r="C19" s="250" t="str">
        <f>'11'!C17</f>
        <v>Bondrang</v>
      </c>
      <c r="D19" s="139">
        <v>0</v>
      </c>
      <c r="E19" s="139">
        <v>0</v>
      </c>
      <c r="F19" s="223">
        <f t="shared" si="0"/>
        <v>0</v>
      </c>
      <c r="G19" s="139">
        <v>0</v>
      </c>
      <c r="H19" s="139">
        <v>0</v>
      </c>
      <c r="I19" s="223">
        <f t="shared" si="1"/>
        <v>0</v>
      </c>
      <c r="J19" s="139">
        <v>0</v>
      </c>
      <c r="K19" s="139">
        <v>0</v>
      </c>
      <c r="L19" s="223">
        <f t="shared" si="2"/>
        <v>0</v>
      </c>
      <c r="M19" s="139">
        <v>0</v>
      </c>
      <c r="N19" s="139">
        <v>0</v>
      </c>
      <c r="O19" s="223">
        <f t="shared" si="3"/>
        <v>0</v>
      </c>
      <c r="P19" s="223">
        <f t="shared" ref="P19:Q19" si="13">D19+G19-J19-M19</f>
        <v>0</v>
      </c>
      <c r="Q19" s="223">
        <f t="shared" si="13"/>
        <v>0</v>
      </c>
      <c r="R19" s="223">
        <f t="shared" si="5"/>
        <v>0</v>
      </c>
      <c r="S19" s="286"/>
      <c r="T19" s="153"/>
      <c r="U19" s="153"/>
      <c r="V19" s="153"/>
      <c r="W19" s="153"/>
      <c r="X19" s="153"/>
      <c r="Y19" s="153"/>
      <c r="Z19" s="153"/>
      <c r="AA19" s="153"/>
      <c r="AB19" s="153"/>
    </row>
    <row r="20" spans="1:28" ht="16.5" customHeight="1">
      <c r="A20" s="240">
        <v>10</v>
      </c>
      <c r="B20" s="250" t="str">
        <f>'11'!B18</f>
        <v>Sooko</v>
      </c>
      <c r="C20" s="250" t="str">
        <f>'11'!C18</f>
        <v>Sooko</v>
      </c>
      <c r="D20" s="139">
        <v>0</v>
      </c>
      <c r="E20" s="139">
        <v>0</v>
      </c>
      <c r="F20" s="223">
        <f t="shared" si="0"/>
        <v>0</v>
      </c>
      <c r="G20" s="139">
        <v>0</v>
      </c>
      <c r="H20" s="139">
        <v>0</v>
      </c>
      <c r="I20" s="223">
        <f t="shared" si="1"/>
        <v>0</v>
      </c>
      <c r="J20" s="139">
        <v>0</v>
      </c>
      <c r="K20" s="139">
        <v>0</v>
      </c>
      <c r="L20" s="223">
        <f t="shared" si="2"/>
        <v>0</v>
      </c>
      <c r="M20" s="139">
        <v>0</v>
      </c>
      <c r="N20" s="139">
        <v>0</v>
      </c>
      <c r="O20" s="223">
        <f t="shared" si="3"/>
        <v>0</v>
      </c>
      <c r="P20" s="223">
        <f t="shared" ref="P20:Q20" si="14">D20+G20-J20-M20</f>
        <v>0</v>
      </c>
      <c r="Q20" s="223">
        <f t="shared" si="14"/>
        <v>0</v>
      </c>
      <c r="R20" s="223">
        <f t="shared" si="5"/>
        <v>0</v>
      </c>
      <c r="S20" s="286"/>
      <c r="T20" s="153"/>
      <c r="U20" s="153"/>
      <c r="V20" s="153"/>
      <c r="W20" s="153"/>
      <c r="X20" s="153"/>
      <c r="Y20" s="153"/>
      <c r="Z20" s="153"/>
      <c r="AA20" s="153"/>
      <c r="AB20" s="153"/>
    </row>
    <row r="21" spans="1:28" ht="16.5" customHeight="1">
      <c r="A21" s="240">
        <v>11</v>
      </c>
      <c r="B21" s="250" t="str">
        <f>'11'!B19</f>
        <v>Pudak</v>
      </c>
      <c r="C21" s="250" t="str">
        <f>'11'!C19</f>
        <v>Pudak</v>
      </c>
      <c r="D21" s="139">
        <v>0</v>
      </c>
      <c r="E21" s="139">
        <v>0</v>
      </c>
      <c r="F21" s="223">
        <f t="shared" si="0"/>
        <v>0</v>
      </c>
      <c r="G21" s="139">
        <v>0</v>
      </c>
      <c r="H21" s="139">
        <v>0</v>
      </c>
      <c r="I21" s="223">
        <f t="shared" si="1"/>
        <v>0</v>
      </c>
      <c r="J21" s="139">
        <v>0</v>
      </c>
      <c r="K21" s="139">
        <v>0</v>
      </c>
      <c r="L21" s="223">
        <f t="shared" si="2"/>
        <v>0</v>
      </c>
      <c r="M21" s="139">
        <v>0</v>
      </c>
      <c r="N21" s="139">
        <v>0</v>
      </c>
      <c r="O21" s="223">
        <f t="shared" si="3"/>
        <v>0</v>
      </c>
      <c r="P21" s="223">
        <f t="shared" ref="P21:Q21" si="15">D21+G21-J21-M21</f>
        <v>0</v>
      </c>
      <c r="Q21" s="223">
        <f t="shared" si="15"/>
        <v>0</v>
      </c>
      <c r="R21" s="223">
        <f t="shared" si="5"/>
        <v>0</v>
      </c>
      <c r="S21" s="286"/>
      <c r="T21" s="153"/>
      <c r="U21" s="153"/>
      <c r="V21" s="153"/>
      <c r="W21" s="153"/>
      <c r="X21" s="153"/>
      <c r="Y21" s="153"/>
      <c r="Z21" s="153"/>
      <c r="AA21" s="153"/>
      <c r="AB21" s="153"/>
    </row>
    <row r="22" spans="1:28" ht="16.5" customHeight="1">
      <c r="A22" s="240">
        <v>12</v>
      </c>
      <c r="B22" s="250" t="str">
        <f>'11'!B20</f>
        <v>Pulung</v>
      </c>
      <c r="C22" s="250" t="str">
        <f>'11'!C20</f>
        <v>Pulung</v>
      </c>
      <c r="D22" s="139">
        <v>0</v>
      </c>
      <c r="E22" s="139">
        <v>0</v>
      </c>
      <c r="F22" s="223">
        <f t="shared" si="0"/>
        <v>0</v>
      </c>
      <c r="G22" s="139">
        <v>0</v>
      </c>
      <c r="H22" s="139">
        <v>0</v>
      </c>
      <c r="I22" s="223">
        <f t="shared" si="1"/>
        <v>0</v>
      </c>
      <c r="J22" s="139">
        <v>0</v>
      </c>
      <c r="K22" s="139">
        <v>0</v>
      </c>
      <c r="L22" s="223">
        <f t="shared" si="2"/>
        <v>0</v>
      </c>
      <c r="M22" s="139">
        <v>0</v>
      </c>
      <c r="N22" s="139">
        <v>0</v>
      </c>
      <c r="O22" s="223">
        <f t="shared" si="3"/>
        <v>0</v>
      </c>
      <c r="P22" s="223">
        <f t="shared" ref="P22:Q22" si="16">D22+G22-J22-M22</f>
        <v>0</v>
      </c>
      <c r="Q22" s="223">
        <f t="shared" si="16"/>
        <v>0</v>
      </c>
      <c r="R22" s="223">
        <f t="shared" si="5"/>
        <v>0</v>
      </c>
      <c r="S22" s="286"/>
      <c r="T22" s="153"/>
      <c r="U22" s="153"/>
      <c r="V22" s="153"/>
      <c r="W22" s="153"/>
      <c r="X22" s="153"/>
      <c r="Y22" s="153"/>
      <c r="Z22" s="153"/>
      <c r="AA22" s="153"/>
      <c r="AB22" s="153"/>
    </row>
    <row r="23" spans="1:28" ht="16.5" customHeight="1">
      <c r="A23" s="240">
        <v>13</v>
      </c>
      <c r="B23" s="250">
        <f>'11'!B21</f>
        <v>0</v>
      </c>
      <c r="C23" s="250" t="str">
        <f>'11'!C21</f>
        <v>Kesugihan</v>
      </c>
      <c r="D23" s="139">
        <v>0</v>
      </c>
      <c r="E23" s="139">
        <v>0</v>
      </c>
      <c r="F23" s="223">
        <f t="shared" si="0"/>
        <v>0</v>
      </c>
      <c r="G23" s="139">
        <v>0</v>
      </c>
      <c r="H23" s="139">
        <v>0</v>
      </c>
      <c r="I23" s="223">
        <f t="shared" si="1"/>
        <v>0</v>
      </c>
      <c r="J23" s="139">
        <v>0</v>
      </c>
      <c r="K23" s="139">
        <v>0</v>
      </c>
      <c r="L23" s="223">
        <f t="shared" si="2"/>
        <v>0</v>
      </c>
      <c r="M23" s="139">
        <v>0</v>
      </c>
      <c r="N23" s="139">
        <v>0</v>
      </c>
      <c r="O23" s="223">
        <f t="shared" si="3"/>
        <v>0</v>
      </c>
      <c r="P23" s="223">
        <f t="shared" ref="P23:Q23" si="17">D23+G23-J23-M23</f>
        <v>0</v>
      </c>
      <c r="Q23" s="223">
        <f t="shared" si="17"/>
        <v>0</v>
      </c>
      <c r="R23" s="223">
        <f t="shared" si="5"/>
        <v>0</v>
      </c>
      <c r="S23" s="286"/>
      <c r="T23" s="153"/>
      <c r="U23" s="153"/>
      <c r="V23" s="153"/>
      <c r="W23" s="153"/>
      <c r="X23" s="153"/>
      <c r="Y23" s="153"/>
      <c r="Z23" s="153"/>
      <c r="AA23" s="153"/>
      <c r="AB23" s="153"/>
    </row>
    <row r="24" spans="1:28" ht="16.5" customHeight="1">
      <c r="A24" s="240">
        <v>14</v>
      </c>
      <c r="B24" s="250" t="str">
        <f>'11'!B22</f>
        <v>Mlarak</v>
      </c>
      <c r="C24" s="250" t="str">
        <f>'11'!C22</f>
        <v>Mlarak</v>
      </c>
      <c r="D24" s="139">
        <v>2</v>
      </c>
      <c r="E24" s="139">
        <v>0</v>
      </c>
      <c r="F24" s="223">
        <f t="shared" si="0"/>
        <v>2</v>
      </c>
      <c r="G24" s="139">
        <v>0</v>
      </c>
      <c r="H24" s="139">
        <v>0</v>
      </c>
      <c r="I24" s="223">
        <f t="shared" si="1"/>
        <v>0</v>
      </c>
      <c r="J24" s="139">
        <v>0</v>
      </c>
      <c r="K24" s="139">
        <v>0</v>
      </c>
      <c r="L24" s="223">
        <f t="shared" si="2"/>
        <v>0</v>
      </c>
      <c r="M24" s="139">
        <v>0</v>
      </c>
      <c r="N24" s="139">
        <v>0</v>
      </c>
      <c r="O24" s="223">
        <f t="shared" si="3"/>
        <v>0</v>
      </c>
      <c r="P24" s="223">
        <f t="shared" ref="P24:Q24" si="18">D24+G24-J24-M24</f>
        <v>2</v>
      </c>
      <c r="Q24" s="223">
        <f t="shared" si="18"/>
        <v>0</v>
      </c>
      <c r="R24" s="223">
        <f t="shared" si="5"/>
        <v>2</v>
      </c>
      <c r="S24" s="286"/>
      <c r="T24" s="153"/>
      <c r="U24" s="153"/>
      <c r="V24" s="153"/>
      <c r="W24" s="153"/>
      <c r="X24" s="153"/>
      <c r="Y24" s="153"/>
      <c r="Z24" s="153"/>
      <c r="AA24" s="153"/>
      <c r="AB24" s="153"/>
    </row>
    <row r="25" spans="1:28" ht="16.5" customHeight="1">
      <c r="A25" s="240">
        <v>15</v>
      </c>
      <c r="B25" s="250" t="str">
        <f>'11'!B23</f>
        <v>Siman</v>
      </c>
      <c r="C25" s="250" t="str">
        <f>'11'!C23</f>
        <v>Siman</v>
      </c>
      <c r="D25" s="139">
        <v>0</v>
      </c>
      <c r="E25" s="139">
        <v>0</v>
      </c>
      <c r="F25" s="223">
        <f t="shared" si="0"/>
        <v>0</v>
      </c>
      <c r="G25" s="139">
        <v>0</v>
      </c>
      <c r="H25" s="139">
        <v>0</v>
      </c>
      <c r="I25" s="223">
        <f t="shared" si="1"/>
        <v>0</v>
      </c>
      <c r="J25" s="139">
        <v>0</v>
      </c>
      <c r="K25" s="139">
        <v>0</v>
      </c>
      <c r="L25" s="223">
        <f t="shared" si="2"/>
        <v>0</v>
      </c>
      <c r="M25" s="139">
        <v>0</v>
      </c>
      <c r="N25" s="139">
        <v>0</v>
      </c>
      <c r="O25" s="223">
        <f t="shared" si="3"/>
        <v>0</v>
      </c>
      <c r="P25" s="223">
        <f t="shared" ref="P25:Q25" si="19">D25+G25-J25-M25</f>
        <v>0</v>
      </c>
      <c r="Q25" s="223">
        <f t="shared" si="19"/>
        <v>0</v>
      </c>
      <c r="R25" s="223">
        <f t="shared" si="5"/>
        <v>0</v>
      </c>
      <c r="S25" s="286"/>
      <c r="T25" s="153"/>
      <c r="U25" s="153"/>
      <c r="V25" s="153"/>
      <c r="W25" s="153"/>
      <c r="X25" s="153"/>
      <c r="Y25" s="153"/>
      <c r="Z25" s="153"/>
      <c r="AA25" s="153"/>
      <c r="AB25" s="153"/>
    </row>
    <row r="26" spans="1:28" ht="16.5" customHeight="1">
      <c r="A26" s="240">
        <v>16</v>
      </c>
      <c r="B26" s="250">
        <f>'11'!B24</f>
        <v>0</v>
      </c>
      <c r="C26" s="250" t="str">
        <f>'11'!C24</f>
        <v>Ronowijayan</v>
      </c>
      <c r="D26" s="139">
        <v>0</v>
      </c>
      <c r="E26" s="139">
        <v>0</v>
      </c>
      <c r="F26" s="223">
        <f t="shared" si="0"/>
        <v>0</v>
      </c>
      <c r="G26" s="139">
        <v>0</v>
      </c>
      <c r="H26" s="139">
        <v>0</v>
      </c>
      <c r="I26" s="223">
        <f t="shared" si="1"/>
        <v>0</v>
      </c>
      <c r="J26" s="139">
        <v>0</v>
      </c>
      <c r="K26" s="139">
        <v>0</v>
      </c>
      <c r="L26" s="223">
        <f t="shared" si="2"/>
        <v>0</v>
      </c>
      <c r="M26" s="139">
        <v>0</v>
      </c>
      <c r="N26" s="139">
        <v>0</v>
      </c>
      <c r="O26" s="223">
        <f t="shared" si="3"/>
        <v>0</v>
      </c>
      <c r="P26" s="223">
        <f t="shared" ref="P26:Q26" si="20">D26+G26-J26-M26</f>
        <v>0</v>
      </c>
      <c r="Q26" s="223">
        <f t="shared" si="20"/>
        <v>0</v>
      </c>
      <c r="R26" s="223">
        <f t="shared" si="5"/>
        <v>0</v>
      </c>
      <c r="S26" s="286"/>
      <c r="T26" s="153"/>
      <c r="U26" s="153"/>
      <c r="V26" s="153"/>
      <c r="W26" s="153"/>
      <c r="X26" s="153"/>
      <c r="Y26" s="153"/>
      <c r="Z26" s="153"/>
      <c r="AA26" s="153"/>
      <c r="AB26" s="153"/>
    </row>
    <row r="27" spans="1:28" ht="16.5" customHeight="1">
      <c r="A27" s="240">
        <v>17</v>
      </c>
      <c r="B27" s="250" t="str">
        <f>'11'!B25</f>
        <v>Jetis</v>
      </c>
      <c r="C27" s="250" t="str">
        <f>'11'!C25</f>
        <v>Jetis</v>
      </c>
      <c r="D27" s="139">
        <v>0</v>
      </c>
      <c r="E27" s="139">
        <v>0</v>
      </c>
      <c r="F27" s="223">
        <f t="shared" si="0"/>
        <v>0</v>
      </c>
      <c r="G27" s="139">
        <v>0</v>
      </c>
      <c r="H27" s="139">
        <v>0</v>
      </c>
      <c r="I27" s="223">
        <f t="shared" si="1"/>
        <v>0</v>
      </c>
      <c r="J27" s="139">
        <v>0</v>
      </c>
      <c r="K27" s="139">
        <v>0</v>
      </c>
      <c r="L27" s="223">
        <f t="shared" si="2"/>
        <v>0</v>
      </c>
      <c r="M27" s="139">
        <v>0</v>
      </c>
      <c r="N27" s="139">
        <v>0</v>
      </c>
      <c r="O27" s="223">
        <f t="shared" si="3"/>
        <v>0</v>
      </c>
      <c r="P27" s="223">
        <f t="shared" ref="P27:Q27" si="21">D27+G27-J27-M27</f>
        <v>0</v>
      </c>
      <c r="Q27" s="223">
        <f t="shared" si="21"/>
        <v>0</v>
      </c>
      <c r="R27" s="223">
        <f t="shared" si="5"/>
        <v>0</v>
      </c>
      <c r="S27" s="286"/>
      <c r="T27" s="153"/>
      <c r="U27" s="153"/>
      <c r="V27" s="153"/>
      <c r="W27" s="153"/>
      <c r="X27" s="153"/>
      <c r="Y27" s="153"/>
      <c r="Z27" s="153"/>
      <c r="AA27" s="153"/>
      <c r="AB27" s="153"/>
    </row>
    <row r="28" spans="1:28" ht="16.5" customHeight="1">
      <c r="A28" s="240">
        <v>18</v>
      </c>
      <c r="B28" s="250" t="str">
        <f>'11'!B26</f>
        <v>Balong</v>
      </c>
      <c r="C28" s="250" t="str">
        <f>'11'!C26</f>
        <v>Balong</v>
      </c>
      <c r="D28" s="139">
        <v>0</v>
      </c>
      <c r="E28" s="139">
        <v>1</v>
      </c>
      <c r="F28" s="223">
        <f t="shared" si="0"/>
        <v>1</v>
      </c>
      <c r="G28" s="139">
        <v>0</v>
      </c>
      <c r="H28" s="139">
        <v>0</v>
      </c>
      <c r="I28" s="223">
        <f t="shared" si="1"/>
        <v>0</v>
      </c>
      <c r="J28" s="139">
        <v>0</v>
      </c>
      <c r="K28" s="139">
        <v>0</v>
      </c>
      <c r="L28" s="223">
        <f t="shared" si="2"/>
        <v>0</v>
      </c>
      <c r="M28" s="139">
        <v>0</v>
      </c>
      <c r="N28" s="139">
        <v>0</v>
      </c>
      <c r="O28" s="223">
        <f t="shared" si="3"/>
        <v>0</v>
      </c>
      <c r="P28" s="223">
        <f t="shared" ref="P28:Q28" si="22">D28+G28-J28-M28</f>
        <v>0</v>
      </c>
      <c r="Q28" s="223">
        <f t="shared" si="22"/>
        <v>1</v>
      </c>
      <c r="R28" s="223">
        <f t="shared" si="5"/>
        <v>1</v>
      </c>
      <c r="S28" s="286"/>
      <c r="T28" s="153"/>
      <c r="U28" s="153"/>
      <c r="V28" s="153"/>
      <c r="W28" s="153"/>
      <c r="X28" s="153"/>
      <c r="Y28" s="153"/>
      <c r="Z28" s="153"/>
      <c r="AA28" s="153"/>
      <c r="AB28" s="153"/>
    </row>
    <row r="29" spans="1:28" ht="16.5" customHeight="1">
      <c r="A29" s="240">
        <v>19</v>
      </c>
      <c r="B29" s="250" t="str">
        <f>'11'!B27</f>
        <v>Kauman</v>
      </c>
      <c r="C29" s="250" t="str">
        <f>'11'!C27</f>
        <v>Kauman</v>
      </c>
      <c r="D29" s="139">
        <v>0</v>
      </c>
      <c r="E29" s="139">
        <v>0</v>
      </c>
      <c r="F29" s="223">
        <f t="shared" si="0"/>
        <v>0</v>
      </c>
      <c r="G29" s="139">
        <v>0</v>
      </c>
      <c r="H29" s="139">
        <v>0</v>
      </c>
      <c r="I29" s="223">
        <f t="shared" si="1"/>
        <v>0</v>
      </c>
      <c r="J29" s="139">
        <v>0</v>
      </c>
      <c r="K29" s="139">
        <v>0</v>
      </c>
      <c r="L29" s="223">
        <f t="shared" si="2"/>
        <v>0</v>
      </c>
      <c r="M29" s="139">
        <v>0</v>
      </c>
      <c r="N29" s="139">
        <v>0</v>
      </c>
      <c r="O29" s="223">
        <f t="shared" si="3"/>
        <v>0</v>
      </c>
      <c r="P29" s="223">
        <f t="shared" ref="P29:Q29" si="23">D29+G29-J29-M29</f>
        <v>0</v>
      </c>
      <c r="Q29" s="223">
        <f t="shared" si="23"/>
        <v>0</v>
      </c>
      <c r="R29" s="223">
        <f t="shared" si="5"/>
        <v>0</v>
      </c>
      <c r="S29" s="286"/>
      <c r="T29" s="153"/>
      <c r="U29" s="153"/>
      <c r="V29" s="153"/>
      <c r="W29" s="153"/>
      <c r="X29" s="153"/>
      <c r="Y29" s="153"/>
      <c r="Z29" s="153"/>
      <c r="AA29" s="153"/>
      <c r="AB29" s="153"/>
    </row>
    <row r="30" spans="1:28" ht="16.5" customHeight="1">
      <c r="A30" s="240">
        <v>20</v>
      </c>
      <c r="B30" s="250">
        <f>'11'!B28</f>
        <v>0</v>
      </c>
      <c r="C30" s="250" t="str">
        <f>'11'!C28</f>
        <v>Ngrandu</v>
      </c>
      <c r="D30" s="139">
        <v>0</v>
      </c>
      <c r="E30" s="139">
        <v>0</v>
      </c>
      <c r="F30" s="223">
        <f t="shared" si="0"/>
        <v>0</v>
      </c>
      <c r="G30" s="139">
        <v>0</v>
      </c>
      <c r="H30" s="139">
        <v>0</v>
      </c>
      <c r="I30" s="223">
        <v>0</v>
      </c>
      <c r="J30" s="139">
        <v>0</v>
      </c>
      <c r="K30" s="139">
        <v>0</v>
      </c>
      <c r="L30" s="223">
        <v>0</v>
      </c>
      <c r="M30" s="139">
        <v>0</v>
      </c>
      <c r="N30" s="139">
        <v>0</v>
      </c>
      <c r="O30" s="223">
        <v>0</v>
      </c>
      <c r="P30" s="223">
        <f t="shared" ref="P30:Q30" si="24">D30+G30-J30-M30</f>
        <v>0</v>
      </c>
      <c r="Q30" s="223">
        <f t="shared" si="24"/>
        <v>0</v>
      </c>
      <c r="R30" s="223">
        <f t="shared" si="5"/>
        <v>0</v>
      </c>
      <c r="S30" s="286"/>
      <c r="T30" s="153"/>
      <c r="U30" s="153"/>
      <c r="V30" s="153"/>
      <c r="W30" s="153"/>
      <c r="X30" s="153"/>
      <c r="Y30" s="153"/>
      <c r="Z30" s="153"/>
      <c r="AA30" s="153"/>
      <c r="AB30" s="153"/>
    </row>
    <row r="31" spans="1:28" ht="16.5" customHeight="1">
      <c r="A31" s="240">
        <v>21</v>
      </c>
      <c r="B31" s="250" t="str">
        <f>'11'!B29</f>
        <v>Jambon</v>
      </c>
      <c r="C31" s="250" t="str">
        <f>'11'!C29</f>
        <v>Jambon</v>
      </c>
      <c r="D31" s="139">
        <v>0</v>
      </c>
      <c r="E31" s="139">
        <v>0</v>
      </c>
      <c r="F31" s="223">
        <f t="shared" si="0"/>
        <v>0</v>
      </c>
      <c r="G31" s="139">
        <v>0</v>
      </c>
      <c r="H31" s="139">
        <v>0</v>
      </c>
      <c r="I31" s="223">
        <v>0</v>
      </c>
      <c r="J31" s="139">
        <v>0</v>
      </c>
      <c r="K31" s="139">
        <v>0</v>
      </c>
      <c r="L31" s="223">
        <v>0</v>
      </c>
      <c r="M31" s="139">
        <v>0</v>
      </c>
      <c r="N31" s="139">
        <v>0</v>
      </c>
      <c r="O31" s="223">
        <v>0</v>
      </c>
      <c r="P31" s="223">
        <f t="shared" ref="P31:Q31" si="25">D31+G31-J31-M31</f>
        <v>0</v>
      </c>
      <c r="Q31" s="223">
        <f t="shared" si="25"/>
        <v>0</v>
      </c>
      <c r="R31" s="223">
        <f t="shared" si="5"/>
        <v>0</v>
      </c>
      <c r="S31" s="286"/>
      <c r="T31" s="153"/>
      <c r="U31" s="153"/>
      <c r="V31" s="153"/>
      <c r="W31" s="153"/>
      <c r="X31" s="153"/>
      <c r="Y31" s="153"/>
      <c r="Z31" s="153"/>
      <c r="AA31" s="153"/>
      <c r="AB31" s="153"/>
    </row>
    <row r="32" spans="1:28" ht="16.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139">
        <v>0</v>
      </c>
      <c r="E32" s="139">
        <v>0</v>
      </c>
      <c r="F32" s="223">
        <f t="shared" si="0"/>
        <v>0</v>
      </c>
      <c r="G32" s="139">
        <v>0</v>
      </c>
      <c r="H32" s="139">
        <v>0</v>
      </c>
      <c r="I32" s="223">
        <v>0</v>
      </c>
      <c r="J32" s="139">
        <v>0</v>
      </c>
      <c r="K32" s="139">
        <v>0</v>
      </c>
      <c r="L32" s="223">
        <v>0</v>
      </c>
      <c r="M32" s="139">
        <v>0</v>
      </c>
      <c r="N32" s="139">
        <v>0</v>
      </c>
      <c r="O32" s="223">
        <v>0</v>
      </c>
      <c r="P32" s="223">
        <f t="shared" ref="P32:Q32" si="26">D32+G32-J32-M32</f>
        <v>0</v>
      </c>
      <c r="Q32" s="223">
        <f t="shared" si="26"/>
        <v>0</v>
      </c>
      <c r="R32" s="223">
        <f t="shared" si="5"/>
        <v>0</v>
      </c>
      <c r="S32" s="286"/>
      <c r="T32" s="153"/>
      <c r="U32" s="153"/>
      <c r="V32" s="153"/>
      <c r="W32" s="153"/>
      <c r="X32" s="153"/>
      <c r="Y32" s="153"/>
      <c r="Z32" s="153"/>
      <c r="AA32" s="153"/>
      <c r="AB32" s="153"/>
    </row>
    <row r="33" spans="1:28" ht="16.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139">
        <v>0</v>
      </c>
      <c r="E33" s="139">
        <v>0</v>
      </c>
      <c r="F33" s="223">
        <f t="shared" si="0"/>
        <v>0</v>
      </c>
      <c r="G33" s="139">
        <v>0</v>
      </c>
      <c r="H33" s="139">
        <v>0</v>
      </c>
      <c r="I33" s="223">
        <v>0</v>
      </c>
      <c r="J33" s="139">
        <v>0</v>
      </c>
      <c r="K33" s="139">
        <v>0</v>
      </c>
      <c r="L33" s="223">
        <v>0</v>
      </c>
      <c r="M33" s="139">
        <v>0</v>
      </c>
      <c r="N33" s="139">
        <v>0</v>
      </c>
      <c r="O33" s="223">
        <v>0</v>
      </c>
      <c r="P33" s="223">
        <f t="shared" ref="P33:Q33" si="27">D33+G33-J33-M33</f>
        <v>0</v>
      </c>
      <c r="Q33" s="223">
        <f t="shared" si="27"/>
        <v>0</v>
      </c>
      <c r="R33" s="223">
        <f t="shared" si="5"/>
        <v>0</v>
      </c>
      <c r="S33" s="286"/>
      <c r="T33" s="153"/>
      <c r="U33" s="153"/>
      <c r="V33" s="153"/>
      <c r="W33" s="153"/>
      <c r="X33" s="153"/>
      <c r="Y33" s="153"/>
      <c r="Z33" s="153"/>
      <c r="AA33" s="153"/>
      <c r="AB33" s="153"/>
    </row>
    <row r="34" spans="1:28" ht="16.5" customHeight="1">
      <c r="A34" s="240">
        <v>24</v>
      </c>
      <c r="B34" s="250">
        <f>'11'!B32</f>
        <v>0</v>
      </c>
      <c r="C34" s="250" t="str">
        <f>'11'!C32</f>
        <v>Kunti</v>
      </c>
      <c r="D34" s="139">
        <v>0</v>
      </c>
      <c r="E34" s="139">
        <v>0</v>
      </c>
      <c r="F34" s="223">
        <f t="shared" si="0"/>
        <v>0</v>
      </c>
      <c r="G34" s="139">
        <v>0</v>
      </c>
      <c r="H34" s="139">
        <v>0</v>
      </c>
      <c r="I34" s="223">
        <v>0</v>
      </c>
      <c r="J34" s="139">
        <v>0</v>
      </c>
      <c r="K34" s="139">
        <v>0</v>
      </c>
      <c r="L34" s="223">
        <v>0</v>
      </c>
      <c r="M34" s="139">
        <v>0</v>
      </c>
      <c r="N34" s="139">
        <v>0</v>
      </c>
      <c r="O34" s="223">
        <v>0</v>
      </c>
      <c r="P34" s="223">
        <f t="shared" ref="P34:Q34" si="28">D34+G34-J34-M34</f>
        <v>0</v>
      </c>
      <c r="Q34" s="223">
        <f t="shared" si="28"/>
        <v>0</v>
      </c>
      <c r="R34" s="223">
        <f t="shared" si="5"/>
        <v>0</v>
      </c>
      <c r="S34" s="286"/>
      <c r="T34" s="153"/>
      <c r="U34" s="153"/>
      <c r="V34" s="153"/>
      <c r="W34" s="153"/>
      <c r="X34" s="153"/>
      <c r="Y34" s="153"/>
      <c r="Z34" s="153"/>
      <c r="AA34" s="153"/>
      <c r="AB34" s="153"/>
    </row>
    <row r="35" spans="1:28" ht="16.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139">
        <v>0</v>
      </c>
      <c r="E35" s="139">
        <v>2</v>
      </c>
      <c r="F35" s="223">
        <f t="shared" si="0"/>
        <v>2</v>
      </c>
      <c r="G35" s="139">
        <v>0</v>
      </c>
      <c r="H35" s="139">
        <v>0</v>
      </c>
      <c r="I35" s="223">
        <v>0</v>
      </c>
      <c r="J35" s="139">
        <v>0</v>
      </c>
      <c r="K35" s="139">
        <v>0</v>
      </c>
      <c r="L35" s="223">
        <v>0</v>
      </c>
      <c r="M35" s="139">
        <v>0</v>
      </c>
      <c r="N35" s="139">
        <v>0</v>
      </c>
      <c r="O35" s="223">
        <v>0</v>
      </c>
      <c r="P35" s="223">
        <f t="shared" ref="P35:Q35" si="29">D35+G35-J35-M35</f>
        <v>0</v>
      </c>
      <c r="Q35" s="223">
        <f t="shared" si="29"/>
        <v>2</v>
      </c>
      <c r="R35" s="223">
        <f t="shared" si="5"/>
        <v>2</v>
      </c>
      <c r="S35" s="286"/>
      <c r="T35" s="153"/>
      <c r="U35" s="153"/>
      <c r="V35" s="153"/>
      <c r="W35" s="153"/>
      <c r="X35" s="153"/>
      <c r="Y35" s="153"/>
      <c r="Z35" s="153"/>
      <c r="AA35" s="153"/>
      <c r="AB35" s="153"/>
    </row>
    <row r="36" spans="1:28" ht="16.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139">
        <v>0</v>
      </c>
      <c r="E36" s="139">
        <v>0</v>
      </c>
      <c r="F36" s="223">
        <f t="shared" si="0"/>
        <v>0</v>
      </c>
      <c r="G36" s="139">
        <v>0</v>
      </c>
      <c r="H36" s="139">
        <v>0</v>
      </c>
      <c r="I36" s="223">
        <v>0</v>
      </c>
      <c r="J36" s="139">
        <v>0</v>
      </c>
      <c r="K36" s="139">
        <v>0</v>
      </c>
      <c r="L36" s="223">
        <v>0</v>
      </c>
      <c r="M36" s="139">
        <v>0</v>
      </c>
      <c r="N36" s="139">
        <v>0</v>
      </c>
      <c r="O36" s="223">
        <v>0</v>
      </c>
      <c r="P36" s="223">
        <f t="shared" ref="P36:Q36" si="30">D36+G36-J36-M36</f>
        <v>0</v>
      </c>
      <c r="Q36" s="223">
        <f t="shared" si="30"/>
        <v>0</v>
      </c>
      <c r="R36" s="223">
        <f t="shared" si="5"/>
        <v>0</v>
      </c>
      <c r="S36" s="286"/>
      <c r="T36" s="153"/>
      <c r="U36" s="153"/>
      <c r="V36" s="153"/>
      <c r="W36" s="153"/>
      <c r="X36" s="153"/>
      <c r="Y36" s="153"/>
      <c r="Z36" s="153"/>
      <c r="AA36" s="153"/>
      <c r="AB36" s="153"/>
    </row>
    <row r="37" spans="1:28" ht="16.5" customHeight="1">
      <c r="A37" s="240">
        <v>27</v>
      </c>
      <c r="B37" s="250">
        <f>'11'!B35</f>
        <v>0</v>
      </c>
      <c r="C37" s="250" t="str">
        <f>'11'!C35</f>
        <v>Po. Selatan</v>
      </c>
      <c r="D37" s="139">
        <v>0</v>
      </c>
      <c r="E37" s="139">
        <v>0</v>
      </c>
      <c r="F37" s="223">
        <f t="shared" si="0"/>
        <v>0</v>
      </c>
      <c r="G37" s="139">
        <v>0</v>
      </c>
      <c r="H37" s="139">
        <v>0</v>
      </c>
      <c r="I37" s="223">
        <v>0</v>
      </c>
      <c r="J37" s="139">
        <v>0</v>
      </c>
      <c r="K37" s="139">
        <v>0</v>
      </c>
      <c r="L37" s="223">
        <v>0</v>
      </c>
      <c r="M37" s="139">
        <v>0</v>
      </c>
      <c r="N37" s="139">
        <v>0</v>
      </c>
      <c r="O37" s="223">
        <v>0</v>
      </c>
      <c r="P37" s="223">
        <f t="shared" ref="P37:Q37" si="31">D37+G37-J37-M37</f>
        <v>0</v>
      </c>
      <c r="Q37" s="223">
        <f t="shared" si="31"/>
        <v>0</v>
      </c>
      <c r="R37" s="223">
        <f t="shared" si="5"/>
        <v>0</v>
      </c>
      <c r="S37" s="286"/>
      <c r="T37" s="153"/>
      <c r="U37" s="153"/>
      <c r="V37" s="153"/>
      <c r="W37" s="153"/>
      <c r="X37" s="153"/>
      <c r="Y37" s="153"/>
      <c r="Z37" s="153"/>
      <c r="AA37" s="153"/>
      <c r="AB37" s="153"/>
    </row>
    <row r="38" spans="1:28" ht="16.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139">
        <v>0</v>
      </c>
      <c r="E38" s="139">
        <v>0</v>
      </c>
      <c r="F38" s="223">
        <f t="shared" si="0"/>
        <v>0</v>
      </c>
      <c r="G38" s="139">
        <v>0</v>
      </c>
      <c r="H38" s="139">
        <v>0</v>
      </c>
      <c r="I38" s="223">
        <v>0</v>
      </c>
      <c r="J38" s="139">
        <v>0</v>
      </c>
      <c r="K38" s="139">
        <v>0</v>
      </c>
      <c r="L38" s="223">
        <v>0</v>
      </c>
      <c r="M38" s="139">
        <v>0</v>
      </c>
      <c r="N38" s="139">
        <v>0</v>
      </c>
      <c r="O38" s="223">
        <v>0</v>
      </c>
      <c r="P38" s="223">
        <f t="shared" ref="P38:Q38" si="32">D38+G38-J38-M38</f>
        <v>0</v>
      </c>
      <c r="Q38" s="223">
        <f t="shared" si="32"/>
        <v>0</v>
      </c>
      <c r="R38" s="223">
        <f t="shared" si="5"/>
        <v>0</v>
      </c>
      <c r="S38" s="286"/>
      <c r="T38" s="153"/>
      <c r="U38" s="153"/>
      <c r="V38" s="153"/>
      <c r="W38" s="153"/>
      <c r="X38" s="153"/>
      <c r="Y38" s="153"/>
      <c r="Z38" s="153"/>
      <c r="AA38" s="153"/>
      <c r="AB38" s="153"/>
    </row>
    <row r="39" spans="1:28" ht="16.5" customHeight="1">
      <c r="A39" s="240">
        <v>29</v>
      </c>
      <c r="B39" s="250">
        <f>'11'!B37</f>
        <v>0</v>
      </c>
      <c r="C39" s="250" t="str">
        <f>'11'!C37</f>
        <v>Sukosari</v>
      </c>
      <c r="D39" s="139">
        <v>0</v>
      </c>
      <c r="E39" s="139">
        <v>0</v>
      </c>
      <c r="F39" s="223">
        <f t="shared" si="0"/>
        <v>0</v>
      </c>
      <c r="G39" s="139">
        <v>0</v>
      </c>
      <c r="H39" s="139">
        <v>0</v>
      </c>
      <c r="I39" s="223">
        <v>0</v>
      </c>
      <c r="J39" s="139">
        <v>0</v>
      </c>
      <c r="K39" s="139">
        <v>0</v>
      </c>
      <c r="L39" s="223">
        <v>0</v>
      </c>
      <c r="M39" s="139">
        <v>0</v>
      </c>
      <c r="N39" s="139">
        <v>0</v>
      </c>
      <c r="O39" s="223">
        <v>0</v>
      </c>
      <c r="P39" s="223">
        <f t="shared" ref="P39:Q39" si="33">D39+G39-J39-M39</f>
        <v>0</v>
      </c>
      <c r="Q39" s="223">
        <f t="shared" si="33"/>
        <v>0</v>
      </c>
      <c r="R39" s="223">
        <f t="shared" si="5"/>
        <v>0</v>
      </c>
      <c r="S39" s="286"/>
      <c r="T39" s="153"/>
      <c r="U39" s="153"/>
      <c r="V39" s="153"/>
      <c r="W39" s="153"/>
      <c r="X39" s="153"/>
      <c r="Y39" s="153"/>
      <c r="Z39" s="153"/>
      <c r="AA39" s="153"/>
      <c r="AB39" s="153"/>
    </row>
    <row r="40" spans="1:28" ht="16.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139">
        <v>0</v>
      </c>
      <c r="E40" s="139">
        <v>0</v>
      </c>
      <c r="F40" s="223">
        <f t="shared" si="0"/>
        <v>0</v>
      </c>
      <c r="G40" s="139">
        <v>0</v>
      </c>
      <c r="H40" s="139">
        <v>0</v>
      </c>
      <c r="I40" s="223">
        <v>0</v>
      </c>
      <c r="J40" s="139">
        <v>0</v>
      </c>
      <c r="K40" s="139">
        <v>0</v>
      </c>
      <c r="L40" s="223">
        <v>0</v>
      </c>
      <c r="M40" s="139">
        <v>0</v>
      </c>
      <c r="N40" s="139">
        <v>0</v>
      </c>
      <c r="O40" s="223">
        <v>0</v>
      </c>
      <c r="P40" s="223">
        <f t="shared" ref="P40:Q40" si="34">D40+G40-J40-M40</f>
        <v>0</v>
      </c>
      <c r="Q40" s="223">
        <f t="shared" si="34"/>
        <v>0</v>
      </c>
      <c r="R40" s="223">
        <f t="shared" si="5"/>
        <v>0</v>
      </c>
      <c r="S40" s="286"/>
      <c r="T40" s="153"/>
      <c r="U40" s="153"/>
      <c r="V40" s="153"/>
      <c r="W40" s="153"/>
      <c r="X40" s="153"/>
      <c r="Y40" s="153"/>
      <c r="Z40" s="153"/>
      <c r="AA40" s="153"/>
      <c r="AB40" s="153"/>
    </row>
    <row r="41" spans="1:28" ht="16.5" customHeight="1">
      <c r="A41" s="240">
        <v>31</v>
      </c>
      <c r="B41" s="250">
        <f>'11'!B39</f>
        <v>0</v>
      </c>
      <c r="C41" s="250" t="str">
        <f>'11'!C39</f>
        <v>Setono</v>
      </c>
      <c r="D41" s="139">
        <v>0</v>
      </c>
      <c r="E41" s="139">
        <v>0</v>
      </c>
      <c r="F41" s="223">
        <f t="shared" si="0"/>
        <v>0</v>
      </c>
      <c r="G41" s="139">
        <v>0</v>
      </c>
      <c r="H41" s="139">
        <v>0</v>
      </c>
      <c r="I41" s="223">
        <v>0</v>
      </c>
      <c r="J41" s="139">
        <v>0</v>
      </c>
      <c r="K41" s="139">
        <v>0</v>
      </c>
      <c r="L41" s="223">
        <v>0</v>
      </c>
      <c r="M41" s="139">
        <v>0</v>
      </c>
      <c r="N41" s="139">
        <v>0</v>
      </c>
      <c r="O41" s="223">
        <v>0</v>
      </c>
      <c r="P41" s="223">
        <f t="shared" ref="P41:Q41" si="35">D41+G41-J41-M41</f>
        <v>0</v>
      </c>
      <c r="Q41" s="223">
        <f t="shared" si="35"/>
        <v>0</v>
      </c>
      <c r="R41" s="223">
        <f t="shared" si="5"/>
        <v>0</v>
      </c>
      <c r="S41" s="286"/>
      <c r="T41" s="153"/>
      <c r="U41" s="153"/>
      <c r="V41" s="153"/>
      <c r="W41" s="153"/>
      <c r="X41" s="153"/>
      <c r="Y41" s="153"/>
      <c r="Z41" s="153"/>
      <c r="AA41" s="153"/>
      <c r="AB41" s="153"/>
    </row>
    <row r="42" spans="1:28" ht="16.5" customHeight="1">
      <c r="A42" s="240">
        <v>32</v>
      </c>
      <c r="B42" s="250" t="str">
        <f>'11'!B40</f>
        <v>Ngebel</v>
      </c>
      <c r="C42" s="250" t="str">
        <f>'11'!C40</f>
        <v>Ngebel</v>
      </c>
      <c r="D42" s="139">
        <v>0</v>
      </c>
      <c r="E42" s="139">
        <v>0</v>
      </c>
      <c r="F42" s="223">
        <f t="shared" si="0"/>
        <v>0</v>
      </c>
      <c r="G42" s="139">
        <v>0</v>
      </c>
      <c r="H42" s="139">
        <v>0</v>
      </c>
      <c r="I42" s="223">
        <v>0</v>
      </c>
      <c r="J42" s="139">
        <v>0</v>
      </c>
      <c r="K42" s="139">
        <v>0</v>
      </c>
      <c r="L42" s="223">
        <v>0</v>
      </c>
      <c r="M42" s="139">
        <v>0</v>
      </c>
      <c r="N42" s="139">
        <v>0</v>
      </c>
      <c r="O42" s="223">
        <v>0</v>
      </c>
      <c r="P42" s="223">
        <f t="shared" ref="P42:Q42" si="36">D42+G42-J42-M42</f>
        <v>0</v>
      </c>
      <c r="Q42" s="223">
        <f t="shared" si="36"/>
        <v>0</v>
      </c>
      <c r="R42" s="223">
        <f t="shared" si="5"/>
        <v>0</v>
      </c>
      <c r="S42" s="286"/>
      <c r="T42" s="153"/>
      <c r="U42" s="153"/>
      <c r="V42" s="153"/>
      <c r="W42" s="153"/>
      <c r="X42" s="153"/>
      <c r="Y42" s="153"/>
      <c r="Z42" s="153"/>
      <c r="AA42" s="153"/>
      <c r="AB42" s="153"/>
    </row>
    <row r="43" spans="1:28" ht="19.5" customHeight="1">
      <c r="A43" s="192" t="s">
        <v>1057</v>
      </c>
      <c r="B43" s="192"/>
      <c r="C43" s="195"/>
      <c r="D43" s="193">
        <f t="shared" ref="D43:R43" si="37">SUM(D11:D42)</f>
        <v>2</v>
      </c>
      <c r="E43" s="193">
        <f t="shared" si="37"/>
        <v>7</v>
      </c>
      <c r="F43" s="193">
        <f t="shared" si="37"/>
        <v>9</v>
      </c>
      <c r="G43" s="193">
        <f t="shared" si="37"/>
        <v>0</v>
      </c>
      <c r="H43" s="193">
        <f t="shared" si="37"/>
        <v>0</v>
      </c>
      <c r="I43" s="193">
        <f t="shared" si="37"/>
        <v>0</v>
      </c>
      <c r="J43" s="193">
        <f t="shared" si="37"/>
        <v>0</v>
      </c>
      <c r="K43" s="193">
        <f t="shared" si="37"/>
        <v>0</v>
      </c>
      <c r="L43" s="193">
        <f t="shared" si="37"/>
        <v>0</v>
      </c>
      <c r="M43" s="193">
        <f t="shared" si="37"/>
        <v>0</v>
      </c>
      <c r="N43" s="193">
        <f t="shared" si="37"/>
        <v>0</v>
      </c>
      <c r="O43" s="193">
        <f t="shared" si="37"/>
        <v>0</v>
      </c>
      <c r="P43" s="193">
        <f t="shared" si="37"/>
        <v>2</v>
      </c>
      <c r="Q43" s="193">
        <f t="shared" si="37"/>
        <v>7</v>
      </c>
      <c r="R43" s="193">
        <f t="shared" si="37"/>
        <v>9</v>
      </c>
      <c r="S43" s="153"/>
      <c r="T43" s="153"/>
      <c r="U43" s="153"/>
      <c r="V43" s="153"/>
      <c r="W43" s="153"/>
      <c r="X43" s="153"/>
      <c r="Y43" s="153"/>
      <c r="Z43" s="153"/>
      <c r="AA43" s="153"/>
      <c r="AB43" s="153"/>
    </row>
    <row r="44" spans="1:28" ht="15.75" customHeight="1">
      <c r="A44" s="153"/>
      <c r="B44" s="153"/>
      <c r="C44" s="169"/>
      <c r="D44" s="169"/>
      <c r="E44" s="169"/>
      <c r="F44" s="169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</row>
    <row r="45" spans="1:28" ht="15.75" customHeight="1">
      <c r="A45" s="153" t="s">
        <v>1518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</row>
    <row r="46" spans="1:28" ht="15.75" customHeight="1">
      <c r="A46" s="153" t="s">
        <v>1937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</row>
    <row r="47" spans="1:28" ht="15.75" customHeight="1">
      <c r="A47" s="440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</row>
    <row r="48" spans="1:28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</row>
    <row r="49" spans="1:28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</row>
    <row r="50" spans="1:28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</row>
    <row r="51" spans="1:28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</row>
    <row r="52" spans="1:28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</row>
    <row r="53" spans="1:28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</row>
    <row r="54" spans="1:28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</row>
    <row r="55" spans="1:28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</row>
    <row r="56" spans="1:28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</row>
    <row r="57" spans="1:28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</row>
    <row r="58" spans="1:28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</row>
    <row r="59" spans="1:28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1:28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</row>
    <row r="61" spans="1:28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</row>
    <row r="62" spans="1:28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</row>
    <row r="63" spans="1:28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</row>
    <row r="64" spans="1:28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</row>
    <row r="65" spans="1:28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</row>
    <row r="66" spans="1:28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</row>
    <row r="67" spans="1:28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</row>
    <row r="68" spans="1:28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</row>
    <row r="69" spans="1:28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</row>
    <row r="70" spans="1:28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</row>
    <row r="71" spans="1:28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</row>
    <row r="72" spans="1:28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</row>
    <row r="73" spans="1:28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</row>
    <row r="74" spans="1:28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</row>
    <row r="75" spans="1:28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</row>
    <row r="76" spans="1:28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</row>
    <row r="77" spans="1:28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</row>
    <row r="78" spans="1:28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</row>
    <row r="79" spans="1:28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</row>
    <row r="80" spans="1:28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</row>
    <row r="81" spans="1:28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</row>
    <row r="82" spans="1:28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</row>
    <row r="83" spans="1:28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</row>
    <row r="84" spans="1:28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</row>
    <row r="85" spans="1:28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</row>
    <row r="86" spans="1:28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</row>
    <row r="87" spans="1:28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</row>
    <row r="88" spans="1:28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</row>
    <row r="89" spans="1:28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</row>
    <row r="90" spans="1:28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</row>
    <row r="91" spans="1:28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</row>
    <row r="92" spans="1:28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</row>
    <row r="93" spans="1:28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</row>
    <row r="94" spans="1:28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</row>
    <row r="95" spans="1:28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</row>
    <row r="96" spans="1:28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</row>
    <row r="97" spans="1:28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</row>
    <row r="98" spans="1:28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</row>
    <row r="99" spans="1:28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</row>
    <row r="100" spans="1:28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</row>
    <row r="101" spans="1:28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</row>
    <row r="102" spans="1:28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</row>
    <row r="103" spans="1:28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</row>
    <row r="104" spans="1:28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</row>
    <row r="105" spans="1:28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</row>
    <row r="106" spans="1:28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</row>
    <row r="107" spans="1:28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</row>
    <row r="108" spans="1:28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</row>
    <row r="109" spans="1:28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</row>
    <row r="110" spans="1:28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</row>
    <row r="111" spans="1:28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</row>
    <row r="112" spans="1:28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</row>
    <row r="113" spans="1:28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</row>
    <row r="114" spans="1:28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</row>
    <row r="115" spans="1:28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</row>
    <row r="116" spans="1:28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</row>
    <row r="117" spans="1:28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</row>
    <row r="118" spans="1:28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</row>
    <row r="119" spans="1:28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</row>
    <row r="120" spans="1:28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</row>
    <row r="121" spans="1:28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</row>
    <row r="122" spans="1:28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</row>
    <row r="123" spans="1:28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</row>
    <row r="124" spans="1:28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</row>
    <row r="125" spans="1:28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</row>
    <row r="126" spans="1:28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</row>
    <row r="127" spans="1:28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</row>
    <row r="128" spans="1:28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</row>
    <row r="129" spans="1:28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</row>
    <row r="130" spans="1:28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</row>
    <row r="131" spans="1:28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</row>
    <row r="132" spans="1:28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</row>
    <row r="133" spans="1:28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</row>
    <row r="134" spans="1:28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</row>
    <row r="135" spans="1:28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</row>
    <row r="136" spans="1:28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</row>
    <row r="137" spans="1:28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J8:L8"/>
    <mergeCell ref="M8:O8"/>
    <mergeCell ref="A3:R3"/>
    <mergeCell ref="A7:A9"/>
    <mergeCell ref="B7:B9"/>
    <mergeCell ref="C7:C9"/>
    <mergeCell ref="D7:R7"/>
    <mergeCell ref="D8:F8"/>
    <mergeCell ref="G8:I8"/>
    <mergeCell ref="P8:R8"/>
  </mergeCells>
  <pageMargins left="0.7" right="0.7" top="0.75" bottom="0.75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A1:Z1000"/>
  <sheetViews>
    <sheetView workbookViewId="0">
      <selection activeCell="H13" sqref="H13"/>
    </sheetView>
  </sheetViews>
  <sheetFormatPr defaultColWidth="14.42578125" defaultRowHeight="15" customHeight="1"/>
  <cols>
    <col min="1" max="1" width="5.7109375" customWidth="1"/>
    <col min="2" max="3" width="25.7109375" customWidth="1"/>
    <col min="4" max="12" width="15.7109375" customWidth="1"/>
    <col min="13" max="13" width="9.140625" customWidth="1"/>
    <col min="14" max="26" width="14.28515625" customWidth="1"/>
  </cols>
  <sheetData>
    <row r="1" spans="1:26" ht="15.75">
      <c r="A1" s="168" t="s">
        <v>1938</v>
      </c>
      <c r="B1" s="169"/>
      <c r="C1" s="186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1939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54"/>
      <c r="C4" s="171"/>
      <c r="D4" s="171"/>
      <c r="E4" s="171"/>
      <c r="F4" s="154" t="s">
        <v>284</v>
      </c>
      <c r="G4" s="110" t="str">
        <f>'1'!$F$5</f>
        <v>PONOROGO</v>
      </c>
      <c r="H4" s="171"/>
      <c r="I4" s="171"/>
      <c r="J4" s="170"/>
      <c r="K4" s="170"/>
      <c r="L4" s="170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54"/>
      <c r="C5" s="154"/>
      <c r="D5" s="171"/>
      <c r="E5" s="171"/>
      <c r="F5" s="154" t="s">
        <v>3</v>
      </c>
      <c r="G5" s="110">
        <f>'1'!$F$6</f>
        <v>2025</v>
      </c>
      <c r="H5" s="171"/>
      <c r="I5" s="171"/>
      <c r="J5" s="170"/>
      <c r="K5" s="170"/>
      <c r="L5" s="170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22.5" customHeight="1">
      <c r="A7" s="750" t="s">
        <v>4</v>
      </c>
      <c r="B7" s="750" t="s">
        <v>247</v>
      </c>
      <c r="C7" s="750" t="s">
        <v>1156</v>
      </c>
      <c r="D7" s="766" t="s">
        <v>1940</v>
      </c>
      <c r="E7" s="758"/>
      <c r="F7" s="759"/>
      <c r="G7" s="778" t="s">
        <v>1605</v>
      </c>
      <c r="H7" s="758"/>
      <c r="I7" s="758"/>
      <c r="J7" s="758"/>
      <c r="K7" s="758"/>
      <c r="L7" s="759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40.5" customHeight="1">
      <c r="A8" s="730"/>
      <c r="B8" s="730"/>
      <c r="C8" s="730"/>
      <c r="D8" s="737"/>
      <c r="E8" s="732"/>
      <c r="F8" s="733"/>
      <c r="G8" s="745" t="s">
        <v>316</v>
      </c>
      <c r="H8" s="724"/>
      <c r="I8" s="745" t="s">
        <v>317</v>
      </c>
      <c r="J8" s="724"/>
      <c r="K8" s="779" t="s">
        <v>1316</v>
      </c>
      <c r="L8" s="724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32.25" customHeight="1">
      <c r="A9" s="730"/>
      <c r="B9" s="730"/>
      <c r="C9" s="730"/>
      <c r="D9" s="190" t="s">
        <v>316</v>
      </c>
      <c r="E9" s="190" t="s">
        <v>317</v>
      </c>
      <c r="F9" s="190" t="s">
        <v>1316</v>
      </c>
      <c r="G9" s="174" t="s">
        <v>249</v>
      </c>
      <c r="H9" s="174" t="s">
        <v>29</v>
      </c>
      <c r="I9" s="174" t="s">
        <v>249</v>
      </c>
      <c r="J9" s="174" t="s">
        <v>29</v>
      </c>
      <c r="K9" s="174" t="s">
        <v>249</v>
      </c>
      <c r="L9" s="174" t="s">
        <v>29</v>
      </c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>
      <c r="A10" s="119">
        <v>1</v>
      </c>
      <c r="B10" s="119">
        <v>2</v>
      </c>
      <c r="C10" s="119">
        <v>3</v>
      </c>
      <c r="D10" s="119">
        <v>4</v>
      </c>
      <c r="E10" s="119">
        <v>5</v>
      </c>
      <c r="F10" s="119">
        <v>6</v>
      </c>
      <c r="G10" s="119">
        <v>7</v>
      </c>
      <c r="H10" s="119">
        <v>8</v>
      </c>
      <c r="I10" s="119">
        <v>9</v>
      </c>
      <c r="J10" s="119">
        <v>10</v>
      </c>
      <c r="K10" s="119">
        <v>11</v>
      </c>
      <c r="L10" s="119">
        <v>12</v>
      </c>
      <c r="M10" s="172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9.5" customHeight="1">
      <c r="A11" s="240">
        <v>1</v>
      </c>
      <c r="B11" s="250" t="str">
        <f>'11'!B9</f>
        <v>Ngrayun</v>
      </c>
      <c r="C11" s="250" t="str">
        <f>'11'!C9</f>
        <v>Ngrayun</v>
      </c>
      <c r="D11" s="139">
        <v>938</v>
      </c>
      <c r="E11" s="139">
        <v>924</v>
      </c>
      <c r="F11" s="223">
        <f t="shared" ref="F11:F43" si="0">SUM(D11:E11)</f>
        <v>1862</v>
      </c>
      <c r="G11" s="139">
        <v>447</v>
      </c>
      <c r="H11" s="228">
        <f t="shared" ref="H11:H43" si="1">G11/D11*100</f>
        <v>47.654584221748401</v>
      </c>
      <c r="I11" s="139">
        <v>1167</v>
      </c>
      <c r="J11" s="228">
        <f t="shared" ref="J11:J43" si="2">I11/E11*100</f>
        <v>126.29870129870129</v>
      </c>
      <c r="K11" s="223">
        <f t="shared" ref="K11:K42" si="3">SUM(G11,I11)</f>
        <v>1614</v>
      </c>
      <c r="L11" s="228">
        <f t="shared" ref="L11:L43" si="4">K11/F11*100</f>
        <v>86.680988184747591</v>
      </c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9.5" customHeight="1">
      <c r="A12" s="240">
        <v>2</v>
      </c>
      <c r="B12" s="250">
        <f>'11'!B10</f>
        <v>0</v>
      </c>
      <c r="C12" s="250" t="str">
        <f>'11'!C10</f>
        <v>Selur</v>
      </c>
      <c r="D12" s="139">
        <v>631</v>
      </c>
      <c r="E12" s="139">
        <v>622</v>
      </c>
      <c r="F12" s="223">
        <f t="shared" si="0"/>
        <v>1253</v>
      </c>
      <c r="G12" s="139">
        <v>327</v>
      </c>
      <c r="H12" s="228">
        <f t="shared" si="1"/>
        <v>51.82250396196514</v>
      </c>
      <c r="I12" s="139">
        <v>637</v>
      </c>
      <c r="J12" s="228">
        <f t="shared" si="2"/>
        <v>102.41157556270097</v>
      </c>
      <c r="K12" s="223">
        <f t="shared" si="3"/>
        <v>964</v>
      </c>
      <c r="L12" s="228">
        <f t="shared" si="4"/>
        <v>76.935355147645652</v>
      </c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9.5" customHeight="1">
      <c r="A13" s="240">
        <v>3</v>
      </c>
      <c r="B13" s="250" t="str">
        <f>'11'!B11</f>
        <v>Slahung</v>
      </c>
      <c r="C13" s="250" t="str">
        <f>'11'!C11</f>
        <v>Slahung</v>
      </c>
      <c r="D13" s="604">
        <v>751</v>
      </c>
      <c r="E13" s="604">
        <v>759</v>
      </c>
      <c r="F13" s="223">
        <f t="shared" si="0"/>
        <v>1510</v>
      </c>
      <c r="G13" s="139">
        <v>569</v>
      </c>
      <c r="H13" s="228">
        <f t="shared" si="1"/>
        <v>75.765645805592541</v>
      </c>
      <c r="I13" s="139">
        <v>840</v>
      </c>
      <c r="J13" s="228">
        <f t="shared" si="2"/>
        <v>110.67193675889328</v>
      </c>
      <c r="K13" s="223">
        <f t="shared" si="3"/>
        <v>1409</v>
      </c>
      <c r="L13" s="228">
        <f t="shared" si="4"/>
        <v>93.311258278145687</v>
      </c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9.5" customHeight="1">
      <c r="A14" s="240">
        <v>4</v>
      </c>
      <c r="B14" s="250">
        <f>'11'!B12</f>
        <v>0</v>
      </c>
      <c r="C14" s="250" t="str">
        <f>'11'!C12</f>
        <v>Nailan</v>
      </c>
      <c r="D14" s="604">
        <v>605</v>
      </c>
      <c r="E14" s="604">
        <v>625</v>
      </c>
      <c r="F14" s="223">
        <f t="shared" si="0"/>
        <v>1230</v>
      </c>
      <c r="G14" s="139">
        <v>416</v>
      </c>
      <c r="H14" s="228">
        <f t="shared" si="1"/>
        <v>68.760330578512395</v>
      </c>
      <c r="I14" s="139">
        <v>763</v>
      </c>
      <c r="J14" s="228">
        <f t="shared" si="2"/>
        <v>122.08000000000001</v>
      </c>
      <c r="K14" s="223">
        <f t="shared" si="3"/>
        <v>1179</v>
      </c>
      <c r="L14" s="228">
        <f t="shared" si="4"/>
        <v>95.853658536585357</v>
      </c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9.5" customHeight="1">
      <c r="A15" s="240">
        <v>5</v>
      </c>
      <c r="B15" s="250" t="str">
        <f>'11'!B13</f>
        <v>Bungkal</v>
      </c>
      <c r="C15" s="250" t="str">
        <f>'11'!C13</f>
        <v>Bungkal</v>
      </c>
      <c r="D15" s="604">
        <v>966</v>
      </c>
      <c r="E15" s="604">
        <v>1010</v>
      </c>
      <c r="F15" s="223">
        <f t="shared" si="0"/>
        <v>1976</v>
      </c>
      <c r="G15" s="139">
        <v>767</v>
      </c>
      <c r="H15" s="228">
        <f t="shared" si="1"/>
        <v>79.399585921325055</v>
      </c>
      <c r="I15" s="139">
        <v>870</v>
      </c>
      <c r="J15" s="228">
        <f t="shared" si="2"/>
        <v>86.138613861386133</v>
      </c>
      <c r="K15" s="223">
        <f t="shared" si="3"/>
        <v>1637</v>
      </c>
      <c r="L15" s="228">
        <f t="shared" si="4"/>
        <v>82.844129554655865</v>
      </c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9.5" customHeight="1">
      <c r="A16" s="240">
        <v>6</v>
      </c>
      <c r="B16" s="250" t="str">
        <f>'11'!B14</f>
        <v>Sambit</v>
      </c>
      <c r="C16" s="250" t="str">
        <f>'11'!C14</f>
        <v>Sambit</v>
      </c>
      <c r="D16" s="604">
        <v>449</v>
      </c>
      <c r="E16" s="604">
        <v>469</v>
      </c>
      <c r="F16" s="223">
        <f t="shared" si="0"/>
        <v>918</v>
      </c>
      <c r="G16" s="139">
        <v>315</v>
      </c>
      <c r="H16" s="228">
        <f t="shared" si="1"/>
        <v>70.155902004454333</v>
      </c>
      <c r="I16" s="139">
        <v>477</v>
      </c>
      <c r="J16" s="228">
        <f t="shared" si="2"/>
        <v>101.70575692963753</v>
      </c>
      <c r="K16" s="223">
        <f t="shared" si="3"/>
        <v>792</v>
      </c>
      <c r="L16" s="228">
        <f t="shared" si="4"/>
        <v>86.274509803921575</v>
      </c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9.5" customHeight="1">
      <c r="A17" s="240">
        <v>7</v>
      </c>
      <c r="B17" s="250">
        <f>'11'!B15</f>
        <v>0</v>
      </c>
      <c r="C17" s="250" t="str">
        <f>'11'!C15</f>
        <v>Wringinanom</v>
      </c>
      <c r="D17" s="604">
        <v>569</v>
      </c>
      <c r="E17" s="604">
        <v>570</v>
      </c>
      <c r="F17" s="223">
        <f t="shared" si="0"/>
        <v>1139</v>
      </c>
      <c r="G17" s="139">
        <v>463</v>
      </c>
      <c r="H17" s="228">
        <f t="shared" si="1"/>
        <v>81.370826010544818</v>
      </c>
      <c r="I17" s="139">
        <v>720</v>
      </c>
      <c r="J17" s="228">
        <f t="shared" si="2"/>
        <v>126.31578947368421</v>
      </c>
      <c r="K17" s="223">
        <f t="shared" si="3"/>
        <v>1183</v>
      </c>
      <c r="L17" s="228">
        <f t="shared" si="4"/>
        <v>103.86303775241439</v>
      </c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9.5" customHeight="1">
      <c r="A18" s="240">
        <v>8</v>
      </c>
      <c r="B18" s="250" t="str">
        <f>'11'!B16</f>
        <v>Sawoo</v>
      </c>
      <c r="C18" s="250" t="str">
        <f>'11'!C16</f>
        <v>Sawoo</v>
      </c>
      <c r="D18" s="604">
        <v>1350</v>
      </c>
      <c r="E18" s="604">
        <v>1366</v>
      </c>
      <c r="F18" s="223">
        <f t="shared" si="0"/>
        <v>2716</v>
      </c>
      <c r="G18" s="139">
        <v>679</v>
      </c>
      <c r="H18" s="228">
        <f t="shared" si="1"/>
        <v>50.296296296296298</v>
      </c>
      <c r="I18" s="139">
        <v>1659</v>
      </c>
      <c r="J18" s="228">
        <f t="shared" si="2"/>
        <v>121.44948755490483</v>
      </c>
      <c r="K18" s="223">
        <f t="shared" si="3"/>
        <v>2338</v>
      </c>
      <c r="L18" s="228">
        <f t="shared" si="4"/>
        <v>86.082474226804123</v>
      </c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9.5" customHeight="1">
      <c r="A19" s="240">
        <v>9</v>
      </c>
      <c r="B19" s="250">
        <f>'11'!B17</f>
        <v>0</v>
      </c>
      <c r="C19" s="250" t="str">
        <f>'11'!C17</f>
        <v>Bondrang</v>
      </c>
      <c r="D19" s="604">
        <v>214</v>
      </c>
      <c r="E19" s="604">
        <v>222</v>
      </c>
      <c r="F19" s="223">
        <f t="shared" si="0"/>
        <v>436</v>
      </c>
      <c r="G19" s="139">
        <v>193</v>
      </c>
      <c r="H19" s="228">
        <f t="shared" si="1"/>
        <v>90.186915887850475</v>
      </c>
      <c r="I19" s="139">
        <v>216</v>
      </c>
      <c r="J19" s="228">
        <f t="shared" si="2"/>
        <v>97.297297297297305</v>
      </c>
      <c r="K19" s="223">
        <f t="shared" si="3"/>
        <v>409</v>
      </c>
      <c r="L19" s="228">
        <f t="shared" si="4"/>
        <v>93.807339449541288</v>
      </c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9.5" customHeight="1">
      <c r="A20" s="240">
        <v>10</v>
      </c>
      <c r="B20" s="250" t="str">
        <f>'11'!B18</f>
        <v>Sooko</v>
      </c>
      <c r="C20" s="250" t="str">
        <f>'11'!C18</f>
        <v>Sooko</v>
      </c>
      <c r="D20" s="604">
        <v>605</v>
      </c>
      <c r="E20" s="604">
        <v>628</v>
      </c>
      <c r="F20" s="223">
        <f t="shared" si="0"/>
        <v>1233</v>
      </c>
      <c r="G20" s="139">
        <v>380</v>
      </c>
      <c r="H20" s="228">
        <f t="shared" si="1"/>
        <v>62.809917355371901</v>
      </c>
      <c r="I20" s="139">
        <v>709</v>
      </c>
      <c r="J20" s="228">
        <f t="shared" si="2"/>
        <v>112.89808917197452</v>
      </c>
      <c r="K20" s="223">
        <f t="shared" si="3"/>
        <v>1089</v>
      </c>
      <c r="L20" s="228">
        <f t="shared" si="4"/>
        <v>88.321167883211686</v>
      </c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9.5" customHeight="1">
      <c r="A21" s="240">
        <v>11</v>
      </c>
      <c r="B21" s="250" t="str">
        <f>'11'!B19</f>
        <v>Pudak</v>
      </c>
      <c r="C21" s="250" t="str">
        <f>'11'!C19</f>
        <v>Pudak</v>
      </c>
      <c r="D21" s="604">
        <v>238</v>
      </c>
      <c r="E21" s="604">
        <v>241</v>
      </c>
      <c r="F21" s="223">
        <f t="shared" si="0"/>
        <v>479</v>
      </c>
      <c r="G21" s="139">
        <v>121</v>
      </c>
      <c r="H21" s="228">
        <f t="shared" si="1"/>
        <v>50.840336134453779</v>
      </c>
      <c r="I21" s="139">
        <v>306</v>
      </c>
      <c r="J21" s="228">
        <f t="shared" si="2"/>
        <v>126.97095435684646</v>
      </c>
      <c r="K21" s="223">
        <f t="shared" si="3"/>
        <v>427</v>
      </c>
      <c r="L21" s="228">
        <f t="shared" si="4"/>
        <v>89.144050104384135</v>
      </c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9.5" customHeight="1">
      <c r="A22" s="240">
        <v>12</v>
      </c>
      <c r="B22" s="250" t="str">
        <f>'11'!B20</f>
        <v>Pulung</v>
      </c>
      <c r="C22" s="250" t="str">
        <f>'11'!C20</f>
        <v>Pulung</v>
      </c>
      <c r="D22" s="604">
        <v>793</v>
      </c>
      <c r="E22" s="604">
        <v>814</v>
      </c>
      <c r="F22" s="223">
        <f t="shared" si="0"/>
        <v>1607</v>
      </c>
      <c r="G22" s="139">
        <v>646</v>
      </c>
      <c r="H22" s="228">
        <f t="shared" si="1"/>
        <v>81.462799495586381</v>
      </c>
      <c r="I22" s="139">
        <v>969</v>
      </c>
      <c r="J22" s="228">
        <f t="shared" si="2"/>
        <v>119.04176904176904</v>
      </c>
      <c r="K22" s="223">
        <f t="shared" si="3"/>
        <v>1615</v>
      </c>
      <c r="L22" s="228">
        <f t="shared" si="4"/>
        <v>100.49782202862477</v>
      </c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9.5" customHeight="1">
      <c r="A23" s="240">
        <v>13</v>
      </c>
      <c r="B23" s="250">
        <f>'11'!B21</f>
        <v>0</v>
      </c>
      <c r="C23" s="250" t="str">
        <f>'11'!C21</f>
        <v>Kesugihan</v>
      </c>
      <c r="D23" s="604">
        <v>523</v>
      </c>
      <c r="E23" s="604">
        <v>537</v>
      </c>
      <c r="F23" s="223">
        <f t="shared" si="0"/>
        <v>1060</v>
      </c>
      <c r="G23" s="139">
        <v>441</v>
      </c>
      <c r="H23" s="228">
        <f t="shared" si="1"/>
        <v>84.321223709369022</v>
      </c>
      <c r="I23" s="139">
        <v>449</v>
      </c>
      <c r="J23" s="228">
        <f t="shared" si="2"/>
        <v>83.612662942271882</v>
      </c>
      <c r="K23" s="223">
        <f t="shared" si="3"/>
        <v>890</v>
      </c>
      <c r="L23" s="228">
        <f t="shared" si="4"/>
        <v>83.962264150943398</v>
      </c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9.5" customHeight="1">
      <c r="A24" s="240">
        <v>14</v>
      </c>
      <c r="B24" s="250" t="str">
        <f>'11'!B22</f>
        <v>Mlarak</v>
      </c>
      <c r="C24" s="250" t="str">
        <f>'11'!C22</f>
        <v>Mlarak</v>
      </c>
      <c r="D24" s="604">
        <v>889</v>
      </c>
      <c r="E24" s="604">
        <v>913</v>
      </c>
      <c r="F24" s="223">
        <f t="shared" si="0"/>
        <v>1802</v>
      </c>
      <c r="G24" s="139">
        <v>398</v>
      </c>
      <c r="H24" s="228">
        <f t="shared" si="1"/>
        <v>44.769403824521937</v>
      </c>
      <c r="I24" s="139">
        <v>1243</v>
      </c>
      <c r="J24" s="228">
        <f t="shared" si="2"/>
        <v>136.14457831325302</v>
      </c>
      <c r="K24" s="223">
        <f t="shared" si="3"/>
        <v>1641</v>
      </c>
      <c r="L24" s="228">
        <f t="shared" si="4"/>
        <v>91.06548279689234</v>
      </c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9.5" customHeight="1">
      <c r="A25" s="240">
        <v>15</v>
      </c>
      <c r="B25" s="250" t="str">
        <f>'11'!B23</f>
        <v>Siman</v>
      </c>
      <c r="C25" s="250" t="str">
        <f>'11'!C23</f>
        <v>Siman</v>
      </c>
      <c r="D25" s="604">
        <v>605</v>
      </c>
      <c r="E25" s="604">
        <v>607</v>
      </c>
      <c r="F25" s="223">
        <f t="shared" si="0"/>
        <v>1212</v>
      </c>
      <c r="G25" s="139">
        <v>470</v>
      </c>
      <c r="H25" s="228">
        <f t="shared" si="1"/>
        <v>77.685950413223139</v>
      </c>
      <c r="I25" s="139">
        <v>578</v>
      </c>
      <c r="J25" s="228">
        <f t="shared" si="2"/>
        <v>95.222405271828663</v>
      </c>
      <c r="K25" s="223">
        <f t="shared" si="3"/>
        <v>1048</v>
      </c>
      <c r="L25" s="228">
        <f t="shared" si="4"/>
        <v>86.468646864686477</v>
      </c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9.5" customHeight="1">
      <c r="A26" s="240">
        <v>16</v>
      </c>
      <c r="B26" s="250">
        <f>'11'!B24</f>
        <v>0</v>
      </c>
      <c r="C26" s="250" t="str">
        <f>'11'!C24</f>
        <v>Ronowijayan</v>
      </c>
      <c r="D26" s="604">
        <v>598</v>
      </c>
      <c r="E26" s="604">
        <v>612</v>
      </c>
      <c r="F26" s="223">
        <f t="shared" si="0"/>
        <v>1210</v>
      </c>
      <c r="G26" s="139">
        <v>312</v>
      </c>
      <c r="H26" s="228">
        <f t="shared" si="1"/>
        <v>52.173913043478258</v>
      </c>
      <c r="I26" s="139">
        <v>817</v>
      </c>
      <c r="J26" s="228">
        <f t="shared" si="2"/>
        <v>133.49673202614377</v>
      </c>
      <c r="K26" s="223">
        <f t="shared" si="3"/>
        <v>1129</v>
      </c>
      <c r="L26" s="228">
        <f t="shared" si="4"/>
        <v>93.305785123966942</v>
      </c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9.5" customHeight="1">
      <c r="A27" s="240">
        <v>17</v>
      </c>
      <c r="B27" s="250" t="str">
        <f>'11'!B25</f>
        <v>Jetis</v>
      </c>
      <c r="C27" s="250" t="str">
        <f>'11'!C25</f>
        <v>Jetis</v>
      </c>
      <c r="D27" s="604">
        <v>796</v>
      </c>
      <c r="E27" s="604">
        <v>810</v>
      </c>
      <c r="F27" s="223">
        <f t="shared" si="0"/>
        <v>1606</v>
      </c>
      <c r="G27" s="139">
        <v>542</v>
      </c>
      <c r="H27" s="228">
        <f t="shared" si="1"/>
        <v>68.090452261306538</v>
      </c>
      <c r="I27" s="139">
        <v>1119</v>
      </c>
      <c r="J27" s="228">
        <f t="shared" si="2"/>
        <v>138.14814814814815</v>
      </c>
      <c r="K27" s="223">
        <f t="shared" si="3"/>
        <v>1661</v>
      </c>
      <c r="L27" s="228">
        <f t="shared" si="4"/>
        <v>103.42465753424656</v>
      </c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9.5" customHeight="1">
      <c r="A28" s="240">
        <v>18</v>
      </c>
      <c r="B28" s="250" t="str">
        <f>'11'!B26</f>
        <v>Balong</v>
      </c>
      <c r="C28" s="250" t="str">
        <f>'11'!C26</f>
        <v>Balong</v>
      </c>
      <c r="D28" s="604">
        <v>1188</v>
      </c>
      <c r="E28" s="604">
        <v>1240</v>
      </c>
      <c r="F28" s="223">
        <f t="shared" si="0"/>
        <v>2428</v>
      </c>
      <c r="G28" s="139">
        <v>1505</v>
      </c>
      <c r="H28" s="228">
        <f t="shared" si="1"/>
        <v>126.68350168350169</v>
      </c>
      <c r="I28" s="139">
        <v>1698</v>
      </c>
      <c r="J28" s="228">
        <f t="shared" si="2"/>
        <v>136.93548387096774</v>
      </c>
      <c r="K28" s="223">
        <f t="shared" si="3"/>
        <v>3203</v>
      </c>
      <c r="L28" s="228">
        <f t="shared" si="4"/>
        <v>131.91927512355846</v>
      </c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9.5" customHeight="1">
      <c r="A29" s="240">
        <v>19</v>
      </c>
      <c r="B29" s="250" t="str">
        <f>'11'!B27</f>
        <v>Kauman</v>
      </c>
      <c r="C29" s="250" t="str">
        <f>'11'!C27</f>
        <v>Kauman</v>
      </c>
      <c r="D29" s="604">
        <v>883</v>
      </c>
      <c r="E29" s="604">
        <v>900</v>
      </c>
      <c r="F29" s="223">
        <f t="shared" si="0"/>
        <v>1783</v>
      </c>
      <c r="G29" s="139">
        <v>730</v>
      </c>
      <c r="H29" s="228">
        <f t="shared" si="1"/>
        <v>82.672706681766712</v>
      </c>
      <c r="I29" s="139">
        <v>882</v>
      </c>
      <c r="J29" s="228">
        <f t="shared" si="2"/>
        <v>98</v>
      </c>
      <c r="K29" s="223">
        <f t="shared" si="3"/>
        <v>1612</v>
      </c>
      <c r="L29" s="228">
        <f t="shared" si="4"/>
        <v>90.409422321929327</v>
      </c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9.5" customHeight="1">
      <c r="A30" s="240">
        <v>20</v>
      </c>
      <c r="B30" s="250">
        <f>'11'!B28</f>
        <v>0</v>
      </c>
      <c r="C30" s="250" t="str">
        <f>'11'!C28</f>
        <v>Ngrandu</v>
      </c>
      <c r="D30" s="604">
        <v>294</v>
      </c>
      <c r="E30" s="604">
        <v>302</v>
      </c>
      <c r="F30" s="223">
        <f t="shared" si="0"/>
        <v>596</v>
      </c>
      <c r="G30" s="139">
        <v>202</v>
      </c>
      <c r="H30" s="228">
        <f t="shared" si="1"/>
        <v>68.707482993197274</v>
      </c>
      <c r="I30" s="139">
        <v>250</v>
      </c>
      <c r="J30" s="228">
        <f t="shared" si="2"/>
        <v>82.78145695364239</v>
      </c>
      <c r="K30" s="223">
        <f t="shared" si="3"/>
        <v>452</v>
      </c>
      <c r="L30" s="228">
        <f t="shared" si="4"/>
        <v>75.838926174496649</v>
      </c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9.5" customHeight="1">
      <c r="A31" s="240">
        <v>21</v>
      </c>
      <c r="B31" s="250" t="str">
        <f>'11'!B29</f>
        <v>Jambon</v>
      </c>
      <c r="C31" s="250" t="str">
        <f>'11'!C29</f>
        <v>Jambon</v>
      </c>
      <c r="D31" s="604">
        <v>1199</v>
      </c>
      <c r="E31" s="604">
        <v>1209</v>
      </c>
      <c r="F31" s="223">
        <f t="shared" si="0"/>
        <v>2408</v>
      </c>
      <c r="G31" s="139">
        <v>1038</v>
      </c>
      <c r="H31" s="228">
        <f t="shared" si="1"/>
        <v>86.572143452877398</v>
      </c>
      <c r="I31" s="139">
        <v>1201</v>
      </c>
      <c r="J31" s="228">
        <f t="shared" si="2"/>
        <v>99.338296112489672</v>
      </c>
      <c r="K31" s="223">
        <f t="shared" si="3"/>
        <v>2239</v>
      </c>
      <c r="L31" s="228">
        <f t="shared" si="4"/>
        <v>92.981727574750835</v>
      </c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9.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604">
        <v>859</v>
      </c>
      <c r="E32" s="604">
        <v>864</v>
      </c>
      <c r="F32" s="223">
        <f t="shared" si="0"/>
        <v>1723</v>
      </c>
      <c r="G32" s="139">
        <v>564</v>
      </c>
      <c r="H32" s="228">
        <f t="shared" si="1"/>
        <v>65.657741559953436</v>
      </c>
      <c r="I32" s="139">
        <v>1458</v>
      </c>
      <c r="J32" s="228">
        <f t="shared" si="2"/>
        <v>168.75</v>
      </c>
      <c r="K32" s="223">
        <f t="shared" si="3"/>
        <v>2022</v>
      </c>
      <c r="L32" s="228">
        <f t="shared" si="4"/>
        <v>117.35345327916424</v>
      </c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9.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604">
        <v>647</v>
      </c>
      <c r="E33" s="604">
        <v>672</v>
      </c>
      <c r="F33" s="223">
        <f t="shared" si="0"/>
        <v>1319</v>
      </c>
      <c r="G33" s="139">
        <v>536</v>
      </c>
      <c r="H33" s="228">
        <f t="shared" si="1"/>
        <v>82.843894899536323</v>
      </c>
      <c r="I33" s="139">
        <v>592</v>
      </c>
      <c r="J33" s="228">
        <f t="shared" si="2"/>
        <v>88.095238095238088</v>
      </c>
      <c r="K33" s="223">
        <f t="shared" si="3"/>
        <v>1128</v>
      </c>
      <c r="L33" s="228">
        <f t="shared" si="4"/>
        <v>85.519332827899916</v>
      </c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9.5" customHeight="1">
      <c r="A34" s="240">
        <v>24</v>
      </c>
      <c r="B34" s="250">
        <f>'11'!B32</f>
        <v>0</v>
      </c>
      <c r="C34" s="250" t="str">
        <f>'11'!C32</f>
        <v>Kunti</v>
      </c>
      <c r="D34" s="604">
        <v>357</v>
      </c>
      <c r="E34" s="604">
        <v>360</v>
      </c>
      <c r="F34" s="223">
        <f t="shared" si="0"/>
        <v>717</v>
      </c>
      <c r="G34" s="139">
        <v>188</v>
      </c>
      <c r="H34" s="228">
        <f t="shared" si="1"/>
        <v>52.661064425770313</v>
      </c>
      <c r="I34" s="139">
        <v>452</v>
      </c>
      <c r="J34" s="228">
        <f t="shared" si="2"/>
        <v>125.55555555555556</v>
      </c>
      <c r="K34" s="223">
        <f t="shared" si="3"/>
        <v>640</v>
      </c>
      <c r="L34" s="228">
        <f t="shared" si="4"/>
        <v>89.260808926080898</v>
      </c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9.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604">
        <v>1469</v>
      </c>
      <c r="E35" s="604">
        <v>1506</v>
      </c>
      <c r="F35" s="223">
        <f t="shared" si="0"/>
        <v>2975</v>
      </c>
      <c r="G35" s="605">
        <v>3771</v>
      </c>
      <c r="H35" s="228">
        <f t="shared" si="1"/>
        <v>256.70524166099386</v>
      </c>
      <c r="I35" s="139">
        <v>4980</v>
      </c>
      <c r="J35" s="228">
        <f t="shared" si="2"/>
        <v>330.67729083665341</v>
      </c>
      <c r="K35" s="223">
        <f t="shared" si="3"/>
        <v>8751</v>
      </c>
      <c r="L35" s="228">
        <f t="shared" si="4"/>
        <v>294.15126050420167</v>
      </c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9.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604">
        <v>1000</v>
      </c>
      <c r="E36" s="604">
        <v>1023</v>
      </c>
      <c r="F36" s="223">
        <f t="shared" si="0"/>
        <v>2023</v>
      </c>
      <c r="G36" s="139">
        <v>421</v>
      </c>
      <c r="H36" s="228">
        <f t="shared" si="1"/>
        <v>42.1</v>
      </c>
      <c r="I36" s="139">
        <v>1027</v>
      </c>
      <c r="J36" s="228">
        <f t="shared" si="2"/>
        <v>100.39100684261975</v>
      </c>
      <c r="K36" s="223">
        <f t="shared" si="3"/>
        <v>1448</v>
      </c>
      <c r="L36" s="228">
        <f t="shared" si="4"/>
        <v>71.576866040533858</v>
      </c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9.5" customHeight="1">
      <c r="A37" s="240">
        <v>27</v>
      </c>
      <c r="B37" s="250">
        <f>'11'!B35</f>
        <v>0</v>
      </c>
      <c r="C37" s="250" t="str">
        <f>'11'!C35</f>
        <v>Po. Selatan</v>
      </c>
      <c r="D37" s="604">
        <v>907</v>
      </c>
      <c r="E37" s="604">
        <v>923</v>
      </c>
      <c r="F37" s="223">
        <f t="shared" si="0"/>
        <v>1830</v>
      </c>
      <c r="G37" s="139">
        <v>535</v>
      </c>
      <c r="H37" s="228">
        <f t="shared" si="1"/>
        <v>58.985667034178611</v>
      </c>
      <c r="I37" s="139">
        <v>828</v>
      </c>
      <c r="J37" s="228">
        <f t="shared" si="2"/>
        <v>89.707475622968573</v>
      </c>
      <c r="K37" s="223">
        <f t="shared" si="3"/>
        <v>1363</v>
      </c>
      <c r="L37" s="228">
        <f t="shared" si="4"/>
        <v>74.480874316939889</v>
      </c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9.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604">
        <v>1011</v>
      </c>
      <c r="E38" s="604">
        <v>1030</v>
      </c>
      <c r="F38" s="223">
        <f t="shared" si="0"/>
        <v>2041</v>
      </c>
      <c r="G38" s="139">
        <v>690</v>
      </c>
      <c r="H38" s="228">
        <f t="shared" si="1"/>
        <v>68.249258160237389</v>
      </c>
      <c r="I38" s="139">
        <v>692</v>
      </c>
      <c r="J38" s="228">
        <f t="shared" si="2"/>
        <v>67.184466019417471</v>
      </c>
      <c r="K38" s="223">
        <f t="shared" si="3"/>
        <v>1382</v>
      </c>
      <c r="L38" s="228">
        <f t="shared" si="4"/>
        <v>67.711905928466436</v>
      </c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9.5" customHeight="1">
      <c r="A39" s="240">
        <v>29</v>
      </c>
      <c r="B39" s="250">
        <f>'11'!B37</f>
        <v>0</v>
      </c>
      <c r="C39" s="250" t="str">
        <f>'11'!C37</f>
        <v>Sukosari</v>
      </c>
      <c r="D39" s="604">
        <v>740</v>
      </c>
      <c r="E39" s="604">
        <v>757</v>
      </c>
      <c r="F39" s="223">
        <f t="shared" si="0"/>
        <v>1497</v>
      </c>
      <c r="G39" s="139">
        <v>302</v>
      </c>
      <c r="H39" s="228">
        <f t="shared" si="1"/>
        <v>40.810810810810807</v>
      </c>
      <c r="I39" s="139">
        <v>730</v>
      </c>
      <c r="J39" s="228">
        <f t="shared" si="2"/>
        <v>96.433289299867894</v>
      </c>
      <c r="K39" s="223">
        <f t="shared" si="3"/>
        <v>1032</v>
      </c>
      <c r="L39" s="228">
        <f t="shared" si="4"/>
        <v>68.937875751503014</v>
      </c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9.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604">
        <v>960</v>
      </c>
      <c r="E40" s="604">
        <v>980</v>
      </c>
      <c r="F40" s="223">
        <f t="shared" si="0"/>
        <v>1940</v>
      </c>
      <c r="G40" s="139">
        <v>708</v>
      </c>
      <c r="H40" s="228">
        <f t="shared" si="1"/>
        <v>73.75</v>
      </c>
      <c r="I40" s="139">
        <v>716</v>
      </c>
      <c r="J40" s="228">
        <f t="shared" si="2"/>
        <v>73.061224489795919</v>
      </c>
      <c r="K40" s="223">
        <f t="shared" si="3"/>
        <v>1424</v>
      </c>
      <c r="L40" s="228">
        <f t="shared" si="4"/>
        <v>73.402061855670098</v>
      </c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9.5" customHeight="1">
      <c r="A41" s="240">
        <v>31</v>
      </c>
      <c r="B41" s="250">
        <f>'11'!B39</f>
        <v>0</v>
      </c>
      <c r="C41" s="250" t="str">
        <f>'11'!C39</f>
        <v>Setono</v>
      </c>
      <c r="D41" s="604">
        <v>583</v>
      </c>
      <c r="E41" s="604">
        <v>600</v>
      </c>
      <c r="F41" s="223">
        <f t="shared" si="0"/>
        <v>1183</v>
      </c>
      <c r="G41" s="139">
        <v>499</v>
      </c>
      <c r="H41" s="228">
        <f t="shared" si="1"/>
        <v>85.591766723842198</v>
      </c>
      <c r="I41" s="139">
        <v>607</v>
      </c>
      <c r="J41" s="228">
        <f t="shared" si="2"/>
        <v>101.16666666666667</v>
      </c>
      <c r="K41" s="223">
        <f t="shared" si="3"/>
        <v>1106</v>
      </c>
      <c r="L41" s="228">
        <f t="shared" si="4"/>
        <v>93.491124260355036</v>
      </c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9.5" customHeight="1">
      <c r="A42" s="240">
        <v>32</v>
      </c>
      <c r="B42" s="250" t="str">
        <f>'11'!B40</f>
        <v>Ngebel</v>
      </c>
      <c r="C42" s="250" t="str">
        <f>'11'!C40</f>
        <v>Ngebel</v>
      </c>
      <c r="D42" s="604">
        <v>542</v>
      </c>
      <c r="E42" s="604">
        <v>546</v>
      </c>
      <c r="F42" s="223">
        <f t="shared" si="0"/>
        <v>1088</v>
      </c>
      <c r="G42" s="139">
        <v>404</v>
      </c>
      <c r="H42" s="228">
        <f t="shared" si="1"/>
        <v>74.538745387453872</v>
      </c>
      <c r="I42" s="139">
        <v>614</v>
      </c>
      <c r="J42" s="228">
        <f t="shared" si="2"/>
        <v>112.45421245421245</v>
      </c>
      <c r="K42" s="223">
        <f t="shared" si="3"/>
        <v>1018</v>
      </c>
      <c r="L42" s="228">
        <f t="shared" si="4"/>
        <v>93.566176470588232</v>
      </c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9.5" customHeight="1">
      <c r="A43" s="295" t="s">
        <v>1057</v>
      </c>
      <c r="B43" s="295"/>
      <c r="C43" s="606"/>
      <c r="D43" s="231">
        <f t="shared" ref="D43:E43" si="5">SUM(D11:D42)</f>
        <v>24159</v>
      </c>
      <c r="E43" s="554">
        <f t="shared" si="5"/>
        <v>24641</v>
      </c>
      <c r="F43" s="554">
        <f t="shared" si="0"/>
        <v>48800</v>
      </c>
      <c r="G43" s="554">
        <f>SUM(G11:G42)</f>
        <v>19579</v>
      </c>
      <c r="H43" s="393">
        <f t="shared" si="1"/>
        <v>81.042261683016676</v>
      </c>
      <c r="I43" s="554">
        <f>SUM(I11:I42)</f>
        <v>30266</v>
      </c>
      <c r="J43" s="393">
        <f t="shared" si="2"/>
        <v>122.8278073130149</v>
      </c>
      <c r="K43" s="554">
        <f>SUM(K11:K42)</f>
        <v>49845</v>
      </c>
      <c r="L43" s="393">
        <f t="shared" si="4"/>
        <v>102.14139344262294</v>
      </c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.75" customHeight="1">
      <c r="A44" s="153"/>
      <c r="B44" s="153"/>
      <c r="C44" s="169"/>
      <c r="D44" s="210"/>
      <c r="E44" s="210"/>
      <c r="F44" s="210"/>
      <c r="G44" s="210"/>
      <c r="H44" s="210"/>
      <c r="I44" s="210"/>
      <c r="J44" s="210"/>
      <c r="K44" s="210"/>
      <c r="L44" s="210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 t="s">
        <v>1518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07" t="s">
        <v>1941</v>
      </c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I8:J8"/>
    <mergeCell ref="K8:L8"/>
    <mergeCell ref="A3:L3"/>
    <mergeCell ref="A7:A9"/>
    <mergeCell ref="B7:B9"/>
    <mergeCell ref="C7:C9"/>
    <mergeCell ref="D7:F8"/>
    <mergeCell ref="G7:L7"/>
    <mergeCell ref="G8:H8"/>
  </mergeCells>
  <printOptions horizontalCentered="1"/>
  <pageMargins left="1.48" right="0.9" top="1.1499999999999999" bottom="0.9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Z1000"/>
  <sheetViews>
    <sheetView workbookViewId="0"/>
  </sheetViews>
  <sheetFormatPr defaultColWidth="14.42578125" defaultRowHeight="15" customHeight="1"/>
  <cols>
    <col min="1" max="1" width="5.7109375" customWidth="1"/>
    <col min="2" max="2" width="22.85546875" customWidth="1"/>
    <col min="3" max="3" width="18.42578125" customWidth="1"/>
    <col min="4" max="4" width="20" customWidth="1"/>
    <col min="5" max="5" width="17.42578125" customWidth="1"/>
    <col min="6" max="6" width="18.85546875" customWidth="1"/>
    <col min="7" max="10" width="15.7109375" customWidth="1"/>
    <col min="11" max="12" width="10.7109375" customWidth="1"/>
    <col min="13" max="26" width="9.140625" customWidth="1"/>
  </cols>
  <sheetData>
    <row r="1" spans="1:26" ht="15.75">
      <c r="A1" s="168" t="s">
        <v>62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5.75">
      <c r="A3" s="743" t="s">
        <v>1059</v>
      </c>
      <c r="B3" s="718"/>
      <c r="C3" s="718"/>
      <c r="D3" s="718"/>
      <c r="E3" s="718"/>
      <c r="F3" s="718"/>
      <c r="G3" s="718"/>
      <c r="H3" s="718"/>
      <c r="I3" s="718"/>
      <c r="J3" s="718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5.75">
      <c r="A4" s="171"/>
      <c r="B4" s="171"/>
      <c r="C4" s="171"/>
      <c r="D4" s="171"/>
      <c r="E4" s="154" t="str">
        <f>'1'!E5</f>
        <v>KABUPATEN</v>
      </c>
      <c r="F4" s="155" t="str">
        <f>'1'!F5</f>
        <v>PONOROGO</v>
      </c>
      <c r="G4" s="155"/>
      <c r="H4" s="155"/>
      <c r="I4" s="170"/>
      <c r="J4" s="170"/>
      <c r="K4" s="172"/>
      <c r="L4" s="172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5.75">
      <c r="A5" s="171"/>
      <c r="B5" s="171"/>
      <c r="C5" s="171"/>
      <c r="D5" s="171"/>
      <c r="E5" s="154" t="str">
        <f>'1'!E6</f>
        <v>TAHUN</v>
      </c>
      <c r="F5" s="155">
        <f>'1'!F6</f>
        <v>2025</v>
      </c>
      <c r="G5" s="155"/>
      <c r="H5" s="155"/>
      <c r="I5" s="170"/>
      <c r="J5" s="170"/>
      <c r="K5" s="172"/>
      <c r="L5" s="172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55.5" customHeight="1">
      <c r="A7" s="187" t="s">
        <v>4</v>
      </c>
      <c r="B7" s="188" t="s">
        <v>1051</v>
      </c>
      <c r="C7" s="188" t="s">
        <v>1060</v>
      </c>
      <c r="D7" s="225" t="s">
        <v>1052</v>
      </c>
      <c r="E7" s="188" t="s">
        <v>1061</v>
      </c>
      <c r="F7" s="188" t="s">
        <v>1062</v>
      </c>
      <c r="G7" s="188" t="s">
        <v>1063</v>
      </c>
      <c r="H7" s="188" t="s">
        <v>1064</v>
      </c>
      <c r="I7" s="188" t="s">
        <v>1065</v>
      </c>
      <c r="J7" s="188" t="s">
        <v>1066</v>
      </c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3.5" customHeight="1">
      <c r="A8" s="119">
        <v>1</v>
      </c>
      <c r="B8" s="120">
        <v>2</v>
      </c>
      <c r="C8" s="120">
        <v>3</v>
      </c>
      <c r="D8" s="120">
        <v>4</v>
      </c>
      <c r="E8" s="120">
        <v>5</v>
      </c>
      <c r="F8" s="120">
        <v>6</v>
      </c>
      <c r="G8" s="120">
        <v>7</v>
      </c>
      <c r="H8" s="120">
        <v>8</v>
      </c>
      <c r="I8" s="120">
        <v>9</v>
      </c>
      <c r="J8" s="119">
        <v>10</v>
      </c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5" customHeight="1">
      <c r="A9" s="226">
        <v>1</v>
      </c>
      <c r="B9" s="226" t="str">
        <f>'6'!B10</f>
        <v>RSUD Dr. Harjono S</v>
      </c>
      <c r="C9" s="139">
        <v>351</v>
      </c>
      <c r="D9" s="227">
        <f>'6'!E10</f>
        <v>22363</v>
      </c>
      <c r="E9" s="125">
        <v>85761</v>
      </c>
      <c r="F9" s="125">
        <v>90590</v>
      </c>
      <c r="G9" s="228">
        <f t="shared" ref="G9:G16" si="0">E9/(C9*365)*100</f>
        <v>66.94063926940639</v>
      </c>
      <c r="H9" s="229">
        <f t="shared" ref="H9:H16" si="1">D9/C9</f>
        <v>63.712250712250714</v>
      </c>
      <c r="I9" s="229">
        <f t="shared" ref="I9:I16" si="2">((C9*365)-E9)/D9</f>
        <v>1.8939319411527971</v>
      </c>
      <c r="J9" s="229">
        <f t="shared" ref="J9:J16" si="3">F9/D9</f>
        <v>4.050887626883692</v>
      </c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</row>
    <row r="10" spans="1:26" ht="15" customHeight="1">
      <c r="A10" s="226">
        <v>2</v>
      </c>
      <c r="B10" s="226" t="str">
        <f>'6'!B11</f>
        <v>RSUD Bantarangin</v>
      </c>
      <c r="C10" s="139">
        <v>51</v>
      </c>
      <c r="D10" s="227">
        <f>'6'!E11</f>
        <v>1792</v>
      </c>
      <c r="E10" s="125">
        <v>6344</v>
      </c>
      <c r="F10" s="125">
        <v>8397</v>
      </c>
      <c r="G10" s="228">
        <f t="shared" si="0"/>
        <v>34.080042976094546</v>
      </c>
      <c r="H10" s="229">
        <f t="shared" si="1"/>
        <v>35.137254901960787</v>
      </c>
      <c r="I10" s="229">
        <f t="shared" si="2"/>
        <v>6.84765625</v>
      </c>
      <c r="J10" s="229">
        <f t="shared" si="3"/>
        <v>4.6858258928571432</v>
      </c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5" customHeight="1">
      <c r="A11" s="226">
        <v>3</v>
      </c>
      <c r="B11" s="226" t="str">
        <f>'6'!B12</f>
        <v>RSU Aisyiyah</v>
      </c>
      <c r="C11" s="139">
        <v>185</v>
      </c>
      <c r="D11" s="227">
        <f>'6'!E12</f>
        <v>19796</v>
      </c>
      <c r="E11" s="125">
        <v>59178</v>
      </c>
      <c r="F11" s="125">
        <v>77142</v>
      </c>
      <c r="G11" s="228">
        <f t="shared" si="0"/>
        <v>87.638652350981118</v>
      </c>
      <c r="H11" s="229">
        <f t="shared" si="1"/>
        <v>107.00540540540541</v>
      </c>
      <c r="I11" s="229">
        <f t="shared" si="2"/>
        <v>0.42165083855324309</v>
      </c>
      <c r="J11" s="229">
        <f t="shared" si="3"/>
        <v>3.8968478480501112</v>
      </c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15" customHeight="1">
      <c r="A12" s="226">
        <v>4</v>
      </c>
      <c r="B12" s="226" t="str">
        <f>'6'!B13</f>
        <v>RSU Darmayu</v>
      </c>
      <c r="C12" s="139">
        <v>149</v>
      </c>
      <c r="D12" s="227">
        <f>'6'!E13</f>
        <v>12190</v>
      </c>
      <c r="E12" s="125">
        <v>48760</v>
      </c>
      <c r="F12" s="125">
        <v>44227</v>
      </c>
      <c r="G12" s="228">
        <f t="shared" si="0"/>
        <v>89.657074561000272</v>
      </c>
      <c r="H12" s="229">
        <f t="shared" si="1"/>
        <v>81.812080536912745</v>
      </c>
      <c r="I12" s="229">
        <f t="shared" si="2"/>
        <v>0.46144380639868743</v>
      </c>
      <c r="J12" s="229">
        <f t="shared" si="3"/>
        <v>3.6281378178835109</v>
      </c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15" customHeight="1">
      <c r="A13" s="226">
        <v>5</v>
      </c>
      <c r="B13" s="226" t="str">
        <f>'6'!B14</f>
        <v>RSU Muslimat</v>
      </c>
      <c r="C13" s="139">
        <v>102</v>
      </c>
      <c r="D13" s="227">
        <f>'6'!E14</f>
        <v>8259</v>
      </c>
      <c r="E13" s="125">
        <v>23281</v>
      </c>
      <c r="F13" s="125">
        <v>18574</v>
      </c>
      <c r="G13" s="228">
        <f t="shared" si="0"/>
        <v>62.532903572387852</v>
      </c>
      <c r="H13" s="229">
        <f t="shared" si="1"/>
        <v>80.970588235294116</v>
      </c>
      <c r="I13" s="229">
        <f t="shared" si="2"/>
        <v>1.68894539290471</v>
      </c>
      <c r="J13" s="229">
        <f t="shared" si="3"/>
        <v>2.2489405497033541</v>
      </c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5" customHeight="1">
      <c r="A14" s="226">
        <v>6</v>
      </c>
      <c r="B14" s="226" t="str">
        <f>'6'!B15</f>
        <v>RSU Muhammadiyah</v>
      </c>
      <c r="C14" s="139">
        <v>160</v>
      </c>
      <c r="D14" s="227">
        <f>'6'!E15</f>
        <v>12761</v>
      </c>
      <c r="E14" s="125">
        <v>39717</v>
      </c>
      <c r="F14" s="125">
        <v>35267</v>
      </c>
      <c r="G14" s="228">
        <f t="shared" si="0"/>
        <v>68.00856164383562</v>
      </c>
      <c r="H14" s="229">
        <f t="shared" si="1"/>
        <v>79.756249999999994</v>
      </c>
      <c r="I14" s="229">
        <f t="shared" si="2"/>
        <v>1.4640702139330772</v>
      </c>
      <c r="J14" s="229">
        <f t="shared" si="3"/>
        <v>2.7636548859807224</v>
      </c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15" customHeight="1">
      <c r="A15" s="226">
        <v>7</v>
      </c>
      <c r="B15" s="226" t="str">
        <f>'6'!B16</f>
        <v>RSU Yasyfin</v>
      </c>
      <c r="C15" s="139">
        <v>77</v>
      </c>
      <c r="D15" s="227">
        <f>'6'!E16</f>
        <v>2423</v>
      </c>
      <c r="E15" s="125">
        <v>10028</v>
      </c>
      <c r="F15" s="125">
        <v>9533</v>
      </c>
      <c r="G15" s="228">
        <f t="shared" si="0"/>
        <v>35.680483899661979</v>
      </c>
      <c r="H15" s="229">
        <f t="shared" si="1"/>
        <v>31.467532467532468</v>
      </c>
      <c r="I15" s="229">
        <f t="shared" si="2"/>
        <v>7.4605860503508046</v>
      </c>
      <c r="J15" s="229">
        <f t="shared" si="3"/>
        <v>3.93437886917045</v>
      </c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5.75" customHeight="1">
      <c r="A16" s="760" t="s">
        <v>1057</v>
      </c>
      <c r="B16" s="761"/>
      <c r="C16" s="231">
        <f t="shared" ref="C16:F16" si="4">SUM(C9:C15)</f>
        <v>1075</v>
      </c>
      <c r="D16" s="232">
        <f t="shared" si="4"/>
        <v>79584</v>
      </c>
      <c r="E16" s="232">
        <f t="shared" si="4"/>
        <v>273069</v>
      </c>
      <c r="F16" s="232">
        <f t="shared" si="4"/>
        <v>283730</v>
      </c>
      <c r="G16" s="233">
        <f t="shared" si="0"/>
        <v>69.593883402357434</v>
      </c>
      <c r="H16" s="234">
        <f t="shared" si="1"/>
        <v>74.031627906976738</v>
      </c>
      <c r="I16" s="234">
        <f t="shared" si="2"/>
        <v>1.4991204262163249</v>
      </c>
      <c r="J16" s="235">
        <f t="shared" si="3"/>
        <v>3.5651638520305591</v>
      </c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5.75" customHeight="1">
      <c r="A17" s="172"/>
      <c r="B17" s="172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15.75" customHeight="1">
      <c r="A18" s="153" t="s">
        <v>1048</v>
      </c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5.75" customHeight="1">
      <c r="A19" s="153" t="s">
        <v>1067</v>
      </c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5.75" customHeight="1">
      <c r="A20" s="153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</row>
    <row r="21" spans="1:26" ht="15.75" customHeight="1">
      <c r="A21" s="153"/>
      <c r="B21" s="153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5.75" customHeight="1">
      <c r="A22" s="153"/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5.75" customHeight="1">
      <c r="A23" s="153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.75" customHeight="1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.75" customHeight="1">
      <c r="A25" s="15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.7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5.75" customHeight="1">
      <c r="A27" s="153"/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5.75" customHeight="1">
      <c r="A28" s="153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5.75" customHeight="1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5.75" customHeight="1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5.75" customHeight="1">
      <c r="A31" s="153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5.75" customHeight="1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5.75" customHeight="1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5.75" customHeight="1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5.75" customHeight="1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5.75" customHeight="1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5.75" customHeight="1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5.75" customHeight="1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5.75" customHeight="1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5.75" customHeight="1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5.75" customHeight="1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5.75" customHeight="1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5.7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5.75" customHeight="1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3:J3"/>
    <mergeCell ref="A16:B16"/>
  </mergeCells>
  <printOptions horizontalCentered="1"/>
  <pageMargins left="0.90551181102362199" right="0.70866141732283505" top="0.74803149606299202" bottom="0.74803149606299202" header="0" footer="0"/>
  <pageSetup paperSize="9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A1:AB1000"/>
  <sheetViews>
    <sheetView workbookViewId="0">
      <selection activeCell="F10" sqref="F10"/>
    </sheetView>
  </sheetViews>
  <sheetFormatPr defaultColWidth="14.42578125" defaultRowHeight="15" customHeight="1"/>
  <cols>
    <col min="1" max="1" width="5.7109375" customWidth="1"/>
    <col min="2" max="8" width="25.7109375" customWidth="1"/>
    <col min="9" max="28" width="9.140625" customWidth="1"/>
  </cols>
  <sheetData>
    <row r="1" spans="1:28" ht="15.75">
      <c r="A1" s="168" t="s">
        <v>1942</v>
      </c>
      <c r="B1" s="169"/>
      <c r="C1" s="186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</row>
    <row r="2" spans="1:28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</row>
    <row r="3" spans="1:28" ht="15.75">
      <c r="A3" s="743" t="s">
        <v>1943</v>
      </c>
      <c r="B3" s="718"/>
      <c r="C3" s="718"/>
      <c r="D3" s="718"/>
      <c r="E3" s="718"/>
      <c r="F3" s="718"/>
      <c r="G3" s="718"/>
      <c r="H3" s="718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>
      <c r="A4" s="171"/>
      <c r="B4" s="154"/>
      <c r="D4" s="154" t="s">
        <v>284</v>
      </c>
      <c r="E4" s="110" t="str">
        <f>'1'!$F$5</f>
        <v>PONOROGO</v>
      </c>
      <c r="G4" s="171"/>
      <c r="H4" s="171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>
      <c r="A5" s="171"/>
      <c r="B5" s="154"/>
      <c r="D5" s="154" t="s">
        <v>3</v>
      </c>
      <c r="E5" s="110">
        <f>'1'!$F$6</f>
        <v>2025</v>
      </c>
      <c r="G5" s="171"/>
      <c r="H5" s="171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</row>
    <row r="6" spans="1:28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</row>
    <row r="7" spans="1:28" ht="47.25" customHeight="1">
      <c r="A7" s="750" t="s">
        <v>4</v>
      </c>
      <c r="B7" s="750" t="s">
        <v>247</v>
      </c>
      <c r="C7" s="750" t="s">
        <v>1156</v>
      </c>
      <c r="D7" s="751" t="s">
        <v>1944</v>
      </c>
      <c r="E7" s="756" t="s">
        <v>1945</v>
      </c>
      <c r="F7" s="754"/>
      <c r="G7" s="756" t="s">
        <v>1946</v>
      </c>
      <c r="H7" s="754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</row>
    <row r="8" spans="1:28" ht="32.25" customHeight="1">
      <c r="A8" s="730"/>
      <c r="B8" s="730"/>
      <c r="C8" s="730"/>
      <c r="D8" s="720"/>
      <c r="E8" s="174" t="s">
        <v>249</v>
      </c>
      <c r="F8" s="174" t="s">
        <v>29</v>
      </c>
      <c r="G8" s="174" t="s">
        <v>249</v>
      </c>
      <c r="H8" s="174" t="s">
        <v>29</v>
      </c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</row>
    <row r="9" spans="1:28">
      <c r="A9" s="119">
        <v>1</v>
      </c>
      <c r="B9" s="119">
        <v>2</v>
      </c>
      <c r="C9" s="119">
        <v>3</v>
      </c>
      <c r="D9" s="119">
        <v>4</v>
      </c>
      <c r="E9" s="119">
        <v>5</v>
      </c>
      <c r="F9" s="119">
        <v>6</v>
      </c>
      <c r="G9" s="119">
        <v>7</v>
      </c>
      <c r="H9" s="119">
        <v>8</v>
      </c>
      <c r="I9" s="172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</row>
    <row r="10" spans="1:28" ht="19.5" customHeight="1">
      <c r="A10" s="240">
        <v>1</v>
      </c>
      <c r="B10" s="250" t="str">
        <f>'11'!B9</f>
        <v>Ngrayun</v>
      </c>
      <c r="C10" s="250" t="str">
        <f>'11'!C9</f>
        <v>Ngrayun</v>
      </c>
      <c r="D10" s="445">
        <v>931</v>
      </c>
      <c r="E10" s="125">
        <v>415</v>
      </c>
      <c r="F10" s="227">
        <f t="shared" ref="F10:F42" si="0">E10/D10*100</f>
        <v>44.575725026852844</v>
      </c>
      <c r="G10" s="125">
        <v>71</v>
      </c>
      <c r="H10" s="228">
        <f t="shared" ref="H10:H42" si="1">G10/E10*100</f>
        <v>17.108433734939759</v>
      </c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</row>
    <row r="11" spans="1:28" ht="19.5" customHeight="1">
      <c r="A11" s="240">
        <v>2</v>
      </c>
      <c r="B11" s="250">
        <f>'11'!B10</f>
        <v>0</v>
      </c>
      <c r="C11" s="250" t="str">
        <f>'11'!C10</f>
        <v>Selur</v>
      </c>
      <c r="D11" s="445">
        <v>627</v>
      </c>
      <c r="E11" s="125">
        <v>352</v>
      </c>
      <c r="F11" s="227">
        <f t="shared" si="0"/>
        <v>56.140350877192979</v>
      </c>
      <c r="G11" s="125">
        <v>65</v>
      </c>
      <c r="H11" s="228">
        <f t="shared" si="1"/>
        <v>18.46590909090909</v>
      </c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</row>
    <row r="12" spans="1:28" ht="19.5" customHeight="1">
      <c r="A12" s="240">
        <v>3</v>
      </c>
      <c r="B12" s="250" t="str">
        <f>'11'!B11</f>
        <v>Slahung</v>
      </c>
      <c r="C12" s="250" t="str">
        <f>'11'!C11</f>
        <v>Slahung</v>
      </c>
      <c r="D12" s="445">
        <v>755</v>
      </c>
      <c r="E12" s="125">
        <v>527</v>
      </c>
      <c r="F12" s="227">
        <f t="shared" si="0"/>
        <v>69.801324503311264</v>
      </c>
      <c r="G12" s="125">
        <v>30</v>
      </c>
      <c r="H12" s="228">
        <f t="shared" si="1"/>
        <v>5.6925996204933584</v>
      </c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</row>
    <row r="13" spans="1:28" ht="19.5" customHeight="1">
      <c r="A13" s="240">
        <v>4</v>
      </c>
      <c r="B13" s="250">
        <f>'11'!B12</f>
        <v>0</v>
      </c>
      <c r="C13" s="250" t="str">
        <f>'11'!C12</f>
        <v>Nailan</v>
      </c>
      <c r="D13" s="445">
        <v>615</v>
      </c>
      <c r="E13" s="125">
        <v>461</v>
      </c>
      <c r="F13" s="227">
        <f t="shared" si="0"/>
        <v>74.959349593495944</v>
      </c>
      <c r="G13" s="125">
        <v>388</v>
      </c>
      <c r="H13" s="228">
        <f t="shared" si="1"/>
        <v>84.164859002169194</v>
      </c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240">
        <v>5</v>
      </c>
      <c r="B14" s="250" t="str">
        <f>'11'!B13</f>
        <v>Bungkal</v>
      </c>
      <c r="C14" s="250" t="str">
        <f>'11'!C13</f>
        <v>Bungkal</v>
      </c>
      <c r="D14" s="445">
        <v>988</v>
      </c>
      <c r="E14" s="125">
        <v>717</v>
      </c>
      <c r="F14" s="227">
        <f t="shared" si="0"/>
        <v>72.570850202429142</v>
      </c>
      <c r="G14" s="125">
        <v>452</v>
      </c>
      <c r="H14" s="228">
        <f t="shared" si="1"/>
        <v>63.040446304044629</v>
      </c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240">
        <v>6</v>
      </c>
      <c r="B15" s="250" t="str">
        <f>'11'!B14</f>
        <v>Sambit</v>
      </c>
      <c r="C15" s="250" t="str">
        <f>'11'!C14</f>
        <v>Sambit</v>
      </c>
      <c r="D15" s="445">
        <v>459</v>
      </c>
      <c r="E15" s="125">
        <v>381</v>
      </c>
      <c r="F15" s="227">
        <f t="shared" si="0"/>
        <v>83.006535947712422</v>
      </c>
      <c r="G15" s="125">
        <v>84</v>
      </c>
      <c r="H15" s="228">
        <f t="shared" si="1"/>
        <v>22.047244094488189</v>
      </c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240">
        <v>7</v>
      </c>
      <c r="B16" s="250">
        <f>'11'!B15</f>
        <v>0</v>
      </c>
      <c r="C16" s="250" t="str">
        <f>'11'!C15</f>
        <v>Wringinanom</v>
      </c>
      <c r="D16" s="445">
        <v>569</v>
      </c>
      <c r="E16" s="125">
        <v>427</v>
      </c>
      <c r="F16" s="227">
        <f t="shared" si="0"/>
        <v>75.043936731107209</v>
      </c>
      <c r="G16" s="125">
        <v>195</v>
      </c>
      <c r="H16" s="228">
        <f t="shared" si="1"/>
        <v>45.667447306791573</v>
      </c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240">
        <v>8</v>
      </c>
      <c r="B17" s="250" t="str">
        <f>'11'!B16</f>
        <v>Sawoo</v>
      </c>
      <c r="C17" s="250" t="str">
        <f>'11'!C16</f>
        <v>Sawoo</v>
      </c>
      <c r="D17" s="445">
        <v>1358</v>
      </c>
      <c r="E17" s="125">
        <v>990</v>
      </c>
      <c r="F17" s="227">
        <f t="shared" si="0"/>
        <v>72.901325478645063</v>
      </c>
      <c r="G17" s="125">
        <v>112</v>
      </c>
      <c r="H17" s="228">
        <f t="shared" si="1"/>
        <v>11.313131313131313</v>
      </c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240">
        <v>9</v>
      </c>
      <c r="B18" s="250">
        <f>'11'!B17</f>
        <v>0</v>
      </c>
      <c r="C18" s="250" t="str">
        <f>'11'!C17</f>
        <v>Bondrang</v>
      </c>
      <c r="D18" s="445">
        <v>218</v>
      </c>
      <c r="E18" s="125">
        <v>165</v>
      </c>
      <c r="F18" s="227">
        <f t="shared" si="0"/>
        <v>75.688073394495419</v>
      </c>
      <c r="G18" s="125">
        <v>16</v>
      </c>
      <c r="H18" s="228">
        <f t="shared" si="1"/>
        <v>9.6969696969696972</v>
      </c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240">
        <v>10</v>
      </c>
      <c r="B19" s="250" t="str">
        <f>'11'!B18</f>
        <v>Sooko</v>
      </c>
      <c r="C19" s="250" t="str">
        <f>'11'!C18</f>
        <v>Sooko</v>
      </c>
      <c r="D19" s="445">
        <v>616</v>
      </c>
      <c r="E19" s="125">
        <v>416</v>
      </c>
      <c r="F19" s="227">
        <f t="shared" si="0"/>
        <v>67.532467532467535</v>
      </c>
      <c r="G19" s="125">
        <v>83</v>
      </c>
      <c r="H19" s="228">
        <f t="shared" si="1"/>
        <v>19.951923076923077</v>
      </c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240">
        <v>11</v>
      </c>
      <c r="B20" s="250" t="str">
        <f>'11'!B19</f>
        <v>Pudak</v>
      </c>
      <c r="C20" s="250" t="str">
        <f>'11'!C19</f>
        <v>Pudak</v>
      </c>
      <c r="D20" s="445">
        <v>240</v>
      </c>
      <c r="E20" s="125">
        <v>161</v>
      </c>
      <c r="F20" s="227">
        <f t="shared" si="0"/>
        <v>67.083333333333329</v>
      </c>
      <c r="G20" s="125">
        <v>14</v>
      </c>
      <c r="H20" s="228">
        <f t="shared" si="1"/>
        <v>8.695652173913043</v>
      </c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</row>
    <row r="21" spans="1:28" ht="19.5" customHeight="1">
      <c r="A21" s="240">
        <v>12</v>
      </c>
      <c r="B21" s="250" t="str">
        <f>'11'!B20</f>
        <v>Pulung</v>
      </c>
      <c r="C21" s="250" t="str">
        <f>'11'!C20</f>
        <v>Pulung</v>
      </c>
      <c r="D21" s="445">
        <v>803</v>
      </c>
      <c r="E21" s="125">
        <v>377</v>
      </c>
      <c r="F21" s="227">
        <f t="shared" si="0"/>
        <v>46.948941469489412</v>
      </c>
      <c r="G21" s="125">
        <v>261</v>
      </c>
      <c r="H21" s="228">
        <f t="shared" si="1"/>
        <v>69.230769230769226</v>
      </c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</row>
    <row r="22" spans="1:28" ht="19.5" customHeight="1">
      <c r="A22" s="240">
        <v>13</v>
      </c>
      <c r="B22" s="250">
        <f>'11'!B21</f>
        <v>0</v>
      </c>
      <c r="C22" s="250" t="str">
        <f>'11'!C21</f>
        <v>Kesugihan</v>
      </c>
      <c r="D22" s="445">
        <v>530</v>
      </c>
      <c r="E22" s="125">
        <v>399</v>
      </c>
      <c r="F22" s="227">
        <f t="shared" si="0"/>
        <v>75.28301886792454</v>
      </c>
      <c r="G22" s="125">
        <v>67</v>
      </c>
      <c r="H22" s="228">
        <f t="shared" si="1"/>
        <v>16.791979949874687</v>
      </c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</row>
    <row r="23" spans="1:28" ht="19.5" customHeight="1">
      <c r="A23" s="240">
        <v>14</v>
      </c>
      <c r="B23" s="250" t="str">
        <f>'11'!B22</f>
        <v>Mlarak</v>
      </c>
      <c r="C23" s="250" t="str">
        <f>'11'!C22</f>
        <v>Mlarak</v>
      </c>
      <c r="D23" s="445">
        <v>901</v>
      </c>
      <c r="E23" s="125">
        <v>599</v>
      </c>
      <c r="F23" s="227">
        <f t="shared" si="0"/>
        <v>66.481687014428417</v>
      </c>
      <c r="G23" s="125">
        <v>249</v>
      </c>
      <c r="H23" s="228">
        <f t="shared" si="1"/>
        <v>41.569282136894827</v>
      </c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</row>
    <row r="24" spans="1:28" ht="19.5" customHeight="1">
      <c r="A24" s="240">
        <v>15</v>
      </c>
      <c r="B24" s="250" t="str">
        <f>'11'!B23</f>
        <v>Siman</v>
      </c>
      <c r="C24" s="250" t="str">
        <f>'11'!C23</f>
        <v>Siman</v>
      </c>
      <c r="D24" s="445">
        <v>606</v>
      </c>
      <c r="E24" s="125">
        <v>445</v>
      </c>
      <c r="F24" s="227">
        <f t="shared" si="0"/>
        <v>73.432343234323426</v>
      </c>
      <c r="G24" s="125">
        <v>89</v>
      </c>
      <c r="H24" s="228">
        <f t="shared" si="1"/>
        <v>20</v>
      </c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</row>
    <row r="25" spans="1:28" ht="19.5" customHeight="1">
      <c r="A25" s="240">
        <v>16</v>
      </c>
      <c r="B25" s="250">
        <f>'11'!B24</f>
        <v>0</v>
      </c>
      <c r="C25" s="250" t="str">
        <f>'11'!C24</f>
        <v>Ronowijayan</v>
      </c>
      <c r="D25" s="445">
        <v>605</v>
      </c>
      <c r="E25" s="125">
        <v>349</v>
      </c>
      <c r="F25" s="227">
        <f t="shared" si="0"/>
        <v>57.685950413223139</v>
      </c>
      <c r="G25" s="125">
        <v>249</v>
      </c>
      <c r="H25" s="228">
        <f t="shared" si="1"/>
        <v>71.346704871060169</v>
      </c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</row>
    <row r="26" spans="1:28" ht="19.5" customHeight="1">
      <c r="A26" s="240">
        <v>17</v>
      </c>
      <c r="B26" s="250" t="str">
        <f>'11'!B25</f>
        <v>Jetis</v>
      </c>
      <c r="C26" s="250" t="str">
        <f>'11'!C25</f>
        <v>Jetis</v>
      </c>
      <c r="D26" s="445">
        <v>803</v>
      </c>
      <c r="E26" s="125">
        <v>768</v>
      </c>
      <c r="F26" s="227">
        <f t="shared" si="0"/>
        <v>95.641344956413448</v>
      </c>
      <c r="G26" s="125">
        <v>108</v>
      </c>
      <c r="H26" s="228">
        <f t="shared" si="1"/>
        <v>14.0625</v>
      </c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</row>
    <row r="27" spans="1:28" ht="19.5" customHeight="1">
      <c r="A27" s="240">
        <v>18</v>
      </c>
      <c r="B27" s="250" t="str">
        <f>'11'!B26</f>
        <v>Balong</v>
      </c>
      <c r="C27" s="250" t="str">
        <f>'11'!C26</f>
        <v>Balong</v>
      </c>
      <c r="D27" s="445">
        <v>1214</v>
      </c>
      <c r="E27" s="125">
        <v>711</v>
      </c>
      <c r="F27" s="227">
        <f t="shared" si="0"/>
        <v>58.566721581548599</v>
      </c>
      <c r="G27" s="125">
        <v>237</v>
      </c>
      <c r="H27" s="228">
        <f t="shared" si="1"/>
        <v>33.333333333333329</v>
      </c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</row>
    <row r="28" spans="1:28" ht="19.5" customHeight="1">
      <c r="A28" s="240">
        <v>19</v>
      </c>
      <c r="B28" s="250" t="str">
        <f>'11'!B27</f>
        <v>Kauman</v>
      </c>
      <c r="C28" s="250" t="str">
        <f>'11'!C27</f>
        <v>Kauman</v>
      </c>
      <c r="D28" s="445">
        <v>891</v>
      </c>
      <c r="E28" s="125">
        <v>670</v>
      </c>
      <c r="F28" s="227">
        <f t="shared" si="0"/>
        <v>75.196408529741859</v>
      </c>
      <c r="G28" s="125">
        <v>133</v>
      </c>
      <c r="H28" s="228">
        <f t="shared" si="1"/>
        <v>19.850746268656717</v>
      </c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240">
        <v>20</v>
      </c>
      <c r="B29" s="250">
        <f>'11'!B28</f>
        <v>0</v>
      </c>
      <c r="C29" s="250" t="str">
        <f>'11'!C28</f>
        <v>Ngrandu</v>
      </c>
      <c r="D29" s="445">
        <v>298</v>
      </c>
      <c r="E29" s="125">
        <v>226</v>
      </c>
      <c r="F29" s="227">
        <f t="shared" si="0"/>
        <v>75.838926174496649</v>
      </c>
      <c r="G29" s="125">
        <v>44</v>
      </c>
      <c r="H29" s="228">
        <f t="shared" si="1"/>
        <v>19.469026548672566</v>
      </c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</row>
    <row r="30" spans="1:28" ht="19.5" customHeight="1">
      <c r="A30" s="240">
        <v>21</v>
      </c>
      <c r="B30" s="250" t="str">
        <f>'11'!B29</f>
        <v>Jambon</v>
      </c>
      <c r="C30" s="250" t="str">
        <f>'11'!C29</f>
        <v>Jambon</v>
      </c>
      <c r="D30" s="445">
        <v>1204</v>
      </c>
      <c r="E30" s="125">
        <v>905</v>
      </c>
      <c r="F30" s="227">
        <f t="shared" si="0"/>
        <v>75.166112956810622</v>
      </c>
      <c r="G30" s="125">
        <v>903</v>
      </c>
      <c r="H30" s="228">
        <f t="shared" si="1"/>
        <v>99.779005524861873</v>
      </c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</row>
    <row r="31" spans="1:28" ht="19.5" customHeight="1">
      <c r="A31" s="240">
        <v>22</v>
      </c>
      <c r="B31" s="250" t="str">
        <f>'11'!B30</f>
        <v>Badegan</v>
      </c>
      <c r="C31" s="250" t="str">
        <f>'11'!C30</f>
        <v>Badegan</v>
      </c>
      <c r="D31" s="445">
        <v>861</v>
      </c>
      <c r="E31" s="125">
        <v>647</v>
      </c>
      <c r="F31" s="227">
        <f t="shared" si="0"/>
        <v>75.145180023228804</v>
      </c>
      <c r="G31" s="125">
        <v>34</v>
      </c>
      <c r="H31" s="228">
        <f t="shared" si="1"/>
        <v>5.2550231839258119</v>
      </c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</row>
    <row r="32" spans="1:28" ht="19.5" customHeight="1">
      <c r="A32" s="240">
        <v>23</v>
      </c>
      <c r="B32" s="250" t="str">
        <f>'11'!B31</f>
        <v>Sampung</v>
      </c>
      <c r="C32" s="250" t="str">
        <f>'11'!C31</f>
        <v>Sampung</v>
      </c>
      <c r="D32" s="445">
        <v>660</v>
      </c>
      <c r="E32" s="125">
        <v>495</v>
      </c>
      <c r="F32" s="227">
        <f t="shared" si="0"/>
        <v>75</v>
      </c>
      <c r="G32" s="125">
        <v>495</v>
      </c>
      <c r="H32" s="228">
        <f t="shared" si="1"/>
        <v>100</v>
      </c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</row>
    <row r="33" spans="1:28" ht="19.5" customHeight="1">
      <c r="A33" s="240">
        <v>24</v>
      </c>
      <c r="B33" s="250">
        <f>'11'!B32</f>
        <v>0</v>
      </c>
      <c r="C33" s="250" t="str">
        <f>'11'!C32</f>
        <v>Kunti</v>
      </c>
      <c r="D33" s="445">
        <v>359</v>
      </c>
      <c r="E33" s="125">
        <v>868</v>
      </c>
      <c r="F33" s="227">
        <f t="shared" si="0"/>
        <v>241.78272980501393</v>
      </c>
      <c r="G33" s="125">
        <v>273</v>
      </c>
      <c r="H33" s="228">
        <f t="shared" si="1"/>
        <v>31.451612903225808</v>
      </c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</row>
    <row r="34" spans="1:28" ht="19.5" customHeight="1">
      <c r="A34" s="240">
        <v>25</v>
      </c>
      <c r="B34" s="250" t="str">
        <f>'11'!B33</f>
        <v>Sukorejo</v>
      </c>
      <c r="C34" s="250" t="str">
        <f>'11'!C33</f>
        <v>Sukorejo</v>
      </c>
      <c r="D34" s="445">
        <v>1487</v>
      </c>
      <c r="E34" s="125">
        <v>863</v>
      </c>
      <c r="F34" s="227">
        <f t="shared" si="0"/>
        <v>58.036314727639535</v>
      </c>
      <c r="G34" s="125">
        <v>79</v>
      </c>
      <c r="H34" s="228">
        <f t="shared" si="1"/>
        <v>9.1541135573580537</v>
      </c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</row>
    <row r="35" spans="1:28" ht="19.5" customHeight="1">
      <c r="A35" s="240">
        <v>26</v>
      </c>
      <c r="B35" s="250" t="str">
        <f>'11'!B34</f>
        <v>Ponorogo</v>
      </c>
      <c r="C35" s="250" t="str">
        <f>'11'!C34</f>
        <v>Po. Utara</v>
      </c>
      <c r="D35" s="445">
        <v>1012</v>
      </c>
      <c r="E35" s="125">
        <v>760</v>
      </c>
      <c r="F35" s="227">
        <f t="shared" si="0"/>
        <v>75.098814229249015</v>
      </c>
      <c r="G35" s="125">
        <v>107</v>
      </c>
      <c r="H35" s="228">
        <f t="shared" si="1"/>
        <v>14.078947368421051</v>
      </c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</row>
    <row r="36" spans="1:28" ht="19.5" customHeight="1">
      <c r="A36" s="240">
        <v>27</v>
      </c>
      <c r="B36" s="250">
        <f>'11'!B35</f>
        <v>0</v>
      </c>
      <c r="C36" s="250" t="str">
        <f>'11'!C35</f>
        <v>Po. Selatan</v>
      </c>
      <c r="D36" s="445">
        <v>915</v>
      </c>
      <c r="E36" s="125">
        <v>641</v>
      </c>
      <c r="F36" s="227">
        <f t="shared" si="0"/>
        <v>70.054644808743177</v>
      </c>
      <c r="G36" s="125">
        <v>387</v>
      </c>
      <c r="H36" s="228">
        <f t="shared" si="1"/>
        <v>60.37441497659907</v>
      </c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</row>
    <row r="37" spans="1:28" ht="19.5" customHeight="1">
      <c r="A37" s="240">
        <v>28</v>
      </c>
      <c r="B37" s="250" t="str">
        <f>'11'!B36</f>
        <v>Babadan</v>
      </c>
      <c r="C37" s="250" t="str">
        <f>'11'!C36</f>
        <v>Babadan</v>
      </c>
      <c r="D37" s="445">
        <v>1021</v>
      </c>
      <c r="E37" s="125">
        <v>473</v>
      </c>
      <c r="F37" s="227">
        <f t="shared" si="0"/>
        <v>46.327130264446623</v>
      </c>
      <c r="G37" s="125">
        <v>302</v>
      </c>
      <c r="H37" s="228">
        <f t="shared" si="1"/>
        <v>63.847780126849898</v>
      </c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</row>
    <row r="38" spans="1:28" ht="19.5" customHeight="1">
      <c r="A38" s="240">
        <v>29</v>
      </c>
      <c r="B38" s="250">
        <f>'11'!B37</f>
        <v>0</v>
      </c>
      <c r="C38" s="250" t="str">
        <f>'11'!C37</f>
        <v>Sukosari</v>
      </c>
      <c r="D38" s="445">
        <v>748</v>
      </c>
      <c r="E38" s="125">
        <v>526</v>
      </c>
      <c r="F38" s="227">
        <f t="shared" si="0"/>
        <v>70.320855614973269</v>
      </c>
      <c r="G38" s="125">
        <v>53</v>
      </c>
      <c r="H38" s="228">
        <f t="shared" si="1"/>
        <v>10.076045627376425</v>
      </c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</row>
    <row r="39" spans="1:28" ht="19.5" customHeight="1">
      <c r="A39" s="240">
        <v>30</v>
      </c>
      <c r="B39" s="250" t="str">
        <f>'11'!B38</f>
        <v>Jenangan</v>
      </c>
      <c r="C39" s="250" t="str">
        <f>'11'!C38</f>
        <v>Jenangan</v>
      </c>
      <c r="D39" s="445">
        <v>970</v>
      </c>
      <c r="E39" s="125">
        <v>715</v>
      </c>
      <c r="F39" s="227">
        <f t="shared" si="0"/>
        <v>73.711340206185568</v>
      </c>
      <c r="G39" s="125">
        <v>564</v>
      </c>
      <c r="H39" s="228">
        <f t="shared" si="1"/>
        <v>78.88111888111888</v>
      </c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</row>
    <row r="40" spans="1:28" ht="19.5" customHeight="1">
      <c r="A40" s="240">
        <v>31</v>
      </c>
      <c r="B40" s="250">
        <f>'11'!B39</f>
        <v>0</v>
      </c>
      <c r="C40" s="250" t="str">
        <f>'11'!C39</f>
        <v>Setono</v>
      </c>
      <c r="D40" s="445">
        <v>591</v>
      </c>
      <c r="E40" s="125">
        <v>444</v>
      </c>
      <c r="F40" s="227">
        <f t="shared" si="0"/>
        <v>75.126903553299499</v>
      </c>
      <c r="G40" s="125">
        <v>89</v>
      </c>
      <c r="H40" s="228">
        <f t="shared" si="1"/>
        <v>20.045045045045047</v>
      </c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</row>
    <row r="41" spans="1:28" ht="19.5" customHeight="1">
      <c r="A41" s="240">
        <v>32</v>
      </c>
      <c r="B41" s="250" t="str">
        <f>'11'!B40</f>
        <v>Ngebel</v>
      </c>
      <c r="C41" s="250" t="str">
        <f>'11'!C40</f>
        <v>Ngebel</v>
      </c>
      <c r="D41" s="445">
        <v>544</v>
      </c>
      <c r="E41" s="607">
        <v>303</v>
      </c>
      <c r="F41" s="227">
        <f t="shared" si="0"/>
        <v>55.69852941176471</v>
      </c>
      <c r="G41" s="125">
        <v>235</v>
      </c>
      <c r="H41" s="228">
        <f t="shared" si="1"/>
        <v>77.557755775577547</v>
      </c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</row>
    <row r="42" spans="1:28" ht="28.5" customHeight="1">
      <c r="A42" s="295" t="s">
        <v>1057</v>
      </c>
      <c r="B42" s="295"/>
      <c r="C42" s="606"/>
      <c r="D42" s="232">
        <f t="shared" ref="D42:E42" si="2">SUM(D10:D41)</f>
        <v>24399</v>
      </c>
      <c r="E42" s="608">
        <f t="shared" si="2"/>
        <v>17196</v>
      </c>
      <c r="F42" s="608">
        <f t="shared" si="0"/>
        <v>70.478298290913571</v>
      </c>
      <c r="G42" s="608">
        <f>SUM(G10:G41)</f>
        <v>6468</v>
      </c>
      <c r="H42" s="393">
        <f t="shared" si="1"/>
        <v>37.613398464759243</v>
      </c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</row>
    <row r="43" spans="1:28" ht="15.75" customHeight="1">
      <c r="A43" s="153"/>
      <c r="B43" s="153"/>
      <c r="C43" s="169"/>
      <c r="D43" s="210"/>
      <c r="E43" s="210"/>
      <c r="F43" s="210"/>
      <c r="G43" s="210"/>
      <c r="H43" s="210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</row>
    <row r="44" spans="1:28" ht="15.75" customHeight="1">
      <c r="A44" s="153" t="s">
        <v>1518</v>
      </c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</row>
    <row r="45" spans="1:28" ht="15.75" customHeight="1">
      <c r="A45" s="153"/>
      <c r="B45" s="107" t="s">
        <v>1947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</row>
    <row r="46" spans="1:28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</row>
    <row r="47" spans="1:28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</row>
    <row r="48" spans="1:28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</row>
    <row r="49" spans="1:28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</row>
    <row r="50" spans="1:28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</row>
    <row r="51" spans="1:28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</row>
    <row r="52" spans="1:28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</row>
    <row r="53" spans="1:28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</row>
    <row r="54" spans="1:28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</row>
    <row r="55" spans="1:28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</row>
    <row r="56" spans="1:28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</row>
    <row r="57" spans="1:28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</row>
    <row r="58" spans="1:28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</row>
    <row r="59" spans="1:28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1:28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</row>
    <row r="61" spans="1:28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</row>
    <row r="62" spans="1:28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</row>
    <row r="63" spans="1:28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</row>
    <row r="64" spans="1:28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</row>
    <row r="65" spans="1:28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</row>
    <row r="66" spans="1:28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</row>
    <row r="67" spans="1:28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</row>
    <row r="68" spans="1:28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</row>
    <row r="69" spans="1:28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</row>
    <row r="70" spans="1:28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</row>
    <row r="71" spans="1:28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</row>
    <row r="72" spans="1:28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</row>
    <row r="73" spans="1:28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</row>
    <row r="74" spans="1:28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</row>
    <row r="75" spans="1:28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</row>
    <row r="76" spans="1:28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</row>
    <row r="77" spans="1:28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</row>
    <row r="78" spans="1:28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</row>
    <row r="79" spans="1:28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</row>
    <row r="80" spans="1:28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</row>
    <row r="81" spans="1:28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</row>
    <row r="82" spans="1:28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</row>
    <row r="83" spans="1:28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</row>
    <row r="84" spans="1:28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</row>
    <row r="85" spans="1:28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</row>
    <row r="86" spans="1:28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</row>
    <row r="87" spans="1:28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</row>
    <row r="88" spans="1:28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</row>
    <row r="89" spans="1:28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</row>
    <row r="90" spans="1:28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</row>
    <row r="91" spans="1:28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</row>
    <row r="92" spans="1:28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</row>
    <row r="93" spans="1:28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</row>
    <row r="94" spans="1:28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</row>
    <row r="95" spans="1:28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</row>
    <row r="96" spans="1:28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</row>
    <row r="97" spans="1:28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</row>
    <row r="98" spans="1:28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</row>
    <row r="99" spans="1:28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</row>
    <row r="100" spans="1:28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</row>
    <row r="101" spans="1:28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</row>
    <row r="102" spans="1:28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</row>
    <row r="103" spans="1:28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</row>
    <row r="104" spans="1:28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</row>
    <row r="105" spans="1:28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</row>
    <row r="106" spans="1:28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</row>
    <row r="107" spans="1:28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</row>
    <row r="108" spans="1:28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</row>
    <row r="109" spans="1:28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</row>
    <row r="110" spans="1:28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</row>
    <row r="111" spans="1:28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</row>
    <row r="112" spans="1:28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</row>
    <row r="113" spans="1:28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</row>
    <row r="114" spans="1:28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</row>
    <row r="115" spans="1:28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</row>
    <row r="116" spans="1:28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</row>
    <row r="117" spans="1:28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</row>
    <row r="118" spans="1:28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</row>
    <row r="119" spans="1:28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</row>
    <row r="120" spans="1:28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</row>
    <row r="121" spans="1:28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</row>
    <row r="122" spans="1:28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</row>
    <row r="123" spans="1:28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</row>
    <row r="124" spans="1:28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</row>
    <row r="125" spans="1:28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</row>
    <row r="126" spans="1:28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</row>
    <row r="127" spans="1:28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</row>
    <row r="128" spans="1:28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</row>
    <row r="129" spans="1:28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</row>
    <row r="130" spans="1:28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</row>
    <row r="131" spans="1:28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</row>
    <row r="132" spans="1:28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</row>
    <row r="133" spans="1:28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</row>
    <row r="134" spans="1:28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</row>
    <row r="135" spans="1:28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</row>
    <row r="136" spans="1:28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</row>
    <row r="137" spans="1:28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H3"/>
    <mergeCell ref="A7:A8"/>
    <mergeCell ref="B7:B8"/>
    <mergeCell ref="C7:C8"/>
    <mergeCell ref="D7:D8"/>
    <mergeCell ref="E7:F7"/>
    <mergeCell ref="G7:H7"/>
  </mergeCells>
  <printOptions horizontalCentered="1"/>
  <pageMargins left="1.48" right="0.9" top="1.1499999999999999" bottom="0.9" header="0" footer="0"/>
  <pageSetup paperSize="9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A1:AG1000"/>
  <sheetViews>
    <sheetView topLeftCell="H1" workbookViewId="0"/>
  </sheetViews>
  <sheetFormatPr defaultColWidth="14.42578125" defaultRowHeight="15" customHeight="1"/>
  <cols>
    <col min="1" max="1" width="5.7109375" customWidth="1"/>
    <col min="2" max="2" width="19.7109375" customWidth="1"/>
    <col min="3" max="3" width="19.85546875" customWidth="1"/>
    <col min="4" max="4" width="16.7109375" customWidth="1"/>
    <col min="5" max="18" width="15.7109375" customWidth="1"/>
    <col min="19" max="19" width="20.28515625" customWidth="1"/>
    <col min="20" max="29" width="15.7109375" customWidth="1"/>
    <col min="30" max="33" width="9.140625" customWidth="1"/>
  </cols>
  <sheetData>
    <row r="1" spans="1:33" ht="15.75">
      <c r="A1" s="168" t="s">
        <v>1948</v>
      </c>
      <c r="B1" s="169"/>
      <c r="C1" s="186"/>
      <c r="D1" s="186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</row>
    <row r="2" spans="1:33">
      <c r="A2" s="169" t="s">
        <v>148</v>
      </c>
      <c r="B2" s="16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</row>
    <row r="3" spans="1:33" ht="15.75">
      <c r="A3" s="743" t="s">
        <v>1949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718"/>
      <c r="Z3" s="718"/>
      <c r="AA3" s="718"/>
      <c r="AB3" s="718"/>
      <c r="AC3" s="718"/>
      <c r="AD3" s="153"/>
      <c r="AE3" s="153"/>
      <c r="AF3" s="153"/>
      <c r="AG3" s="153"/>
    </row>
    <row r="4" spans="1:33" ht="15.75">
      <c r="A4" s="743" t="s">
        <v>1950</v>
      </c>
      <c r="B4" s="718"/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  <c r="V4" s="718"/>
      <c r="W4" s="718"/>
      <c r="X4" s="718"/>
      <c r="Y4" s="718"/>
      <c r="Z4" s="718"/>
      <c r="AA4" s="718"/>
      <c r="AB4" s="718"/>
      <c r="AC4" s="718"/>
      <c r="AD4" s="153"/>
      <c r="AE4" s="153"/>
      <c r="AF4" s="153"/>
      <c r="AG4" s="153"/>
    </row>
    <row r="5" spans="1:33" ht="15.75">
      <c r="A5" s="171"/>
      <c r="B5" s="154"/>
      <c r="C5" s="171"/>
      <c r="D5" s="171"/>
      <c r="E5" s="171"/>
      <c r="F5" s="171"/>
      <c r="G5" s="171"/>
      <c r="H5" s="171"/>
      <c r="I5" s="171"/>
      <c r="K5" s="110"/>
      <c r="L5" s="110"/>
      <c r="M5" s="110"/>
      <c r="N5" s="154" t="s">
        <v>284</v>
      </c>
      <c r="O5" s="110" t="str">
        <f>'1'!$F$5</f>
        <v>PONOROGO</v>
      </c>
      <c r="P5" s="110"/>
      <c r="Q5" s="110"/>
      <c r="S5" s="171"/>
      <c r="T5" s="171"/>
      <c r="U5" s="171"/>
      <c r="V5" s="171"/>
      <c r="W5" s="171"/>
      <c r="X5" s="170"/>
      <c r="Y5" s="170"/>
      <c r="Z5" s="170"/>
      <c r="AA5" s="170"/>
      <c r="AB5" s="170"/>
      <c r="AC5" s="170"/>
      <c r="AD5" s="153"/>
      <c r="AE5" s="153"/>
      <c r="AF5" s="153"/>
      <c r="AG5" s="153"/>
    </row>
    <row r="6" spans="1:33" ht="15.75">
      <c r="A6" s="171"/>
      <c r="B6" s="154"/>
      <c r="C6" s="154"/>
      <c r="D6" s="171"/>
      <c r="E6" s="171"/>
      <c r="F6" s="171"/>
      <c r="G6" s="171"/>
      <c r="H6" s="171"/>
      <c r="I6" s="171"/>
      <c r="K6" s="110"/>
      <c r="L6" s="110"/>
      <c r="M6" s="110"/>
      <c r="N6" s="154" t="s">
        <v>3</v>
      </c>
      <c r="O6" s="110">
        <f>'1'!$F$6</f>
        <v>2025</v>
      </c>
      <c r="P6" s="110"/>
      <c r="Q6" s="110"/>
      <c r="S6" s="171"/>
      <c r="T6" s="171"/>
      <c r="U6" s="171"/>
      <c r="V6" s="171"/>
      <c r="W6" s="171"/>
      <c r="X6" s="170"/>
      <c r="Y6" s="170"/>
      <c r="Z6" s="170"/>
      <c r="AA6" s="170"/>
      <c r="AB6" s="170"/>
      <c r="AC6" s="170"/>
      <c r="AD6" s="153"/>
      <c r="AE6" s="153"/>
      <c r="AF6" s="153"/>
      <c r="AG6" s="153"/>
    </row>
    <row r="7" spans="1:33">
      <c r="A7" s="156"/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3"/>
      <c r="AE7" s="153"/>
      <c r="AF7" s="153"/>
      <c r="AG7" s="153"/>
    </row>
    <row r="8" spans="1:33" ht="59.25" customHeight="1">
      <c r="A8" s="729" t="s">
        <v>4</v>
      </c>
      <c r="B8" s="729" t="s">
        <v>247</v>
      </c>
      <c r="C8" s="729" t="s">
        <v>1156</v>
      </c>
      <c r="D8" s="774" t="s">
        <v>1951</v>
      </c>
      <c r="E8" s="756" t="s">
        <v>1952</v>
      </c>
      <c r="F8" s="754"/>
      <c r="G8" s="756" t="s">
        <v>1953</v>
      </c>
      <c r="H8" s="754"/>
      <c r="I8" s="755" t="s">
        <v>1954</v>
      </c>
      <c r="J8" s="753"/>
      <c r="K8" s="754"/>
      <c r="L8" s="756" t="s">
        <v>1955</v>
      </c>
      <c r="M8" s="754"/>
      <c r="N8" s="756" t="s">
        <v>1956</v>
      </c>
      <c r="O8" s="754"/>
      <c r="P8" s="756" t="s">
        <v>1957</v>
      </c>
      <c r="Q8" s="754"/>
      <c r="R8" s="756" t="s">
        <v>1958</v>
      </c>
      <c r="S8" s="754"/>
      <c r="T8" s="755" t="s">
        <v>1959</v>
      </c>
      <c r="U8" s="754"/>
      <c r="V8" s="756" t="s">
        <v>1960</v>
      </c>
      <c r="W8" s="754"/>
      <c r="X8" s="756" t="s">
        <v>1961</v>
      </c>
      <c r="Y8" s="754"/>
      <c r="Z8" s="756" t="s">
        <v>1962</v>
      </c>
      <c r="AA8" s="754"/>
      <c r="AB8" s="756" t="s">
        <v>1963</v>
      </c>
      <c r="AC8" s="754"/>
      <c r="AD8" s="153"/>
      <c r="AE8" s="153"/>
      <c r="AF8" s="153"/>
      <c r="AG8" s="153"/>
    </row>
    <row r="9" spans="1:33" ht="31.5">
      <c r="A9" s="730"/>
      <c r="B9" s="730"/>
      <c r="C9" s="730"/>
      <c r="D9" s="730"/>
      <c r="E9" s="175" t="s">
        <v>249</v>
      </c>
      <c r="F9" s="175" t="s">
        <v>29</v>
      </c>
      <c r="G9" s="175" t="s">
        <v>249</v>
      </c>
      <c r="H9" s="175" t="s">
        <v>29</v>
      </c>
      <c r="I9" s="175" t="s">
        <v>249</v>
      </c>
      <c r="J9" s="175" t="s">
        <v>1964</v>
      </c>
      <c r="K9" s="175" t="s">
        <v>1965</v>
      </c>
      <c r="L9" s="175" t="s">
        <v>249</v>
      </c>
      <c r="M9" s="175" t="s">
        <v>29</v>
      </c>
      <c r="N9" s="175" t="s">
        <v>249</v>
      </c>
      <c r="O9" s="175" t="s">
        <v>29</v>
      </c>
      <c r="P9" s="175" t="s">
        <v>249</v>
      </c>
      <c r="Q9" s="175" t="s">
        <v>29</v>
      </c>
      <c r="R9" s="175" t="s">
        <v>249</v>
      </c>
      <c r="S9" s="175" t="s">
        <v>29</v>
      </c>
      <c r="T9" s="175" t="s">
        <v>249</v>
      </c>
      <c r="U9" s="175" t="s">
        <v>29</v>
      </c>
      <c r="V9" s="175" t="s">
        <v>249</v>
      </c>
      <c r="W9" s="175" t="s">
        <v>29</v>
      </c>
      <c r="X9" s="175" t="s">
        <v>249</v>
      </c>
      <c r="Y9" s="175" t="s">
        <v>29</v>
      </c>
      <c r="Z9" s="175" t="s">
        <v>249</v>
      </c>
      <c r="AA9" s="175" t="s">
        <v>29</v>
      </c>
      <c r="AB9" s="175" t="s">
        <v>249</v>
      </c>
      <c r="AC9" s="175" t="s">
        <v>29</v>
      </c>
      <c r="AD9" s="153"/>
      <c r="AE9" s="153"/>
      <c r="AF9" s="153"/>
      <c r="AG9" s="153"/>
    </row>
    <row r="10" spans="1:33">
      <c r="A10" s="119">
        <v>1</v>
      </c>
      <c r="B10" s="119">
        <v>2</v>
      </c>
      <c r="C10" s="119">
        <v>3</v>
      </c>
      <c r="D10" s="119">
        <v>5</v>
      </c>
      <c r="E10" s="119">
        <v>6</v>
      </c>
      <c r="F10" s="119">
        <v>7</v>
      </c>
      <c r="G10" s="119">
        <v>8</v>
      </c>
      <c r="H10" s="119">
        <v>9</v>
      </c>
      <c r="I10" s="119">
        <v>10</v>
      </c>
      <c r="J10" s="119">
        <v>11</v>
      </c>
      <c r="K10" s="119">
        <v>12</v>
      </c>
      <c r="L10" s="119">
        <v>13</v>
      </c>
      <c r="M10" s="119">
        <v>14</v>
      </c>
      <c r="N10" s="119">
        <v>15</v>
      </c>
      <c r="O10" s="119">
        <v>16</v>
      </c>
      <c r="P10" s="119">
        <v>17</v>
      </c>
      <c r="Q10" s="119">
        <v>18</v>
      </c>
      <c r="R10" s="119">
        <v>19</v>
      </c>
      <c r="S10" s="119">
        <v>20</v>
      </c>
      <c r="T10" s="119">
        <v>21</v>
      </c>
      <c r="U10" s="119">
        <v>22</v>
      </c>
      <c r="V10" s="119">
        <v>23</v>
      </c>
      <c r="W10" s="119">
        <v>24</v>
      </c>
      <c r="X10" s="119">
        <v>25</v>
      </c>
      <c r="Y10" s="119">
        <v>26</v>
      </c>
      <c r="Z10" s="119">
        <v>27</v>
      </c>
      <c r="AA10" s="119">
        <v>28</v>
      </c>
      <c r="AB10" s="119">
        <v>29</v>
      </c>
      <c r="AC10" s="119">
        <v>30</v>
      </c>
      <c r="AD10" s="172"/>
      <c r="AE10" s="172"/>
      <c r="AF10" s="172"/>
      <c r="AG10" s="172"/>
    </row>
    <row r="11" spans="1:33" ht="15.75">
      <c r="A11" s="240">
        <v>1</v>
      </c>
      <c r="B11" s="250" t="str">
        <f>'11'!B9</f>
        <v>Ngrayun</v>
      </c>
      <c r="C11" s="250" t="str">
        <f>'11'!C9</f>
        <v>Ngrayun</v>
      </c>
      <c r="D11" s="609">
        <v>9835.5272967428955</v>
      </c>
      <c r="E11" s="125">
        <v>145</v>
      </c>
      <c r="F11" s="228">
        <f t="shared" ref="F11:F43" si="0">E11/D11*100</f>
        <v>1.474247344603657</v>
      </c>
      <c r="G11" s="228">
        <v>4</v>
      </c>
      <c r="H11" s="228">
        <f t="shared" ref="H11:H43" si="1">G11/E11*100</f>
        <v>2.7586206896551726</v>
      </c>
      <c r="I11" s="125">
        <v>199</v>
      </c>
      <c r="J11" s="125">
        <v>0</v>
      </c>
      <c r="K11" s="125">
        <v>0</v>
      </c>
      <c r="L11" s="228">
        <v>4</v>
      </c>
      <c r="M11" s="227">
        <f t="shared" ref="M11:M43" si="2">L11/G11*100%</f>
        <v>1</v>
      </c>
      <c r="N11" s="125">
        <v>0</v>
      </c>
      <c r="O11" s="227">
        <f t="shared" ref="O11:O43" si="3">N11/L11*100%</f>
        <v>0</v>
      </c>
      <c r="P11" s="125">
        <v>0</v>
      </c>
      <c r="Q11" s="227" t="e">
        <f t="shared" ref="Q11:Q43" si="4">P11/N11*100%</f>
        <v>#DIV/0!</v>
      </c>
      <c r="R11" s="610">
        <v>199</v>
      </c>
      <c r="S11" s="228">
        <f t="shared" ref="S11:S43" si="5">R11/D11*100</f>
        <v>2.0232773901801915</v>
      </c>
      <c r="T11" s="610">
        <v>0</v>
      </c>
      <c r="U11" s="228">
        <f t="shared" ref="U11:U43" si="6">T11/R11*100%</f>
        <v>0</v>
      </c>
      <c r="V11" s="610">
        <v>0</v>
      </c>
      <c r="W11" s="228">
        <f t="shared" ref="W11:W43" si="7">V11/R11*100%</f>
        <v>0</v>
      </c>
      <c r="X11" s="227">
        <v>0</v>
      </c>
      <c r="Y11" s="227">
        <f t="shared" ref="Y11:Y42" si="8">X11/D11*100%</f>
        <v>0</v>
      </c>
      <c r="Z11" s="227">
        <v>0</v>
      </c>
      <c r="AA11" s="228" t="e">
        <f t="shared" ref="AA11:AA43" si="9">Z11/X11*100%</f>
        <v>#DIV/0!</v>
      </c>
      <c r="AB11" s="227">
        <v>0</v>
      </c>
      <c r="AC11" s="228" t="e">
        <f t="shared" ref="AC11:AC43" si="10">AB11/X11*100%</f>
        <v>#DIV/0!</v>
      </c>
      <c r="AD11" s="153"/>
      <c r="AE11" s="153"/>
      <c r="AF11" s="153"/>
      <c r="AG11" s="153"/>
    </row>
    <row r="12" spans="1:33" ht="15.75">
      <c r="A12" s="240">
        <v>2</v>
      </c>
      <c r="B12" s="250">
        <f>'11'!B10</f>
        <v>0</v>
      </c>
      <c r="C12" s="250" t="str">
        <f>'11'!C10</f>
        <v>Selur</v>
      </c>
      <c r="D12" s="609">
        <v>6621.5913979803636</v>
      </c>
      <c r="E12" s="125">
        <v>49</v>
      </c>
      <c r="F12" s="228">
        <f t="shared" si="0"/>
        <v>0.74000337766152979</v>
      </c>
      <c r="G12" s="228">
        <v>1</v>
      </c>
      <c r="H12" s="228">
        <f t="shared" si="1"/>
        <v>2.0408163265306123</v>
      </c>
      <c r="I12" s="125">
        <v>130</v>
      </c>
      <c r="J12" s="125">
        <v>0</v>
      </c>
      <c r="K12" s="125">
        <v>0</v>
      </c>
      <c r="L12" s="228">
        <v>1</v>
      </c>
      <c r="M12" s="227">
        <f t="shared" si="2"/>
        <v>1</v>
      </c>
      <c r="N12" s="445">
        <v>0</v>
      </c>
      <c r="O12" s="227">
        <f t="shared" si="3"/>
        <v>0</v>
      </c>
      <c r="P12" s="611">
        <v>0</v>
      </c>
      <c r="Q12" s="227" t="e">
        <f t="shared" si="4"/>
        <v>#DIV/0!</v>
      </c>
      <c r="R12" s="610">
        <v>130</v>
      </c>
      <c r="S12" s="228">
        <f t="shared" si="5"/>
        <v>1.963274267265283</v>
      </c>
      <c r="T12" s="610">
        <v>0</v>
      </c>
      <c r="U12" s="228">
        <f t="shared" si="6"/>
        <v>0</v>
      </c>
      <c r="V12" s="610">
        <v>2</v>
      </c>
      <c r="W12" s="228">
        <f t="shared" si="7"/>
        <v>1.5384615384615385E-2</v>
      </c>
      <c r="X12" s="227">
        <v>0</v>
      </c>
      <c r="Y12" s="227">
        <f t="shared" si="8"/>
        <v>0</v>
      </c>
      <c r="Z12" s="227">
        <v>0</v>
      </c>
      <c r="AA12" s="228" t="e">
        <f t="shared" si="9"/>
        <v>#DIV/0!</v>
      </c>
      <c r="AB12" s="227">
        <v>0</v>
      </c>
      <c r="AC12" s="228" t="e">
        <f t="shared" si="10"/>
        <v>#DIV/0!</v>
      </c>
      <c r="AD12" s="153"/>
      <c r="AE12" s="153"/>
      <c r="AF12" s="153"/>
      <c r="AG12" s="153"/>
    </row>
    <row r="13" spans="1:33" ht="15.75">
      <c r="A13" s="240">
        <v>3</v>
      </c>
      <c r="B13" s="250" t="str">
        <f>'11'!B11</f>
        <v>Slahung</v>
      </c>
      <c r="C13" s="250" t="str">
        <f>'11'!C11</f>
        <v>Slahung</v>
      </c>
      <c r="D13" s="609">
        <v>8074.4884013951196</v>
      </c>
      <c r="E13" s="432">
        <v>67</v>
      </c>
      <c r="F13" s="228">
        <f t="shared" si="0"/>
        <v>0.82977393327388593</v>
      </c>
      <c r="G13" s="612">
        <v>1</v>
      </c>
      <c r="H13" s="228">
        <f t="shared" si="1"/>
        <v>1.4925373134328357</v>
      </c>
      <c r="I13" s="125">
        <v>164</v>
      </c>
      <c r="J13" s="125">
        <v>0</v>
      </c>
      <c r="K13" s="125">
        <v>0</v>
      </c>
      <c r="L13" s="612">
        <v>1</v>
      </c>
      <c r="M13" s="227">
        <f t="shared" si="2"/>
        <v>1</v>
      </c>
      <c r="N13" s="125">
        <v>0</v>
      </c>
      <c r="O13" s="227">
        <f t="shared" si="3"/>
        <v>0</v>
      </c>
      <c r="P13" s="125">
        <v>0</v>
      </c>
      <c r="Q13" s="227" t="e">
        <f t="shared" si="4"/>
        <v>#DIV/0!</v>
      </c>
      <c r="R13" s="610">
        <v>164</v>
      </c>
      <c r="S13" s="228">
        <f t="shared" si="5"/>
        <v>2.031088433685333</v>
      </c>
      <c r="T13" s="610">
        <v>0</v>
      </c>
      <c r="U13" s="228">
        <f t="shared" si="6"/>
        <v>0</v>
      </c>
      <c r="V13" s="610">
        <v>0</v>
      </c>
      <c r="W13" s="228">
        <f t="shared" si="7"/>
        <v>0</v>
      </c>
      <c r="X13" s="227">
        <v>0</v>
      </c>
      <c r="Y13" s="227">
        <f t="shared" si="8"/>
        <v>0</v>
      </c>
      <c r="Z13" s="227">
        <v>0</v>
      </c>
      <c r="AA13" s="228" t="e">
        <f t="shared" si="9"/>
        <v>#DIV/0!</v>
      </c>
      <c r="AB13" s="227">
        <v>0</v>
      </c>
      <c r="AC13" s="228" t="e">
        <f t="shared" si="10"/>
        <v>#DIV/0!</v>
      </c>
      <c r="AD13" s="153"/>
      <c r="AE13" s="153"/>
      <c r="AF13" s="153"/>
      <c r="AG13" s="153"/>
    </row>
    <row r="14" spans="1:33" ht="15.75">
      <c r="A14" s="240">
        <v>4</v>
      </c>
      <c r="B14" s="250">
        <f>'11'!B12</f>
        <v>0</v>
      </c>
      <c r="C14" s="250" t="str">
        <f>'11'!C12</f>
        <v>Nailan</v>
      </c>
      <c r="D14" s="609">
        <v>6650.8622167304784</v>
      </c>
      <c r="E14" s="432">
        <v>103</v>
      </c>
      <c r="F14" s="228">
        <f t="shared" si="0"/>
        <v>1.5486713849055522</v>
      </c>
      <c r="G14" s="612">
        <v>4</v>
      </c>
      <c r="H14" s="228">
        <f t="shared" si="1"/>
        <v>3.8834951456310676</v>
      </c>
      <c r="I14" s="125">
        <v>120</v>
      </c>
      <c r="J14" s="125">
        <v>0</v>
      </c>
      <c r="K14" s="125">
        <v>0</v>
      </c>
      <c r="L14" s="612">
        <v>4</v>
      </c>
      <c r="M14" s="227">
        <f t="shared" si="2"/>
        <v>1</v>
      </c>
      <c r="N14" s="125">
        <v>0</v>
      </c>
      <c r="O14" s="227">
        <f t="shared" si="3"/>
        <v>0</v>
      </c>
      <c r="P14" s="125">
        <v>0</v>
      </c>
      <c r="Q14" s="227" t="e">
        <f t="shared" si="4"/>
        <v>#DIV/0!</v>
      </c>
      <c r="R14" s="610">
        <v>226</v>
      </c>
      <c r="S14" s="228">
        <f t="shared" si="5"/>
        <v>3.3980556600840268</v>
      </c>
      <c r="T14" s="610">
        <v>6</v>
      </c>
      <c r="U14" s="228">
        <f t="shared" si="6"/>
        <v>2.6548672566371681E-2</v>
      </c>
      <c r="V14" s="610">
        <v>6</v>
      </c>
      <c r="W14" s="228">
        <f t="shared" si="7"/>
        <v>2.6548672566371681E-2</v>
      </c>
      <c r="X14" s="227">
        <v>0</v>
      </c>
      <c r="Y14" s="227">
        <f t="shared" si="8"/>
        <v>0</v>
      </c>
      <c r="Z14" s="227">
        <v>0</v>
      </c>
      <c r="AA14" s="228" t="e">
        <f t="shared" si="9"/>
        <v>#DIV/0!</v>
      </c>
      <c r="AB14" s="227">
        <v>0</v>
      </c>
      <c r="AC14" s="228" t="e">
        <f t="shared" si="10"/>
        <v>#DIV/0!</v>
      </c>
      <c r="AD14" s="153"/>
      <c r="AE14" s="153"/>
      <c r="AF14" s="153"/>
      <c r="AG14" s="153"/>
    </row>
    <row r="15" spans="1:33" ht="15.75">
      <c r="A15" s="240">
        <v>5</v>
      </c>
      <c r="B15" s="250" t="str">
        <f>'11'!B13</f>
        <v>Bungkal</v>
      </c>
      <c r="C15" s="250" t="str">
        <f>'11'!C13</f>
        <v>Bungkal</v>
      </c>
      <c r="D15" s="609">
        <v>5948</v>
      </c>
      <c r="E15" s="432">
        <v>64</v>
      </c>
      <c r="F15" s="228">
        <f t="shared" si="0"/>
        <v>1.0759919300605245</v>
      </c>
      <c r="G15" s="612">
        <v>4</v>
      </c>
      <c r="H15" s="228">
        <f t="shared" si="1"/>
        <v>6.25</v>
      </c>
      <c r="I15" s="125">
        <v>66</v>
      </c>
      <c r="J15" s="125">
        <v>2</v>
      </c>
      <c r="K15" s="125">
        <v>0</v>
      </c>
      <c r="L15" s="612">
        <v>4</v>
      </c>
      <c r="M15" s="227">
        <f t="shared" si="2"/>
        <v>1</v>
      </c>
      <c r="N15" s="125">
        <v>0</v>
      </c>
      <c r="O15" s="227">
        <f t="shared" si="3"/>
        <v>0</v>
      </c>
      <c r="P15" s="125">
        <v>0</v>
      </c>
      <c r="Q15" s="227" t="e">
        <f t="shared" si="4"/>
        <v>#DIV/0!</v>
      </c>
      <c r="R15" s="610">
        <v>226</v>
      </c>
      <c r="S15" s="228">
        <f t="shared" si="5"/>
        <v>3.7995965030262271</v>
      </c>
      <c r="T15" s="610">
        <v>2</v>
      </c>
      <c r="U15" s="228">
        <f t="shared" si="6"/>
        <v>8.8495575221238937E-3</v>
      </c>
      <c r="V15" s="610">
        <v>0</v>
      </c>
      <c r="W15" s="228">
        <f t="shared" si="7"/>
        <v>0</v>
      </c>
      <c r="X15" s="227">
        <v>0</v>
      </c>
      <c r="Y15" s="227">
        <f t="shared" si="8"/>
        <v>0</v>
      </c>
      <c r="Z15" s="227">
        <v>0</v>
      </c>
      <c r="AA15" s="228" t="e">
        <f t="shared" si="9"/>
        <v>#DIV/0!</v>
      </c>
      <c r="AB15" s="227">
        <v>0</v>
      </c>
      <c r="AC15" s="228" t="e">
        <f t="shared" si="10"/>
        <v>#DIV/0!</v>
      </c>
      <c r="AD15" s="153"/>
      <c r="AE15" s="153"/>
      <c r="AF15" s="153"/>
      <c r="AG15" s="153"/>
    </row>
    <row r="16" spans="1:33" ht="15.75">
      <c r="A16" s="240">
        <v>6</v>
      </c>
      <c r="B16" s="250" t="str">
        <f>'11'!B14</f>
        <v>Sambit</v>
      </c>
      <c r="C16" s="250" t="str">
        <f>'11'!C14</f>
        <v>Sambit</v>
      </c>
      <c r="D16" s="609">
        <v>4995.1982688831131</v>
      </c>
      <c r="E16" s="432">
        <v>45</v>
      </c>
      <c r="F16" s="228">
        <f t="shared" si="0"/>
        <v>0.90086514243731197</v>
      </c>
      <c r="G16" s="612">
        <v>2</v>
      </c>
      <c r="H16" s="228">
        <f t="shared" si="1"/>
        <v>4.4444444444444446</v>
      </c>
      <c r="I16" s="125">
        <v>46</v>
      </c>
      <c r="J16" s="125">
        <v>1</v>
      </c>
      <c r="K16" s="125">
        <v>1</v>
      </c>
      <c r="L16" s="612">
        <v>2</v>
      </c>
      <c r="M16" s="227">
        <f t="shared" si="2"/>
        <v>1</v>
      </c>
      <c r="N16" s="445">
        <v>0</v>
      </c>
      <c r="O16" s="227">
        <f t="shared" si="3"/>
        <v>0</v>
      </c>
      <c r="P16" s="611">
        <v>0</v>
      </c>
      <c r="Q16" s="227" t="e">
        <f t="shared" si="4"/>
        <v>#DIV/0!</v>
      </c>
      <c r="R16" s="610">
        <v>48</v>
      </c>
      <c r="S16" s="228">
        <f t="shared" si="5"/>
        <v>0.96092281859979944</v>
      </c>
      <c r="T16" s="610">
        <v>2</v>
      </c>
      <c r="U16" s="228">
        <f t="shared" si="6"/>
        <v>4.1666666666666664E-2</v>
      </c>
      <c r="V16" s="610">
        <v>2</v>
      </c>
      <c r="W16" s="228">
        <f t="shared" si="7"/>
        <v>4.1666666666666664E-2</v>
      </c>
      <c r="X16" s="227">
        <v>0</v>
      </c>
      <c r="Y16" s="227">
        <f t="shared" si="8"/>
        <v>0</v>
      </c>
      <c r="Z16" s="227">
        <v>0</v>
      </c>
      <c r="AA16" s="228" t="e">
        <f t="shared" si="9"/>
        <v>#DIV/0!</v>
      </c>
      <c r="AB16" s="227">
        <v>0</v>
      </c>
      <c r="AC16" s="228" t="e">
        <f t="shared" si="10"/>
        <v>#DIV/0!</v>
      </c>
      <c r="AD16" s="153"/>
      <c r="AE16" s="153"/>
      <c r="AF16" s="153"/>
      <c r="AG16" s="153"/>
    </row>
    <row r="17" spans="1:33" ht="15.75">
      <c r="A17" s="240">
        <v>7</v>
      </c>
      <c r="B17" s="250">
        <f>'11'!B15</f>
        <v>0</v>
      </c>
      <c r="C17" s="250" t="str">
        <f>'11'!C15</f>
        <v>Wringinanom</v>
      </c>
      <c r="D17" s="609">
        <v>6070.7678087736704</v>
      </c>
      <c r="E17" s="432">
        <v>51</v>
      </c>
      <c r="F17" s="228">
        <f t="shared" si="0"/>
        <v>0.84009142840701556</v>
      </c>
      <c r="G17" s="612">
        <v>1</v>
      </c>
      <c r="H17" s="228">
        <f t="shared" si="1"/>
        <v>1.9607843137254901</v>
      </c>
      <c r="I17" s="125">
        <v>75</v>
      </c>
      <c r="J17" s="125">
        <v>0</v>
      </c>
      <c r="K17" s="125">
        <v>0</v>
      </c>
      <c r="L17" s="612">
        <v>1</v>
      </c>
      <c r="M17" s="227">
        <f t="shared" si="2"/>
        <v>1</v>
      </c>
      <c r="N17" s="125">
        <v>0</v>
      </c>
      <c r="O17" s="227">
        <f t="shared" si="3"/>
        <v>0</v>
      </c>
      <c r="P17" s="125">
        <v>0</v>
      </c>
      <c r="Q17" s="227" t="e">
        <f t="shared" si="4"/>
        <v>#DIV/0!</v>
      </c>
      <c r="R17" s="610">
        <v>119</v>
      </c>
      <c r="S17" s="228">
        <f t="shared" si="5"/>
        <v>1.9602133329497027</v>
      </c>
      <c r="T17" s="613"/>
      <c r="U17" s="228">
        <f t="shared" si="6"/>
        <v>0</v>
      </c>
      <c r="V17" s="613"/>
      <c r="W17" s="228">
        <f t="shared" si="7"/>
        <v>0</v>
      </c>
      <c r="X17" s="227">
        <v>0</v>
      </c>
      <c r="Y17" s="227">
        <f t="shared" si="8"/>
        <v>0</v>
      </c>
      <c r="Z17" s="227">
        <v>0</v>
      </c>
      <c r="AA17" s="228" t="e">
        <f t="shared" si="9"/>
        <v>#DIV/0!</v>
      </c>
      <c r="AB17" s="227">
        <v>0</v>
      </c>
      <c r="AC17" s="228" t="e">
        <f t="shared" si="10"/>
        <v>#DIV/0!</v>
      </c>
      <c r="AD17" s="153"/>
      <c r="AE17" s="153"/>
      <c r="AF17" s="153"/>
      <c r="AG17" s="153"/>
    </row>
    <row r="18" spans="1:33" ht="15.75">
      <c r="A18" s="240">
        <v>8</v>
      </c>
      <c r="B18" s="250" t="str">
        <f>'11'!B16</f>
        <v>Sawoo</v>
      </c>
      <c r="C18" s="250" t="str">
        <f>'11'!C16</f>
        <v>Sawoo</v>
      </c>
      <c r="D18" s="609">
        <v>14541.742755056701</v>
      </c>
      <c r="E18" s="432">
        <v>18</v>
      </c>
      <c r="F18" s="228">
        <f t="shared" si="0"/>
        <v>0.12378158727736217</v>
      </c>
      <c r="G18" s="612">
        <v>0</v>
      </c>
      <c r="H18" s="228">
        <f t="shared" si="1"/>
        <v>0</v>
      </c>
      <c r="I18" s="125">
        <v>125</v>
      </c>
      <c r="J18" s="125">
        <v>2</v>
      </c>
      <c r="K18" s="125">
        <v>0</v>
      </c>
      <c r="L18" s="612">
        <v>0</v>
      </c>
      <c r="M18" s="227" t="e">
        <f t="shared" si="2"/>
        <v>#DIV/0!</v>
      </c>
      <c r="N18" s="445">
        <v>0</v>
      </c>
      <c r="O18" s="227" t="e">
        <f t="shared" si="3"/>
        <v>#DIV/0!</v>
      </c>
      <c r="P18" s="611">
        <v>0</v>
      </c>
      <c r="Q18" s="227" t="e">
        <f t="shared" si="4"/>
        <v>#DIV/0!</v>
      </c>
      <c r="R18" s="610">
        <v>125</v>
      </c>
      <c r="S18" s="228">
        <f t="shared" si="5"/>
        <v>0.85959435609279289</v>
      </c>
      <c r="T18" s="613"/>
      <c r="U18" s="228">
        <f t="shared" si="6"/>
        <v>0</v>
      </c>
      <c r="V18" s="610">
        <v>1</v>
      </c>
      <c r="W18" s="228">
        <f t="shared" si="7"/>
        <v>8.0000000000000002E-3</v>
      </c>
      <c r="X18" s="227">
        <v>0</v>
      </c>
      <c r="Y18" s="227">
        <f t="shared" si="8"/>
        <v>0</v>
      </c>
      <c r="Z18" s="227">
        <v>0</v>
      </c>
      <c r="AA18" s="228" t="e">
        <f t="shared" si="9"/>
        <v>#DIV/0!</v>
      </c>
      <c r="AB18" s="227">
        <v>0</v>
      </c>
      <c r="AC18" s="228" t="e">
        <f t="shared" si="10"/>
        <v>#DIV/0!</v>
      </c>
      <c r="AD18" s="153"/>
      <c r="AE18" s="153"/>
      <c r="AF18" s="153"/>
      <c r="AG18" s="153"/>
    </row>
    <row r="19" spans="1:33" ht="15.75">
      <c r="A19" s="240">
        <v>9</v>
      </c>
      <c r="B19" s="250">
        <f>'11'!B17</f>
        <v>0</v>
      </c>
      <c r="C19" s="250" t="str">
        <f>'11'!C17</f>
        <v>Bondrang</v>
      </c>
      <c r="D19" s="609">
        <v>2361.8889747819362</v>
      </c>
      <c r="E19" s="432">
        <v>0</v>
      </c>
      <c r="F19" s="228">
        <f t="shared" si="0"/>
        <v>0</v>
      </c>
      <c r="G19" s="612">
        <v>0</v>
      </c>
      <c r="H19" s="228" t="e">
        <f t="shared" si="1"/>
        <v>#DIV/0!</v>
      </c>
      <c r="I19" s="125">
        <v>25</v>
      </c>
      <c r="J19" s="125">
        <v>0</v>
      </c>
      <c r="K19" s="125">
        <v>0</v>
      </c>
      <c r="L19" s="612">
        <v>0</v>
      </c>
      <c r="M19" s="227" t="e">
        <f t="shared" si="2"/>
        <v>#DIV/0!</v>
      </c>
      <c r="N19" s="445">
        <v>0</v>
      </c>
      <c r="O19" s="227" t="e">
        <f t="shared" si="3"/>
        <v>#DIV/0!</v>
      </c>
      <c r="P19" s="611">
        <v>0</v>
      </c>
      <c r="Q19" s="227" t="e">
        <f t="shared" si="4"/>
        <v>#DIV/0!</v>
      </c>
      <c r="R19" s="610">
        <v>229</v>
      </c>
      <c r="S19" s="228">
        <f t="shared" si="5"/>
        <v>9.6956293223369094</v>
      </c>
      <c r="T19" s="610">
        <v>2</v>
      </c>
      <c r="U19" s="228">
        <f t="shared" si="6"/>
        <v>8.7336244541484712E-3</v>
      </c>
      <c r="V19" s="610">
        <v>1</v>
      </c>
      <c r="W19" s="228">
        <f t="shared" si="7"/>
        <v>4.3668122270742356E-3</v>
      </c>
      <c r="X19" s="227">
        <v>0</v>
      </c>
      <c r="Y19" s="227">
        <f t="shared" si="8"/>
        <v>0</v>
      </c>
      <c r="Z19" s="227">
        <v>0</v>
      </c>
      <c r="AA19" s="228" t="e">
        <f t="shared" si="9"/>
        <v>#DIV/0!</v>
      </c>
      <c r="AB19" s="227">
        <v>0</v>
      </c>
      <c r="AC19" s="228" t="e">
        <f t="shared" si="10"/>
        <v>#DIV/0!</v>
      </c>
      <c r="AD19" s="153"/>
      <c r="AE19" s="153"/>
      <c r="AF19" s="153"/>
      <c r="AG19" s="153"/>
    </row>
    <row r="20" spans="1:33" ht="15.75">
      <c r="A20" s="240">
        <v>10</v>
      </c>
      <c r="B20" s="250" t="str">
        <f>'11'!B18</f>
        <v>Sooko</v>
      </c>
      <c r="C20" s="250" t="str">
        <f>'11'!C18</f>
        <v>Sooko</v>
      </c>
      <c r="D20" s="609">
        <v>6681.7296255942347</v>
      </c>
      <c r="E20" s="432">
        <v>184</v>
      </c>
      <c r="F20" s="228">
        <f t="shared" si="0"/>
        <v>2.7537779932787401</v>
      </c>
      <c r="G20" s="612">
        <v>5</v>
      </c>
      <c r="H20" s="228">
        <f t="shared" si="1"/>
        <v>2.7173913043478262</v>
      </c>
      <c r="I20" s="125">
        <v>261</v>
      </c>
      <c r="J20" s="125">
        <v>27</v>
      </c>
      <c r="K20" s="125">
        <v>2</v>
      </c>
      <c r="L20" s="612">
        <v>5</v>
      </c>
      <c r="M20" s="227">
        <f t="shared" si="2"/>
        <v>1</v>
      </c>
      <c r="N20" s="445">
        <v>0</v>
      </c>
      <c r="O20" s="227">
        <f t="shared" si="3"/>
        <v>0</v>
      </c>
      <c r="P20" s="611">
        <v>0</v>
      </c>
      <c r="Q20" s="227" t="e">
        <f t="shared" si="4"/>
        <v>#DIV/0!</v>
      </c>
      <c r="R20" s="610">
        <v>261</v>
      </c>
      <c r="S20" s="228">
        <f t="shared" si="5"/>
        <v>3.9061742187269086</v>
      </c>
      <c r="T20" s="610">
        <v>1</v>
      </c>
      <c r="U20" s="228">
        <f t="shared" si="6"/>
        <v>3.8314176245210726E-3</v>
      </c>
      <c r="V20" s="610">
        <v>1</v>
      </c>
      <c r="W20" s="228">
        <f t="shared" si="7"/>
        <v>3.8314176245210726E-3</v>
      </c>
      <c r="X20" s="227">
        <v>0</v>
      </c>
      <c r="Y20" s="227">
        <f t="shared" si="8"/>
        <v>0</v>
      </c>
      <c r="Z20" s="227">
        <v>0</v>
      </c>
      <c r="AA20" s="228" t="e">
        <f t="shared" si="9"/>
        <v>#DIV/0!</v>
      </c>
      <c r="AB20" s="227">
        <v>0</v>
      </c>
      <c r="AC20" s="228" t="e">
        <f t="shared" si="10"/>
        <v>#DIV/0!</v>
      </c>
      <c r="AD20" s="153"/>
      <c r="AE20" s="153"/>
      <c r="AF20" s="153"/>
      <c r="AG20" s="153"/>
    </row>
    <row r="21" spans="1:33" ht="15.75" customHeight="1">
      <c r="A21" s="240">
        <v>11</v>
      </c>
      <c r="B21" s="250" t="str">
        <f>'11'!B19</f>
        <v>Pudak</v>
      </c>
      <c r="C21" s="250" t="str">
        <f>'11'!C19</f>
        <v>Pudak</v>
      </c>
      <c r="D21" s="609">
        <v>2563.5915258054501</v>
      </c>
      <c r="E21" s="432">
        <v>11</v>
      </c>
      <c r="F21" s="228">
        <f t="shared" si="0"/>
        <v>0.42908551886182145</v>
      </c>
      <c r="G21" s="612">
        <v>1</v>
      </c>
      <c r="H21" s="228">
        <f t="shared" si="1"/>
        <v>9.0909090909090917</v>
      </c>
      <c r="I21" s="125">
        <v>40</v>
      </c>
      <c r="J21" s="125">
        <v>1</v>
      </c>
      <c r="K21" s="125">
        <v>1</v>
      </c>
      <c r="L21" s="612">
        <v>1</v>
      </c>
      <c r="M21" s="227">
        <f t="shared" si="2"/>
        <v>1</v>
      </c>
      <c r="N21" s="125">
        <v>1</v>
      </c>
      <c r="O21" s="227">
        <f t="shared" si="3"/>
        <v>1</v>
      </c>
      <c r="P21" s="125">
        <v>1</v>
      </c>
      <c r="Q21" s="227">
        <f t="shared" si="4"/>
        <v>1</v>
      </c>
      <c r="R21" s="614">
        <v>241</v>
      </c>
      <c r="S21" s="228">
        <f t="shared" si="5"/>
        <v>9.4008736405180873</v>
      </c>
      <c r="T21" s="614">
        <v>0</v>
      </c>
      <c r="U21" s="228">
        <f t="shared" si="6"/>
        <v>0</v>
      </c>
      <c r="V21" s="614">
        <v>0</v>
      </c>
      <c r="W21" s="228">
        <f t="shared" si="7"/>
        <v>0</v>
      </c>
      <c r="X21" s="227">
        <v>0</v>
      </c>
      <c r="Y21" s="227">
        <f t="shared" si="8"/>
        <v>0</v>
      </c>
      <c r="Z21" s="227">
        <v>0</v>
      </c>
      <c r="AA21" s="228" t="e">
        <f t="shared" si="9"/>
        <v>#DIV/0!</v>
      </c>
      <c r="AB21" s="227">
        <v>0</v>
      </c>
      <c r="AC21" s="228" t="e">
        <f t="shared" si="10"/>
        <v>#DIV/0!</v>
      </c>
      <c r="AD21" s="153"/>
      <c r="AE21" s="153"/>
      <c r="AF21" s="153"/>
      <c r="AG21" s="153"/>
    </row>
    <row r="22" spans="1:33" ht="15.75" customHeight="1">
      <c r="A22" s="240">
        <v>12</v>
      </c>
      <c r="B22" s="250" t="str">
        <f>'11'!B20</f>
        <v>Pulung</v>
      </c>
      <c r="C22" s="250" t="str">
        <f>'11'!C20</f>
        <v>Pulung</v>
      </c>
      <c r="D22" s="609">
        <v>8659.9047763974013</v>
      </c>
      <c r="E22" s="432">
        <v>35</v>
      </c>
      <c r="F22" s="228">
        <f t="shared" si="0"/>
        <v>0.40416148795761142</v>
      </c>
      <c r="G22" s="612">
        <v>1</v>
      </c>
      <c r="H22" s="228">
        <f t="shared" si="1"/>
        <v>2.8571428571428572</v>
      </c>
      <c r="I22" s="125">
        <v>44</v>
      </c>
      <c r="J22" s="125">
        <v>1</v>
      </c>
      <c r="K22" s="125">
        <v>0</v>
      </c>
      <c r="L22" s="612">
        <v>1</v>
      </c>
      <c r="M22" s="227">
        <f t="shared" si="2"/>
        <v>1</v>
      </c>
      <c r="N22" s="125">
        <v>0</v>
      </c>
      <c r="O22" s="227">
        <f t="shared" si="3"/>
        <v>0</v>
      </c>
      <c r="P22" s="125">
        <v>0</v>
      </c>
      <c r="Q22" s="227" t="e">
        <f t="shared" si="4"/>
        <v>#DIV/0!</v>
      </c>
      <c r="R22" s="610">
        <v>518</v>
      </c>
      <c r="S22" s="228">
        <f t="shared" si="5"/>
        <v>5.9815900217726492</v>
      </c>
      <c r="T22" s="610">
        <v>0</v>
      </c>
      <c r="U22" s="228">
        <f t="shared" si="6"/>
        <v>0</v>
      </c>
      <c r="V22" s="610">
        <v>0</v>
      </c>
      <c r="W22" s="228">
        <f t="shared" si="7"/>
        <v>0</v>
      </c>
      <c r="X22" s="227">
        <v>0</v>
      </c>
      <c r="Y22" s="227">
        <f t="shared" si="8"/>
        <v>0</v>
      </c>
      <c r="Z22" s="227">
        <v>0</v>
      </c>
      <c r="AA22" s="228" t="e">
        <f t="shared" si="9"/>
        <v>#DIV/0!</v>
      </c>
      <c r="AB22" s="227">
        <v>0</v>
      </c>
      <c r="AC22" s="228" t="e">
        <f t="shared" si="10"/>
        <v>#DIV/0!</v>
      </c>
      <c r="AD22" s="153"/>
      <c r="AE22" s="153"/>
      <c r="AF22" s="153"/>
      <c r="AG22" s="153"/>
    </row>
    <row r="23" spans="1:33" ht="15.75" customHeight="1">
      <c r="A23" s="240">
        <v>13</v>
      </c>
      <c r="B23" s="250">
        <f>'11'!B21</f>
        <v>0</v>
      </c>
      <c r="C23" s="250" t="str">
        <f>'11'!C21</f>
        <v>Kesugihan</v>
      </c>
      <c r="D23" s="609">
        <v>5720.5823771813957</v>
      </c>
      <c r="E23" s="432">
        <v>25</v>
      </c>
      <c r="F23" s="228">
        <f t="shared" si="0"/>
        <v>0.43701844238309567</v>
      </c>
      <c r="G23" s="612">
        <v>0</v>
      </c>
      <c r="H23" s="228">
        <f t="shared" si="1"/>
        <v>0</v>
      </c>
      <c r="I23" s="611">
        <v>172</v>
      </c>
      <c r="J23" s="125">
        <v>0</v>
      </c>
      <c r="K23" s="125">
        <v>0</v>
      </c>
      <c r="L23" s="612">
        <v>0</v>
      </c>
      <c r="M23" s="227" t="e">
        <f t="shared" si="2"/>
        <v>#DIV/0!</v>
      </c>
      <c r="N23" s="445">
        <v>0</v>
      </c>
      <c r="O23" s="227" t="e">
        <f t="shared" si="3"/>
        <v>#DIV/0!</v>
      </c>
      <c r="P23" s="611">
        <v>0</v>
      </c>
      <c r="Q23" s="227" t="e">
        <f t="shared" si="4"/>
        <v>#DIV/0!</v>
      </c>
      <c r="R23" s="613"/>
      <c r="S23" s="228">
        <f t="shared" si="5"/>
        <v>0</v>
      </c>
      <c r="T23" s="613"/>
      <c r="U23" s="228" t="e">
        <f t="shared" si="6"/>
        <v>#DIV/0!</v>
      </c>
      <c r="V23" s="613"/>
      <c r="W23" s="228" t="e">
        <f t="shared" si="7"/>
        <v>#DIV/0!</v>
      </c>
      <c r="X23" s="227">
        <v>0</v>
      </c>
      <c r="Y23" s="227">
        <f t="shared" si="8"/>
        <v>0</v>
      </c>
      <c r="Z23" s="227">
        <v>0</v>
      </c>
      <c r="AA23" s="228" t="e">
        <f t="shared" si="9"/>
        <v>#DIV/0!</v>
      </c>
      <c r="AB23" s="227">
        <v>0</v>
      </c>
      <c r="AC23" s="228" t="e">
        <f t="shared" si="10"/>
        <v>#DIV/0!</v>
      </c>
      <c r="AD23" s="153"/>
      <c r="AE23" s="153"/>
      <c r="AF23" s="153"/>
      <c r="AG23" s="153"/>
    </row>
    <row r="24" spans="1:33" ht="15.75" customHeight="1">
      <c r="A24" s="240">
        <v>14</v>
      </c>
      <c r="B24" s="250" t="str">
        <f>'11'!B22</f>
        <v>Mlarak</v>
      </c>
      <c r="C24" s="250" t="str">
        <f>'11'!C22</f>
        <v>Mlarak</v>
      </c>
      <c r="D24" s="609">
        <v>9722.1693986742721</v>
      </c>
      <c r="E24" s="432">
        <v>0</v>
      </c>
      <c r="F24" s="228">
        <f t="shared" si="0"/>
        <v>0</v>
      </c>
      <c r="G24" s="612">
        <v>0</v>
      </c>
      <c r="H24" s="228" t="e">
        <f t="shared" si="1"/>
        <v>#DIV/0!</v>
      </c>
      <c r="I24" s="125">
        <v>457</v>
      </c>
      <c r="J24" s="125">
        <v>0</v>
      </c>
      <c r="K24" s="125">
        <v>0</v>
      </c>
      <c r="L24" s="612">
        <v>0</v>
      </c>
      <c r="M24" s="227" t="e">
        <f t="shared" si="2"/>
        <v>#DIV/0!</v>
      </c>
      <c r="N24" s="125">
        <v>0</v>
      </c>
      <c r="O24" s="227" t="e">
        <f t="shared" si="3"/>
        <v>#DIV/0!</v>
      </c>
      <c r="P24" s="125">
        <v>0</v>
      </c>
      <c r="Q24" s="227" t="e">
        <f t="shared" si="4"/>
        <v>#DIV/0!</v>
      </c>
      <c r="R24" s="610">
        <v>542</v>
      </c>
      <c r="S24" s="228">
        <f t="shared" si="5"/>
        <v>5.5748874327771727</v>
      </c>
      <c r="T24" s="610">
        <v>0</v>
      </c>
      <c r="U24" s="228">
        <f t="shared" si="6"/>
        <v>0</v>
      </c>
      <c r="V24" s="610">
        <v>0</v>
      </c>
      <c r="W24" s="228">
        <f t="shared" si="7"/>
        <v>0</v>
      </c>
      <c r="X24" s="227">
        <v>0</v>
      </c>
      <c r="Y24" s="227">
        <f t="shared" si="8"/>
        <v>0</v>
      </c>
      <c r="Z24" s="227">
        <v>0</v>
      </c>
      <c r="AA24" s="228" t="e">
        <f t="shared" si="9"/>
        <v>#DIV/0!</v>
      </c>
      <c r="AB24" s="227">
        <v>0</v>
      </c>
      <c r="AC24" s="228" t="e">
        <f t="shared" si="10"/>
        <v>#DIV/0!</v>
      </c>
      <c r="AD24" s="153"/>
      <c r="AE24" s="153"/>
      <c r="AF24" s="153"/>
      <c r="AG24" s="153"/>
    </row>
    <row r="25" spans="1:33" ht="15.75" customHeight="1">
      <c r="A25" s="240">
        <v>15</v>
      </c>
      <c r="B25" s="250" t="str">
        <f>'11'!B23</f>
        <v>Siman</v>
      </c>
      <c r="C25" s="250" t="str">
        <f>'11'!C23</f>
        <v>Siman</v>
      </c>
      <c r="D25" s="609">
        <v>6463.5289767297472</v>
      </c>
      <c r="E25" s="432">
        <v>53</v>
      </c>
      <c r="F25" s="228">
        <f t="shared" si="0"/>
        <v>0.81998549385038266</v>
      </c>
      <c r="G25" s="612">
        <v>2</v>
      </c>
      <c r="H25" s="228">
        <f t="shared" si="1"/>
        <v>3.7735849056603774</v>
      </c>
      <c r="I25" s="125">
        <v>91</v>
      </c>
      <c r="J25" s="125">
        <v>3</v>
      </c>
      <c r="K25" s="125">
        <v>3</v>
      </c>
      <c r="L25" s="612">
        <v>2</v>
      </c>
      <c r="M25" s="227">
        <f t="shared" si="2"/>
        <v>1</v>
      </c>
      <c r="N25" s="125">
        <v>2</v>
      </c>
      <c r="O25" s="227">
        <f t="shared" si="3"/>
        <v>1</v>
      </c>
      <c r="P25" s="125">
        <v>2</v>
      </c>
      <c r="Q25" s="227">
        <f t="shared" si="4"/>
        <v>1</v>
      </c>
      <c r="R25" s="610">
        <v>249</v>
      </c>
      <c r="S25" s="228">
        <f t="shared" si="5"/>
        <v>3.8523846786555711</v>
      </c>
      <c r="T25" s="610">
        <v>0</v>
      </c>
      <c r="U25" s="228">
        <f t="shared" si="6"/>
        <v>0</v>
      </c>
      <c r="V25" s="610">
        <v>0</v>
      </c>
      <c r="W25" s="228">
        <f t="shared" si="7"/>
        <v>0</v>
      </c>
      <c r="X25" s="227">
        <v>0</v>
      </c>
      <c r="Y25" s="227">
        <f t="shared" si="8"/>
        <v>0</v>
      </c>
      <c r="Z25" s="227">
        <v>0</v>
      </c>
      <c r="AA25" s="228" t="e">
        <f t="shared" si="9"/>
        <v>#DIV/0!</v>
      </c>
      <c r="AB25" s="227">
        <v>0</v>
      </c>
      <c r="AC25" s="228" t="e">
        <f t="shared" si="10"/>
        <v>#DIV/0!</v>
      </c>
      <c r="AD25" s="153"/>
      <c r="AE25" s="153"/>
      <c r="AF25" s="153"/>
      <c r="AG25" s="153"/>
    </row>
    <row r="26" spans="1:33" ht="15.75" customHeight="1">
      <c r="A26" s="240">
        <v>16</v>
      </c>
      <c r="B26" s="250">
        <f>'11'!B24</f>
        <v>0</v>
      </c>
      <c r="C26" s="250" t="str">
        <f>'11'!C24</f>
        <v>Ronowijayan</v>
      </c>
      <c r="D26" s="609">
        <v>6510.8944834344775</v>
      </c>
      <c r="E26" s="432">
        <v>30</v>
      </c>
      <c r="F26" s="228">
        <f t="shared" si="0"/>
        <v>0.4607661831462378</v>
      </c>
      <c r="G26" s="612">
        <v>2</v>
      </c>
      <c r="H26" s="228">
        <f t="shared" si="1"/>
        <v>6.666666666666667</v>
      </c>
      <c r="I26" s="125">
        <v>292</v>
      </c>
      <c r="J26" s="125">
        <v>2</v>
      </c>
      <c r="K26" s="125">
        <v>2</v>
      </c>
      <c r="L26" s="612">
        <v>2</v>
      </c>
      <c r="M26" s="227">
        <f t="shared" si="2"/>
        <v>1</v>
      </c>
      <c r="N26" s="125">
        <v>0</v>
      </c>
      <c r="O26" s="227">
        <f t="shared" si="3"/>
        <v>0</v>
      </c>
      <c r="P26" s="125">
        <v>0</v>
      </c>
      <c r="Q26" s="227" t="e">
        <f t="shared" si="4"/>
        <v>#DIV/0!</v>
      </c>
      <c r="R26" s="610">
        <v>292</v>
      </c>
      <c r="S26" s="228">
        <f t="shared" si="5"/>
        <v>4.4847908492900483</v>
      </c>
      <c r="T26" s="610">
        <v>0</v>
      </c>
      <c r="U26" s="228">
        <f t="shared" si="6"/>
        <v>0</v>
      </c>
      <c r="V26" s="610">
        <v>0</v>
      </c>
      <c r="W26" s="228">
        <f t="shared" si="7"/>
        <v>0</v>
      </c>
      <c r="X26" s="227">
        <v>0</v>
      </c>
      <c r="Y26" s="227">
        <f t="shared" si="8"/>
        <v>0</v>
      </c>
      <c r="Z26" s="227">
        <v>0</v>
      </c>
      <c r="AA26" s="228" t="e">
        <f t="shared" si="9"/>
        <v>#DIV/0!</v>
      </c>
      <c r="AB26" s="227">
        <v>0</v>
      </c>
      <c r="AC26" s="228" t="e">
        <f t="shared" si="10"/>
        <v>#DIV/0!</v>
      </c>
      <c r="AD26" s="153"/>
      <c r="AE26" s="153"/>
      <c r="AF26" s="153"/>
      <c r="AG26" s="153"/>
    </row>
    <row r="27" spans="1:33" ht="15.75" customHeight="1">
      <c r="A27" s="240">
        <v>17</v>
      </c>
      <c r="B27" s="250" t="str">
        <f>'11'!B25</f>
        <v>Jetis</v>
      </c>
      <c r="C27" s="250" t="str">
        <f>'11'!C25</f>
        <v>Jetis</v>
      </c>
      <c r="D27" s="609">
        <v>8624.2475971927179</v>
      </c>
      <c r="E27" s="432">
        <v>102</v>
      </c>
      <c r="F27" s="228">
        <f t="shared" si="0"/>
        <v>1.182711869649963</v>
      </c>
      <c r="G27" s="612">
        <v>3</v>
      </c>
      <c r="H27" s="228">
        <f t="shared" si="1"/>
        <v>2.9411764705882351</v>
      </c>
      <c r="I27" s="125">
        <v>210</v>
      </c>
      <c r="J27" s="125">
        <v>10</v>
      </c>
      <c r="K27" s="125">
        <v>4</v>
      </c>
      <c r="L27" s="612">
        <v>3</v>
      </c>
      <c r="M27" s="227">
        <f t="shared" si="2"/>
        <v>1</v>
      </c>
      <c r="N27" s="125">
        <v>1</v>
      </c>
      <c r="O27" s="227">
        <f t="shared" si="3"/>
        <v>0.33333333333333331</v>
      </c>
      <c r="P27" s="125">
        <v>1</v>
      </c>
      <c r="Q27" s="227">
        <f t="shared" si="4"/>
        <v>1</v>
      </c>
      <c r="R27" s="610">
        <v>219</v>
      </c>
      <c r="S27" s="228">
        <f t="shared" si="5"/>
        <v>2.5393519554249204</v>
      </c>
      <c r="T27" s="610">
        <v>6</v>
      </c>
      <c r="U27" s="228">
        <f t="shared" si="6"/>
        <v>2.7397260273972601E-2</v>
      </c>
      <c r="V27" s="610">
        <v>1</v>
      </c>
      <c r="W27" s="228">
        <f t="shared" si="7"/>
        <v>4.5662100456621002E-3</v>
      </c>
      <c r="X27" s="227">
        <v>0</v>
      </c>
      <c r="Y27" s="227">
        <f t="shared" si="8"/>
        <v>0</v>
      </c>
      <c r="Z27" s="227">
        <v>0</v>
      </c>
      <c r="AA27" s="228" t="e">
        <f t="shared" si="9"/>
        <v>#DIV/0!</v>
      </c>
      <c r="AB27" s="227">
        <v>0</v>
      </c>
      <c r="AC27" s="228" t="e">
        <f t="shared" si="10"/>
        <v>#DIV/0!</v>
      </c>
      <c r="AD27" s="153"/>
      <c r="AE27" s="153"/>
      <c r="AF27" s="153"/>
      <c r="AG27" s="153"/>
    </row>
    <row r="28" spans="1:33" ht="15.75" customHeight="1">
      <c r="A28" s="240">
        <v>18</v>
      </c>
      <c r="B28" s="250" t="str">
        <f>'11'!B26</f>
        <v>Balong</v>
      </c>
      <c r="C28" s="250" t="str">
        <f>'11'!C26</f>
        <v>Balong</v>
      </c>
      <c r="D28" s="609">
        <v>13196.881682665093</v>
      </c>
      <c r="E28" s="432">
        <v>45</v>
      </c>
      <c r="F28" s="228">
        <f t="shared" si="0"/>
        <v>0.34098964499401579</v>
      </c>
      <c r="G28" s="612">
        <v>3</v>
      </c>
      <c r="H28" s="228">
        <f t="shared" si="1"/>
        <v>6.666666666666667</v>
      </c>
      <c r="I28" s="125">
        <v>78</v>
      </c>
      <c r="J28" s="125">
        <v>1</v>
      </c>
      <c r="K28" s="125">
        <v>3</v>
      </c>
      <c r="L28" s="612">
        <v>3</v>
      </c>
      <c r="M28" s="227">
        <f t="shared" si="2"/>
        <v>1</v>
      </c>
      <c r="N28" s="125">
        <v>4</v>
      </c>
      <c r="O28" s="227">
        <f t="shared" si="3"/>
        <v>1.3333333333333333</v>
      </c>
      <c r="P28" s="125">
        <v>0</v>
      </c>
      <c r="Q28" s="227">
        <f t="shared" si="4"/>
        <v>0</v>
      </c>
      <c r="R28" s="610">
        <v>201</v>
      </c>
      <c r="S28" s="228">
        <f t="shared" si="5"/>
        <v>1.5230870809732706</v>
      </c>
      <c r="T28" s="610">
        <v>1</v>
      </c>
      <c r="U28" s="228">
        <f t="shared" si="6"/>
        <v>4.9751243781094526E-3</v>
      </c>
      <c r="V28" s="610">
        <v>23</v>
      </c>
      <c r="W28" s="228">
        <f t="shared" si="7"/>
        <v>0.11442786069651742</v>
      </c>
      <c r="X28" s="227">
        <v>0</v>
      </c>
      <c r="Y28" s="227">
        <f t="shared" si="8"/>
        <v>0</v>
      </c>
      <c r="Z28" s="227">
        <v>0</v>
      </c>
      <c r="AA28" s="228" t="e">
        <f t="shared" si="9"/>
        <v>#DIV/0!</v>
      </c>
      <c r="AB28" s="227">
        <v>0</v>
      </c>
      <c r="AC28" s="228" t="e">
        <f t="shared" si="10"/>
        <v>#DIV/0!</v>
      </c>
      <c r="AD28" s="153"/>
      <c r="AE28" s="153"/>
      <c r="AF28" s="153"/>
      <c r="AG28" s="153"/>
    </row>
    <row r="29" spans="1:33" ht="15.75" customHeight="1">
      <c r="A29" s="240">
        <v>19</v>
      </c>
      <c r="B29" s="250" t="str">
        <f>'11'!B27</f>
        <v>Kauman</v>
      </c>
      <c r="C29" s="250" t="str">
        <f>'11'!C27</f>
        <v>Kauman</v>
      </c>
      <c r="D29" s="609">
        <v>9576.3475016282482</v>
      </c>
      <c r="E29" s="432">
        <v>168</v>
      </c>
      <c r="F29" s="228">
        <f t="shared" si="0"/>
        <v>1.7543223026465498</v>
      </c>
      <c r="G29" s="612">
        <v>14</v>
      </c>
      <c r="H29" s="228">
        <f t="shared" si="1"/>
        <v>8.3333333333333321</v>
      </c>
      <c r="I29" s="125">
        <v>313</v>
      </c>
      <c r="J29" s="125">
        <v>2</v>
      </c>
      <c r="K29" s="125">
        <v>0</v>
      </c>
      <c r="L29" s="612">
        <v>14</v>
      </c>
      <c r="M29" s="227">
        <f t="shared" si="2"/>
        <v>1</v>
      </c>
      <c r="N29" s="125">
        <v>0</v>
      </c>
      <c r="O29" s="227">
        <f t="shared" si="3"/>
        <v>0</v>
      </c>
      <c r="P29" s="125">
        <v>0</v>
      </c>
      <c r="Q29" s="227" t="e">
        <f t="shared" si="4"/>
        <v>#DIV/0!</v>
      </c>
      <c r="R29" s="610">
        <v>340</v>
      </c>
      <c r="S29" s="228">
        <f t="shared" si="5"/>
        <v>3.5504141839275407</v>
      </c>
      <c r="T29" s="610">
        <v>4</v>
      </c>
      <c r="U29" s="228">
        <f t="shared" si="6"/>
        <v>1.1764705882352941E-2</v>
      </c>
      <c r="V29" s="610">
        <v>1</v>
      </c>
      <c r="W29" s="228">
        <f t="shared" si="7"/>
        <v>2.9411764705882353E-3</v>
      </c>
      <c r="X29" s="227">
        <v>0</v>
      </c>
      <c r="Y29" s="227">
        <f t="shared" si="8"/>
        <v>0</v>
      </c>
      <c r="Z29" s="227">
        <v>0</v>
      </c>
      <c r="AA29" s="228" t="e">
        <f t="shared" si="9"/>
        <v>#DIV/0!</v>
      </c>
      <c r="AB29" s="227">
        <v>0</v>
      </c>
      <c r="AC29" s="228" t="e">
        <f t="shared" si="10"/>
        <v>#DIV/0!</v>
      </c>
      <c r="AD29" s="153"/>
      <c r="AE29" s="153"/>
      <c r="AF29" s="153"/>
      <c r="AG29" s="153"/>
    </row>
    <row r="30" spans="1:33" ht="15.75" customHeight="1">
      <c r="A30" s="240">
        <v>20</v>
      </c>
      <c r="B30" s="250">
        <f>'11'!B28</f>
        <v>0</v>
      </c>
      <c r="C30" s="250" t="str">
        <f>'11'!C28</f>
        <v>Ngrandu</v>
      </c>
      <c r="D30" s="609">
        <v>3215.5324888761738</v>
      </c>
      <c r="E30" s="432">
        <v>59</v>
      </c>
      <c r="F30" s="228">
        <f t="shared" si="0"/>
        <v>1.8348438463646328</v>
      </c>
      <c r="G30" s="612">
        <v>0</v>
      </c>
      <c r="H30" s="228">
        <f t="shared" si="1"/>
        <v>0</v>
      </c>
      <c r="I30" s="125">
        <v>144</v>
      </c>
      <c r="J30" s="125">
        <v>1</v>
      </c>
      <c r="K30" s="125">
        <v>1</v>
      </c>
      <c r="L30" s="612">
        <v>0</v>
      </c>
      <c r="M30" s="227" t="e">
        <f t="shared" si="2"/>
        <v>#DIV/0!</v>
      </c>
      <c r="N30" s="125">
        <v>0</v>
      </c>
      <c r="O30" s="227" t="e">
        <f t="shared" si="3"/>
        <v>#DIV/0!</v>
      </c>
      <c r="P30" s="125">
        <v>0</v>
      </c>
      <c r="Q30" s="227" t="e">
        <f t="shared" si="4"/>
        <v>#DIV/0!</v>
      </c>
      <c r="R30" s="610">
        <v>144</v>
      </c>
      <c r="S30" s="228">
        <f t="shared" si="5"/>
        <v>4.4782629470594433</v>
      </c>
      <c r="T30" s="610">
        <v>1</v>
      </c>
      <c r="U30" s="228">
        <f t="shared" si="6"/>
        <v>6.9444444444444441E-3</v>
      </c>
      <c r="V30" s="610">
        <v>1</v>
      </c>
      <c r="W30" s="228">
        <f t="shared" si="7"/>
        <v>6.9444444444444441E-3</v>
      </c>
      <c r="X30" s="227">
        <v>0</v>
      </c>
      <c r="Y30" s="227">
        <f t="shared" si="8"/>
        <v>0</v>
      </c>
      <c r="Z30" s="227">
        <v>0</v>
      </c>
      <c r="AA30" s="228" t="e">
        <f t="shared" si="9"/>
        <v>#DIV/0!</v>
      </c>
      <c r="AB30" s="227">
        <v>0</v>
      </c>
      <c r="AC30" s="228" t="e">
        <f t="shared" si="10"/>
        <v>#DIV/0!</v>
      </c>
      <c r="AD30" s="153"/>
      <c r="AE30" s="153"/>
      <c r="AF30" s="153"/>
      <c r="AG30" s="153"/>
    </row>
    <row r="31" spans="1:33" ht="15.75" customHeight="1">
      <c r="A31" s="240">
        <v>21</v>
      </c>
      <c r="B31" s="250" t="str">
        <f>'11'!B29</f>
        <v>Jambon</v>
      </c>
      <c r="C31" s="250" t="str">
        <f>'11'!C29</f>
        <v>Jambon</v>
      </c>
      <c r="D31" s="609">
        <v>12874.902676413836</v>
      </c>
      <c r="E31" s="432">
        <v>31</v>
      </c>
      <c r="F31" s="228">
        <f t="shared" si="0"/>
        <v>0.24077851910127768</v>
      </c>
      <c r="G31" s="612">
        <v>0</v>
      </c>
      <c r="H31" s="228">
        <f t="shared" si="1"/>
        <v>0</v>
      </c>
      <c r="I31" s="125">
        <v>105</v>
      </c>
      <c r="J31" s="125">
        <v>20</v>
      </c>
      <c r="K31" s="125">
        <v>0</v>
      </c>
      <c r="L31" s="612">
        <v>0</v>
      </c>
      <c r="M31" s="227" t="e">
        <f t="shared" si="2"/>
        <v>#DIV/0!</v>
      </c>
      <c r="N31" s="125">
        <v>0</v>
      </c>
      <c r="O31" s="227" t="e">
        <f t="shared" si="3"/>
        <v>#DIV/0!</v>
      </c>
      <c r="P31" s="125">
        <v>0</v>
      </c>
      <c r="Q31" s="227" t="e">
        <f t="shared" si="4"/>
        <v>#DIV/0!</v>
      </c>
      <c r="R31" s="610">
        <v>31</v>
      </c>
      <c r="S31" s="228">
        <f t="shared" si="5"/>
        <v>0.24077851910127768</v>
      </c>
      <c r="T31" s="610">
        <v>1</v>
      </c>
      <c r="U31" s="228">
        <f t="shared" si="6"/>
        <v>3.2258064516129031E-2</v>
      </c>
      <c r="V31" s="610">
        <v>0</v>
      </c>
      <c r="W31" s="228">
        <f t="shared" si="7"/>
        <v>0</v>
      </c>
      <c r="X31" s="227">
        <v>0</v>
      </c>
      <c r="Y31" s="227">
        <f t="shared" si="8"/>
        <v>0</v>
      </c>
      <c r="Z31" s="227">
        <v>0</v>
      </c>
      <c r="AA31" s="228" t="e">
        <f t="shared" si="9"/>
        <v>#DIV/0!</v>
      </c>
      <c r="AB31" s="227">
        <v>0</v>
      </c>
      <c r="AC31" s="228" t="e">
        <f t="shared" si="10"/>
        <v>#DIV/0!</v>
      </c>
      <c r="AD31" s="153"/>
      <c r="AE31" s="153"/>
      <c r="AF31" s="153"/>
      <c r="AG31" s="153"/>
    </row>
    <row r="32" spans="1:33" ht="15.75" customHeight="1">
      <c r="A32" s="240">
        <v>22</v>
      </c>
      <c r="B32" s="250" t="str">
        <f>'11'!B30</f>
        <v>Badegan</v>
      </c>
      <c r="C32" s="250" t="str">
        <f>'11'!C30</f>
        <v>Badegan</v>
      </c>
      <c r="D32" s="609">
        <v>9193.698071058574</v>
      </c>
      <c r="E32" s="432">
        <v>28</v>
      </c>
      <c r="F32" s="228">
        <f t="shared" si="0"/>
        <v>0.30455644489939232</v>
      </c>
      <c r="G32" s="612">
        <v>1</v>
      </c>
      <c r="H32" s="228">
        <f t="shared" si="1"/>
        <v>3.5714285714285712</v>
      </c>
      <c r="I32" s="125">
        <v>194</v>
      </c>
      <c r="J32" s="125">
        <v>0</v>
      </c>
      <c r="K32" s="125">
        <v>1</v>
      </c>
      <c r="L32" s="612">
        <v>1</v>
      </c>
      <c r="M32" s="227">
        <f t="shared" si="2"/>
        <v>1</v>
      </c>
      <c r="N32" s="125">
        <v>0</v>
      </c>
      <c r="O32" s="227">
        <f t="shared" si="3"/>
        <v>0</v>
      </c>
      <c r="P32" s="125">
        <v>0</v>
      </c>
      <c r="Q32" s="227" t="e">
        <f t="shared" si="4"/>
        <v>#DIV/0!</v>
      </c>
      <c r="R32" s="610">
        <v>194</v>
      </c>
      <c r="S32" s="228">
        <f t="shared" si="5"/>
        <v>2.110141082517218</v>
      </c>
      <c r="T32" s="610">
        <v>0</v>
      </c>
      <c r="U32" s="228">
        <f t="shared" si="6"/>
        <v>0</v>
      </c>
      <c r="V32" s="610">
        <v>0</v>
      </c>
      <c r="W32" s="228">
        <f t="shared" si="7"/>
        <v>0</v>
      </c>
      <c r="X32" s="227">
        <v>0</v>
      </c>
      <c r="Y32" s="227">
        <f t="shared" si="8"/>
        <v>0</v>
      </c>
      <c r="Z32" s="227">
        <v>0</v>
      </c>
      <c r="AA32" s="228" t="e">
        <f t="shared" si="9"/>
        <v>#DIV/0!</v>
      </c>
      <c r="AB32" s="227">
        <v>0</v>
      </c>
      <c r="AC32" s="228" t="e">
        <f t="shared" si="10"/>
        <v>#DIV/0!</v>
      </c>
      <c r="AD32" s="153"/>
      <c r="AE32" s="153"/>
      <c r="AF32" s="153"/>
      <c r="AG32" s="153"/>
    </row>
    <row r="33" spans="1:33" ht="15.75" customHeight="1">
      <c r="A33" s="240">
        <v>23</v>
      </c>
      <c r="B33" s="250" t="str">
        <f>'11'!B31</f>
        <v>Sampung</v>
      </c>
      <c r="C33" s="250" t="str">
        <f>'11'!C31</f>
        <v>Sampung</v>
      </c>
      <c r="D33" s="609">
        <v>7155.3846926415354</v>
      </c>
      <c r="E33" s="432">
        <v>37</v>
      </c>
      <c r="F33" s="228">
        <f t="shared" si="0"/>
        <v>0.51709309267536818</v>
      </c>
      <c r="G33" s="612">
        <v>0</v>
      </c>
      <c r="H33" s="228">
        <f t="shared" si="1"/>
        <v>0</v>
      </c>
      <c r="I33" s="125">
        <v>45</v>
      </c>
      <c r="J33" s="125">
        <v>0</v>
      </c>
      <c r="K33" s="125">
        <v>2</v>
      </c>
      <c r="L33" s="612">
        <v>0</v>
      </c>
      <c r="M33" s="227" t="e">
        <f t="shared" si="2"/>
        <v>#DIV/0!</v>
      </c>
      <c r="N33" s="125">
        <v>0</v>
      </c>
      <c r="O33" s="227" t="e">
        <f t="shared" si="3"/>
        <v>#DIV/0!</v>
      </c>
      <c r="P33" s="125">
        <v>0</v>
      </c>
      <c r="Q33" s="227" t="e">
        <f t="shared" si="4"/>
        <v>#DIV/0!</v>
      </c>
      <c r="R33" s="610">
        <v>64</v>
      </c>
      <c r="S33" s="228">
        <f t="shared" si="5"/>
        <v>0.89443129543847455</v>
      </c>
      <c r="T33" s="610">
        <v>3</v>
      </c>
      <c r="U33" s="228">
        <f t="shared" si="6"/>
        <v>4.6875E-2</v>
      </c>
      <c r="V33" s="610">
        <v>1</v>
      </c>
      <c r="W33" s="228">
        <f t="shared" si="7"/>
        <v>1.5625E-2</v>
      </c>
      <c r="X33" s="227">
        <v>0</v>
      </c>
      <c r="Y33" s="227">
        <f t="shared" si="8"/>
        <v>0</v>
      </c>
      <c r="Z33" s="227">
        <v>0</v>
      </c>
      <c r="AA33" s="228" t="e">
        <f t="shared" si="9"/>
        <v>#DIV/0!</v>
      </c>
      <c r="AB33" s="227">
        <v>0</v>
      </c>
      <c r="AC33" s="228" t="e">
        <f t="shared" si="10"/>
        <v>#DIV/0!</v>
      </c>
      <c r="AD33" s="153"/>
      <c r="AE33" s="153"/>
      <c r="AF33" s="153"/>
      <c r="AG33" s="153"/>
    </row>
    <row r="34" spans="1:33" ht="15.75" customHeight="1">
      <c r="A34" s="240">
        <v>24</v>
      </c>
      <c r="B34" s="250">
        <f>'11'!B32</f>
        <v>0</v>
      </c>
      <c r="C34" s="250" t="str">
        <f>'11'!C32</f>
        <v>Kunti</v>
      </c>
      <c r="D34" s="609">
        <v>3831.8162727422132</v>
      </c>
      <c r="E34" s="432">
        <v>92</v>
      </c>
      <c r="F34" s="228">
        <f t="shared" si="0"/>
        <v>2.4009501878899018</v>
      </c>
      <c r="G34" s="612">
        <v>3</v>
      </c>
      <c r="H34" s="228">
        <f t="shared" si="1"/>
        <v>3.2608695652173911</v>
      </c>
      <c r="I34" s="125">
        <v>92</v>
      </c>
      <c r="J34" s="125">
        <v>0</v>
      </c>
      <c r="K34" s="125">
        <v>0</v>
      </c>
      <c r="L34" s="612">
        <v>3</v>
      </c>
      <c r="M34" s="227">
        <f t="shared" si="2"/>
        <v>1</v>
      </c>
      <c r="N34" s="125">
        <v>0</v>
      </c>
      <c r="O34" s="227">
        <f t="shared" si="3"/>
        <v>0</v>
      </c>
      <c r="P34" s="125">
        <v>0</v>
      </c>
      <c r="Q34" s="227" t="e">
        <f t="shared" si="4"/>
        <v>#DIV/0!</v>
      </c>
      <c r="R34" s="610">
        <v>54</v>
      </c>
      <c r="S34" s="228">
        <f t="shared" si="5"/>
        <v>1.4092533711527684</v>
      </c>
      <c r="T34" s="613"/>
      <c r="U34" s="228">
        <f t="shared" si="6"/>
        <v>0</v>
      </c>
      <c r="V34" s="613"/>
      <c r="W34" s="228">
        <f t="shared" si="7"/>
        <v>0</v>
      </c>
      <c r="X34" s="227">
        <v>0</v>
      </c>
      <c r="Y34" s="227">
        <f t="shared" si="8"/>
        <v>0</v>
      </c>
      <c r="Z34" s="227">
        <v>0</v>
      </c>
      <c r="AA34" s="228" t="e">
        <f t="shared" si="9"/>
        <v>#DIV/0!</v>
      </c>
      <c r="AB34" s="227">
        <v>0</v>
      </c>
      <c r="AC34" s="228" t="e">
        <f t="shared" si="10"/>
        <v>#DIV/0!</v>
      </c>
      <c r="AD34" s="153"/>
      <c r="AE34" s="153"/>
      <c r="AF34" s="153"/>
      <c r="AG34" s="153"/>
    </row>
    <row r="35" spans="1:33" ht="15.75" customHeight="1">
      <c r="A35" s="240">
        <v>25</v>
      </c>
      <c r="B35" s="250" t="str">
        <f>'11'!B33</f>
        <v>Sukorejo</v>
      </c>
      <c r="C35" s="250" t="str">
        <f>'11'!C33</f>
        <v>Sukorejo</v>
      </c>
      <c r="D35" s="609">
        <v>16032.957921198877</v>
      </c>
      <c r="E35" s="432">
        <v>162</v>
      </c>
      <c r="F35" s="228">
        <f t="shared" si="0"/>
        <v>1.0104186688209453</v>
      </c>
      <c r="G35" s="612">
        <v>5</v>
      </c>
      <c r="H35" s="228">
        <f t="shared" si="1"/>
        <v>3.0864197530864197</v>
      </c>
      <c r="I35" s="125">
        <v>266</v>
      </c>
      <c r="J35" s="125">
        <v>40</v>
      </c>
      <c r="K35" s="125">
        <v>13</v>
      </c>
      <c r="L35" s="612">
        <v>5</v>
      </c>
      <c r="M35" s="227">
        <f t="shared" si="2"/>
        <v>1</v>
      </c>
      <c r="N35" s="125">
        <v>0</v>
      </c>
      <c r="O35" s="227">
        <f t="shared" si="3"/>
        <v>0</v>
      </c>
      <c r="P35" s="125">
        <v>0</v>
      </c>
      <c r="Q35" s="227" t="e">
        <f t="shared" si="4"/>
        <v>#DIV/0!</v>
      </c>
      <c r="R35" s="610">
        <v>266</v>
      </c>
      <c r="S35" s="228">
        <f t="shared" si="5"/>
        <v>1.6590825055948857</v>
      </c>
      <c r="T35" s="610">
        <v>0</v>
      </c>
      <c r="U35" s="228">
        <f t="shared" si="6"/>
        <v>0</v>
      </c>
      <c r="V35" s="610">
        <v>0</v>
      </c>
      <c r="W35" s="228">
        <f t="shared" si="7"/>
        <v>0</v>
      </c>
      <c r="X35" s="227">
        <v>0</v>
      </c>
      <c r="Y35" s="227">
        <f t="shared" si="8"/>
        <v>0</v>
      </c>
      <c r="Z35" s="227">
        <v>0</v>
      </c>
      <c r="AA35" s="228" t="e">
        <f t="shared" si="9"/>
        <v>#DIV/0!</v>
      </c>
      <c r="AB35" s="227">
        <v>0</v>
      </c>
      <c r="AC35" s="228" t="e">
        <f t="shared" si="10"/>
        <v>#DIV/0!</v>
      </c>
      <c r="AD35" s="153"/>
      <c r="AE35" s="153"/>
      <c r="AF35" s="153"/>
      <c r="AG35" s="153"/>
    </row>
    <row r="36" spans="1:33" ht="15.75" customHeight="1">
      <c r="A36" s="240">
        <v>26</v>
      </c>
      <c r="B36" s="250" t="str">
        <f>'11'!B34</f>
        <v>Ponorogo</v>
      </c>
      <c r="C36" s="250" t="str">
        <f>'11'!C34</f>
        <v>Po. Utara</v>
      </c>
      <c r="D36" s="609">
        <v>10894.066542087932</v>
      </c>
      <c r="E36" s="432">
        <v>37</v>
      </c>
      <c r="F36" s="228">
        <f t="shared" si="0"/>
        <v>0.33963442261945892</v>
      </c>
      <c r="G36" s="612">
        <v>1</v>
      </c>
      <c r="H36" s="228">
        <f t="shared" si="1"/>
        <v>2.7027027027027026</v>
      </c>
      <c r="I36" s="125">
        <v>294</v>
      </c>
      <c r="J36" s="125">
        <v>2</v>
      </c>
      <c r="K36" s="125">
        <v>2</v>
      </c>
      <c r="L36" s="612">
        <v>1</v>
      </c>
      <c r="M36" s="227">
        <f t="shared" si="2"/>
        <v>1</v>
      </c>
      <c r="N36" s="125">
        <v>1</v>
      </c>
      <c r="O36" s="227">
        <f t="shared" si="3"/>
        <v>1</v>
      </c>
      <c r="P36" s="125">
        <v>1</v>
      </c>
      <c r="Q36" s="227">
        <f t="shared" si="4"/>
        <v>1</v>
      </c>
      <c r="R36" s="610">
        <v>300</v>
      </c>
      <c r="S36" s="228">
        <f t="shared" si="5"/>
        <v>2.7537926158334507</v>
      </c>
      <c r="T36" s="610">
        <v>19</v>
      </c>
      <c r="U36" s="228">
        <f t="shared" si="6"/>
        <v>6.3333333333333339E-2</v>
      </c>
      <c r="V36" s="610">
        <v>0</v>
      </c>
      <c r="W36" s="228">
        <f t="shared" si="7"/>
        <v>0</v>
      </c>
      <c r="X36" s="227">
        <v>0</v>
      </c>
      <c r="Y36" s="227">
        <f t="shared" si="8"/>
        <v>0</v>
      </c>
      <c r="Z36" s="227">
        <v>0</v>
      </c>
      <c r="AA36" s="228" t="e">
        <f t="shared" si="9"/>
        <v>#DIV/0!</v>
      </c>
      <c r="AB36" s="227">
        <v>0</v>
      </c>
      <c r="AC36" s="228" t="e">
        <f t="shared" si="10"/>
        <v>#DIV/0!</v>
      </c>
      <c r="AD36" s="153"/>
      <c r="AE36" s="153"/>
      <c r="AF36" s="153"/>
      <c r="AG36" s="153"/>
    </row>
    <row r="37" spans="1:33" ht="15.75" customHeight="1">
      <c r="A37" s="240">
        <v>27</v>
      </c>
      <c r="B37" s="250">
        <f>'11'!B35</f>
        <v>0</v>
      </c>
      <c r="C37" s="250" t="str">
        <f>'11'!C35</f>
        <v>Po. Selatan</v>
      </c>
      <c r="D37" s="609">
        <v>9824.351165947397</v>
      </c>
      <c r="E37" s="432">
        <v>117</v>
      </c>
      <c r="F37" s="228">
        <f t="shared" si="0"/>
        <v>1.1909183418192411</v>
      </c>
      <c r="G37" s="612">
        <v>4</v>
      </c>
      <c r="H37" s="228">
        <f t="shared" si="1"/>
        <v>3.4188034188034191</v>
      </c>
      <c r="I37" s="125">
        <v>296</v>
      </c>
      <c r="J37" s="125">
        <v>238</v>
      </c>
      <c r="K37" s="125">
        <v>0</v>
      </c>
      <c r="L37" s="612">
        <v>4</v>
      </c>
      <c r="M37" s="227">
        <f t="shared" si="2"/>
        <v>1</v>
      </c>
      <c r="N37" s="125">
        <v>3</v>
      </c>
      <c r="O37" s="227">
        <f t="shared" si="3"/>
        <v>0.75</v>
      </c>
      <c r="P37" s="125">
        <v>3</v>
      </c>
      <c r="Q37" s="227">
        <f t="shared" si="4"/>
        <v>1</v>
      </c>
      <c r="R37" s="610">
        <v>304</v>
      </c>
      <c r="S37" s="228">
        <f t="shared" si="5"/>
        <v>3.0943519308807628</v>
      </c>
      <c r="T37" s="610">
        <v>0</v>
      </c>
      <c r="U37" s="228">
        <f t="shared" si="6"/>
        <v>0</v>
      </c>
      <c r="V37" s="610">
        <v>0</v>
      </c>
      <c r="W37" s="228">
        <f t="shared" si="7"/>
        <v>0</v>
      </c>
      <c r="X37" s="227">
        <v>0</v>
      </c>
      <c r="Y37" s="227">
        <f t="shared" si="8"/>
        <v>0</v>
      </c>
      <c r="Z37" s="227">
        <v>0</v>
      </c>
      <c r="AA37" s="228" t="e">
        <f t="shared" si="9"/>
        <v>#DIV/0!</v>
      </c>
      <c r="AB37" s="227">
        <v>0</v>
      </c>
      <c r="AC37" s="228" t="e">
        <f t="shared" si="10"/>
        <v>#DIV/0!</v>
      </c>
      <c r="AD37" s="153"/>
      <c r="AE37" s="153"/>
      <c r="AF37" s="153"/>
      <c r="AG37" s="153"/>
    </row>
    <row r="38" spans="1:33" ht="15.75" customHeight="1">
      <c r="A38" s="240">
        <v>28</v>
      </c>
      <c r="B38" s="250" t="str">
        <f>'11'!B36</f>
        <v>Babadan</v>
      </c>
      <c r="C38" s="250" t="str">
        <f>'11'!C36</f>
        <v>Babadan</v>
      </c>
      <c r="D38" s="609">
        <v>10965.913097201848</v>
      </c>
      <c r="E38" s="432">
        <v>35</v>
      </c>
      <c r="F38" s="228">
        <f t="shared" si="0"/>
        <v>0.31917086784985454</v>
      </c>
      <c r="G38" s="612">
        <v>1</v>
      </c>
      <c r="H38" s="228">
        <f t="shared" si="1"/>
        <v>2.8571428571428572</v>
      </c>
      <c r="I38" s="125">
        <v>78</v>
      </c>
      <c r="J38" s="125">
        <v>5</v>
      </c>
      <c r="K38" s="125">
        <v>1</v>
      </c>
      <c r="L38" s="612">
        <v>1</v>
      </c>
      <c r="M38" s="227">
        <f t="shared" si="2"/>
        <v>1</v>
      </c>
      <c r="N38" s="125">
        <v>0</v>
      </c>
      <c r="O38" s="227">
        <f t="shared" si="3"/>
        <v>0</v>
      </c>
      <c r="P38" s="125">
        <v>0</v>
      </c>
      <c r="Q38" s="227" t="e">
        <f t="shared" si="4"/>
        <v>#DIV/0!</v>
      </c>
      <c r="R38" s="610">
        <v>699</v>
      </c>
      <c r="S38" s="228">
        <f t="shared" si="5"/>
        <v>6.3742981893442376</v>
      </c>
      <c r="T38" s="610">
        <v>5</v>
      </c>
      <c r="U38" s="228">
        <f t="shared" si="6"/>
        <v>7.1530758226037196E-3</v>
      </c>
      <c r="V38" s="610">
        <v>1</v>
      </c>
      <c r="W38" s="228">
        <f t="shared" si="7"/>
        <v>1.4306151645207439E-3</v>
      </c>
      <c r="X38" s="227">
        <v>0</v>
      </c>
      <c r="Y38" s="227">
        <f t="shared" si="8"/>
        <v>0</v>
      </c>
      <c r="Z38" s="227">
        <v>0</v>
      </c>
      <c r="AA38" s="228" t="e">
        <f t="shared" si="9"/>
        <v>#DIV/0!</v>
      </c>
      <c r="AB38" s="227">
        <v>0</v>
      </c>
      <c r="AC38" s="228" t="e">
        <f t="shared" si="10"/>
        <v>#DIV/0!</v>
      </c>
      <c r="AD38" s="153"/>
      <c r="AE38" s="153"/>
      <c r="AF38" s="153"/>
      <c r="AG38" s="153"/>
    </row>
    <row r="39" spans="1:33" ht="15.75" customHeight="1">
      <c r="A39" s="240">
        <v>29</v>
      </c>
      <c r="B39" s="250">
        <f>'11'!B37</f>
        <v>0</v>
      </c>
      <c r="C39" s="250" t="str">
        <f>'11'!C37</f>
        <v>Sukosari</v>
      </c>
      <c r="D39" s="609">
        <v>8056.9259101450516</v>
      </c>
      <c r="E39" s="432">
        <v>51</v>
      </c>
      <c r="F39" s="228">
        <f t="shared" si="0"/>
        <v>0.63299576747729869</v>
      </c>
      <c r="G39" s="612">
        <v>2</v>
      </c>
      <c r="H39" s="228">
        <f t="shared" si="1"/>
        <v>3.9215686274509802</v>
      </c>
      <c r="I39" s="125">
        <v>129</v>
      </c>
      <c r="J39" s="125">
        <v>2</v>
      </c>
      <c r="K39" s="125">
        <v>0</v>
      </c>
      <c r="L39" s="612">
        <v>2</v>
      </c>
      <c r="M39" s="227">
        <f t="shared" si="2"/>
        <v>1</v>
      </c>
      <c r="N39" s="445">
        <v>0</v>
      </c>
      <c r="O39" s="227">
        <f t="shared" si="3"/>
        <v>0</v>
      </c>
      <c r="P39" s="611">
        <v>0</v>
      </c>
      <c r="Q39" s="227" t="e">
        <f t="shared" si="4"/>
        <v>#DIV/0!</v>
      </c>
      <c r="R39" s="610">
        <v>130</v>
      </c>
      <c r="S39" s="228">
        <f t="shared" si="5"/>
        <v>1.6135186229813494</v>
      </c>
      <c r="T39" s="610">
        <v>1</v>
      </c>
      <c r="U39" s="228">
        <f t="shared" si="6"/>
        <v>7.6923076923076927E-3</v>
      </c>
      <c r="V39" s="613"/>
      <c r="W39" s="228">
        <f t="shared" si="7"/>
        <v>0</v>
      </c>
      <c r="X39" s="227">
        <v>0</v>
      </c>
      <c r="Y39" s="227">
        <f t="shared" si="8"/>
        <v>0</v>
      </c>
      <c r="Z39" s="227">
        <v>0</v>
      </c>
      <c r="AA39" s="228" t="e">
        <f t="shared" si="9"/>
        <v>#DIV/0!</v>
      </c>
      <c r="AB39" s="227">
        <v>0</v>
      </c>
      <c r="AC39" s="228" t="e">
        <f t="shared" si="10"/>
        <v>#DIV/0!</v>
      </c>
      <c r="AD39" s="153"/>
      <c r="AE39" s="153"/>
      <c r="AF39" s="153"/>
      <c r="AG39" s="153"/>
    </row>
    <row r="40" spans="1:33" ht="15.75" customHeight="1">
      <c r="A40" s="240">
        <v>30</v>
      </c>
      <c r="B40" s="250" t="str">
        <f>'11'!B38</f>
        <v>Jenangan</v>
      </c>
      <c r="C40" s="250" t="str">
        <f>'11'!C38</f>
        <v>Jenangan</v>
      </c>
      <c r="D40" s="609">
        <v>10434.248589358866</v>
      </c>
      <c r="E40" s="432">
        <v>65</v>
      </c>
      <c r="F40" s="228">
        <f t="shared" si="0"/>
        <v>0.62294854721296167</v>
      </c>
      <c r="G40" s="612">
        <v>2</v>
      </c>
      <c r="H40" s="228">
        <f t="shared" si="1"/>
        <v>3.0769230769230771</v>
      </c>
      <c r="I40" s="125">
        <v>117</v>
      </c>
      <c r="J40" s="125">
        <v>2</v>
      </c>
      <c r="K40" s="125">
        <v>1</v>
      </c>
      <c r="L40" s="612">
        <v>2</v>
      </c>
      <c r="M40" s="227">
        <f t="shared" si="2"/>
        <v>1</v>
      </c>
      <c r="N40" s="125">
        <v>0</v>
      </c>
      <c r="O40" s="227">
        <f t="shared" si="3"/>
        <v>0</v>
      </c>
      <c r="P40" s="125">
        <v>0</v>
      </c>
      <c r="Q40" s="227" t="e">
        <f t="shared" si="4"/>
        <v>#DIV/0!</v>
      </c>
      <c r="R40" s="610">
        <v>117</v>
      </c>
      <c r="S40" s="228">
        <f t="shared" si="5"/>
        <v>1.121307384983331</v>
      </c>
      <c r="T40" s="610">
        <v>3</v>
      </c>
      <c r="U40" s="228">
        <f t="shared" si="6"/>
        <v>2.564102564102564E-2</v>
      </c>
      <c r="V40" s="610">
        <v>0</v>
      </c>
      <c r="W40" s="228">
        <f t="shared" si="7"/>
        <v>0</v>
      </c>
      <c r="X40" s="227">
        <v>0</v>
      </c>
      <c r="Y40" s="227">
        <f t="shared" si="8"/>
        <v>0</v>
      </c>
      <c r="Z40" s="227">
        <v>0</v>
      </c>
      <c r="AA40" s="228" t="e">
        <f t="shared" si="9"/>
        <v>#DIV/0!</v>
      </c>
      <c r="AB40" s="227">
        <v>0</v>
      </c>
      <c r="AC40" s="228" t="e">
        <f t="shared" si="10"/>
        <v>#DIV/0!</v>
      </c>
      <c r="AD40" s="153"/>
      <c r="AE40" s="153"/>
      <c r="AF40" s="153"/>
      <c r="AG40" s="153"/>
    </row>
    <row r="41" spans="1:33" ht="15.75" customHeight="1">
      <c r="A41" s="240">
        <v>31</v>
      </c>
      <c r="B41" s="250">
        <f>'11'!B39</f>
        <v>0</v>
      </c>
      <c r="C41" s="250" t="str">
        <f>'11'!C39</f>
        <v>Setono</v>
      </c>
      <c r="D41" s="609">
        <v>6386.8926512749031</v>
      </c>
      <c r="E41" s="432">
        <v>21</v>
      </c>
      <c r="F41" s="228">
        <f t="shared" si="0"/>
        <v>0.32879838673675121</v>
      </c>
      <c r="G41" s="612">
        <v>3</v>
      </c>
      <c r="H41" s="228">
        <f t="shared" si="1"/>
        <v>14.285714285714285</v>
      </c>
      <c r="I41" s="125">
        <v>160</v>
      </c>
      <c r="J41" s="125">
        <v>0</v>
      </c>
      <c r="K41" s="125">
        <v>3</v>
      </c>
      <c r="L41" s="612">
        <v>3</v>
      </c>
      <c r="M41" s="227">
        <f t="shared" si="2"/>
        <v>1</v>
      </c>
      <c r="N41" s="125">
        <v>0</v>
      </c>
      <c r="O41" s="227">
        <f t="shared" si="3"/>
        <v>0</v>
      </c>
      <c r="P41" s="125">
        <v>0</v>
      </c>
      <c r="Q41" s="227" t="e">
        <f t="shared" si="4"/>
        <v>#DIV/0!</v>
      </c>
      <c r="R41" s="610">
        <v>5081</v>
      </c>
      <c r="S41" s="228">
        <f t="shared" si="5"/>
        <v>79.55355252425872</v>
      </c>
      <c r="T41" s="610">
        <v>10</v>
      </c>
      <c r="U41" s="228">
        <f t="shared" si="6"/>
        <v>1.9681165124975399E-3</v>
      </c>
      <c r="V41" s="610">
        <v>10</v>
      </c>
      <c r="W41" s="228">
        <f t="shared" si="7"/>
        <v>1.9681165124975399E-3</v>
      </c>
      <c r="X41" s="227">
        <v>0</v>
      </c>
      <c r="Y41" s="227">
        <f t="shared" si="8"/>
        <v>0</v>
      </c>
      <c r="Z41" s="227">
        <v>0</v>
      </c>
      <c r="AA41" s="228" t="e">
        <f t="shared" si="9"/>
        <v>#DIV/0!</v>
      </c>
      <c r="AB41" s="227">
        <v>0</v>
      </c>
      <c r="AC41" s="228" t="e">
        <f t="shared" si="10"/>
        <v>#DIV/0!</v>
      </c>
      <c r="AD41" s="153"/>
      <c r="AE41" s="153"/>
      <c r="AF41" s="153"/>
      <c r="AG41" s="153"/>
    </row>
    <row r="42" spans="1:33" ht="15.75" customHeight="1">
      <c r="A42" s="240">
        <v>32</v>
      </c>
      <c r="B42" s="250" t="str">
        <f>'11'!B40</f>
        <v>Ngebel</v>
      </c>
      <c r="C42" s="250" t="str">
        <f>'11'!C40</f>
        <v>Ngebel</v>
      </c>
      <c r="D42" s="609">
        <v>5813.1846037726664</v>
      </c>
      <c r="E42" s="432">
        <v>0</v>
      </c>
      <c r="F42" s="228">
        <f t="shared" si="0"/>
        <v>0</v>
      </c>
      <c r="G42" s="612">
        <v>0</v>
      </c>
      <c r="H42" s="228" t="e">
        <f t="shared" si="1"/>
        <v>#DIV/0!</v>
      </c>
      <c r="I42" s="125">
        <v>25</v>
      </c>
      <c r="J42" s="125">
        <v>0</v>
      </c>
      <c r="K42" s="125">
        <v>1</v>
      </c>
      <c r="L42" s="612">
        <v>0</v>
      </c>
      <c r="M42" s="227" t="e">
        <f t="shared" si="2"/>
        <v>#DIV/0!</v>
      </c>
      <c r="N42" s="125">
        <v>0</v>
      </c>
      <c r="O42" s="227" t="e">
        <f t="shared" si="3"/>
        <v>#DIV/0!</v>
      </c>
      <c r="P42" s="125">
        <v>0</v>
      </c>
      <c r="Q42" s="227" t="e">
        <f t="shared" si="4"/>
        <v>#DIV/0!</v>
      </c>
      <c r="R42" s="610">
        <v>25</v>
      </c>
      <c r="S42" s="228">
        <f t="shared" si="5"/>
        <v>0.43005687422648486</v>
      </c>
      <c r="T42" s="610">
        <v>0</v>
      </c>
      <c r="U42" s="228">
        <f t="shared" si="6"/>
        <v>0</v>
      </c>
      <c r="V42" s="610">
        <v>0</v>
      </c>
      <c r="W42" s="228">
        <f t="shared" si="7"/>
        <v>0</v>
      </c>
      <c r="X42" s="227">
        <v>0</v>
      </c>
      <c r="Y42" s="227">
        <f t="shared" si="8"/>
        <v>0</v>
      </c>
      <c r="Z42" s="227">
        <v>0</v>
      </c>
      <c r="AA42" s="228" t="e">
        <f t="shared" si="9"/>
        <v>#DIV/0!</v>
      </c>
      <c r="AB42" s="227">
        <v>0</v>
      </c>
      <c r="AC42" s="228" t="e">
        <f t="shared" si="10"/>
        <v>#DIV/0!</v>
      </c>
      <c r="AD42" s="153"/>
      <c r="AE42" s="153"/>
      <c r="AF42" s="153"/>
      <c r="AG42" s="153"/>
    </row>
    <row r="43" spans="1:33" ht="15.75" customHeight="1">
      <c r="A43" s="295" t="s">
        <v>1057</v>
      </c>
      <c r="B43" s="295"/>
      <c r="C43" s="606"/>
      <c r="D43" s="232">
        <f t="shared" ref="D43:E43" si="11">SUM(D11:D42)</f>
        <v>257499.81974836718</v>
      </c>
      <c r="E43" s="232">
        <f t="shared" si="11"/>
        <v>1930</v>
      </c>
      <c r="F43" s="393">
        <f t="shared" si="0"/>
        <v>0.74951508777211018</v>
      </c>
      <c r="G43" s="232">
        <f>SUM(G11:G42)</f>
        <v>70</v>
      </c>
      <c r="H43" s="393">
        <f t="shared" si="1"/>
        <v>3.6269430051813467</v>
      </c>
      <c r="I43" s="232">
        <f t="shared" ref="I43:L43" si="12">SUM(I11:I42)</f>
        <v>4853</v>
      </c>
      <c r="J43" s="232">
        <f t="shared" si="12"/>
        <v>362</v>
      </c>
      <c r="K43" s="232">
        <f t="shared" si="12"/>
        <v>41</v>
      </c>
      <c r="L43" s="232">
        <f t="shared" si="12"/>
        <v>70</v>
      </c>
      <c r="M43" s="232">
        <f t="shared" si="2"/>
        <v>1</v>
      </c>
      <c r="N43" s="232">
        <f>SUM(N11:N42)</f>
        <v>12</v>
      </c>
      <c r="O43" s="232">
        <f t="shared" si="3"/>
        <v>0.17142857142857143</v>
      </c>
      <c r="P43" s="232">
        <f>SUM(P11:P42)</f>
        <v>8</v>
      </c>
      <c r="Q43" s="232">
        <f t="shared" si="4"/>
        <v>0.66666666666666663</v>
      </c>
      <c r="R43" s="232">
        <f>SUM(R11:R42)</f>
        <v>11738</v>
      </c>
      <c r="S43" s="296">
        <f t="shared" si="5"/>
        <v>4.5584497928855079</v>
      </c>
      <c r="T43" s="232">
        <f>SUM(T11:T42)</f>
        <v>67</v>
      </c>
      <c r="U43" s="296">
        <f t="shared" si="6"/>
        <v>5.7079570625319471E-3</v>
      </c>
      <c r="V43" s="232">
        <f>SUM(V11:V42)</f>
        <v>51</v>
      </c>
      <c r="W43" s="296">
        <f t="shared" si="7"/>
        <v>4.344862838643721E-3</v>
      </c>
      <c r="X43" s="232">
        <f t="shared" ref="X43:Z43" si="13">SUM(X11:X42)</f>
        <v>0</v>
      </c>
      <c r="Y43" s="232">
        <f t="shared" si="13"/>
        <v>0</v>
      </c>
      <c r="Z43" s="232">
        <f t="shared" si="13"/>
        <v>0</v>
      </c>
      <c r="AA43" s="296" t="e">
        <f t="shared" si="9"/>
        <v>#DIV/0!</v>
      </c>
      <c r="AB43" s="232">
        <v>0</v>
      </c>
      <c r="AC43" s="296" t="e">
        <f t="shared" si="10"/>
        <v>#DIV/0!</v>
      </c>
      <c r="AD43" s="153"/>
      <c r="AE43" s="153"/>
      <c r="AF43" s="153"/>
      <c r="AG43" s="153"/>
    </row>
    <row r="44" spans="1:33" ht="15.75" customHeight="1">
      <c r="A44" s="153"/>
      <c r="B44" s="153"/>
      <c r="C44" s="169"/>
      <c r="D44" s="169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153"/>
      <c r="AE44" s="153"/>
      <c r="AF44" s="153"/>
      <c r="AG44" s="153"/>
    </row>
    <row r="45" spans="1:33" ht="15.75" customHeight="1">
      <c r="A45" s="153" t="s">
        <v>1518</v>
      </c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</row>
    <row r="46" spans="1:33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</row>
    <row r="47" spans="1:33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</row>
    <row r="48" spans="1:33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</row>
    <row r="49" spans="1:33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</row>
    <row r="50" spans="1:33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</row>
    <row r="51" spans="1:33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</row>
    <row r="52" spans="1:33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</row>
    <row r="53" spans="1:33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</row>
    <row r="54" spans="1:33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</row>
    <row r="55" spans="1:33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</row>
    <row r="56" spans="1:33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</row>
    <row r="57" spans="1:33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</row>
    <row r="58" spans="1:33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</row>
    <row r="59" spans="1:33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</row>
    <row r="60" spans="1:33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</row>
    <row r="61" spans="1:33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</row>
    <row r="62" spans="1:33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</row>
    <row r="63" spans="1:33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</row>
    <row r="64" spans="1:33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</row>
    <row r="65" spans="1:33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</row>
    <row r="66" spans="1:33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</row>
    <row r="67" spans="1:33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</row>
    <row r="68" spans="1:33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</row>
    <row r="69" spans="1:33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</row>
    <row r="70" spans="1:33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</row>
    <row r="71" spans="1:33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</row>
    <row r="72" spans="1:33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</row>
    <row r="73" spans="1:33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</row>
    <row r="74" spans="1:33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</row>
    <row r="75" spans="1:33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</row>
    <row r="76" spans="1:33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</row>
    <row r="77" spans="1:33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</row>
    <row r="78" spans="1:33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</row>
    <row r="79" spans="1:33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</row>
    <row r="80" spans="1:33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</row>
    <row r="81" spans="1:33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</row>
    <row r="82" spans="1:33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</row>
    <row r="83" spans="1:33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</row>
    <row r="84" spans="1:33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</row>
    <row r="85" spans="1:33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</row>
    <row r="86" spans="1:33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</row>
    <row r="87" spans="1:33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</row>
    <row r="88" spans="1:33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</row>
    <row r="89" spans="1:33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</row>
    <row r="90" spans="1:33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</row>
    <row r="91" spans="1:33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</row>
    <row r="92" spans="1:33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</row>
    <row r="93" spans="1:33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</row>
    <row r="94" spans="1:33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</row>
    <row r="95" spans="1:33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</row>
    <row r="96" spans="1:33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</row>
    <row r="97" spans="1:33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</row>
    <row r="98" spans="1:33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</row>
    <row r="99" spans="1:33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</row>
    <row r="100" spans="1:33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</row>
    <row r="101" spans="1:33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</row>
    <row r="102" spans="1:33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</row>
    <row r="103" spans="1:33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</row>
    <row r="104" spans="1:33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</row>
    <row r="105" spans="1:33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</row>
    <row r="106" spans="1:33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</row>
    <row r="107" spans="1:33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</row>
    <row r="108" spans="1:33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</row>
    <row r="109" spans="1:33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</row>
    <row r="110" spans="1:33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</row>
    <row r="111" spans="1:33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</row>
    <row r="112" spans="1:33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</row>
    <row r="113" spans="1:33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</row>
    <row r="114" spans="1:33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</row>
    <row r="115" spans="1:33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</row>
    <row r="116" spans="1:33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</row>
    <row r="117" spans="1:33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</row>
    <row r="118" spans="1:33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</row>
    <row r="119" spans="1:33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</row>
    <row r="120" spans="1:33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</row>
    <row r="121" spans="1:33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</row>
    <row r="122" spans="1:33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</row>
    <row r="123" spans="1:33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</row>
    <row r="124" spans="1:33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</row>
    <row r="125" spans="1:33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</row>
    <row r="126" spans="1:33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</row>
    <row r="127" spans="1:33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</row>
    <row r="128" spans="1:33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</row>
    <row r="129" spans="1:33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</row>
    <row r="130" spans="1:33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</row>
    <row r="131" spans="1:33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</row>
    <row r="132" spans="1:33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</row>
    <row r="133" spans="1:33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</row>
    <row r="134" spans="1:33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</row>
    <row r="135" spans="1:33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</row>
    <row r="136" spans="1:33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</row>
    <row r="137" spans="1:33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</row>
    <row r="138" spans="1:33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</row>
    <row r="139" spans="1:33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</row>
    <row r="140" spans="1:33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</row>
    <row r="141" spans="1:33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</row>
    <row r="142" spans="1:33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</row>
    <row r="143" spans="1:33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</row>
    <row r="144" spans="1:33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</row>
    <row r="145" spans="1:33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</row>
    <row r="146" spans="1:33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</row>
    <row r="147" spans="1:33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</row>
    <row r="148" spans="1:33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</row>
    <row r="149" spans="1:33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</row>
    <row r="150" spans="1:33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</row>
    <row r="151" spans="1:33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</row>
    <row r="152" spans="1:33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</row>
    <row r="153" spans="1:33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</row>
    <row r="154" spans="1:33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</row>
    <row r="155" spans="1:33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</row>
    <row r="156" spans="1:33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</row>
    <row r="157" spans="1:33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</row>
    <row r="158" spans="1:33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</row>
    <row r="159" spans="1:33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</row>
    <row r="160" spans="1:33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</row>
    <row r="161" spans="1:33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</row>
    <row r="162" spans="1:33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</row>
    <row r="163" spans="1:33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</row>
    <row r="164" spans="1:33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</row>
    <row r="165" spans="1:33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</row>
    <row r="166" spans="1:33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</row>
    <row r="167" spans="1:33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</row>
    <row r="168" spans="1:33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</row>
    <row r="169" spans="1:33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</row>
    <row r="170" spans="1:33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</row>
    <row r="171" spans="1:33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</row>
    <row r="172" spans="1:33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</row>
    <row r="173" spans="1:33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</row>
    <row r="174" spans="1:33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</row>
    <row r="175" spans="1:33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</row>
    <row r="176" spans="1:33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</row>
    <row r="177" spans="1:33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</row>
    <row r="178" spans="1:33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</row>
    <row r="179" spans="1:33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</row>
    <row r="180" spans="1:33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</row>
    <row r="181" spans="1:33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</row>
    <row r="182" spans="1:33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</row>
    <row r="183" spans="1:33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</row>
    <row r="184" spans="1:33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</row>
    <row r="185" spans="1:33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</row>
    <row r="186" spans="1:33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</row>
    <row r="187" spans="1:33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</row>
    <row r="188" spans="1:33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</row>
    <row r="189" spans="1:33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</row>
    <row r="190" spans="1:33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</row>
    <row r="191" spans="1:33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</row>
    <row r="192" spans="1:33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</row>
    <row r="193" spans="1:33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</row>
    <row r="194" spans="1:33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</row>
    <row r="195" spans="1:33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</row>
    <row r="196" spans="1:33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</row>
    <row r="197" spans="1:33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</row>
    <row r="198" spans="1:33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</row>
    <row r="199" spans="1:33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</row>
    <row r="200" spans="1:33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</row>
    <row r="201" spans="1:33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</row>
    <row r="202" spans="1:33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</row>
    <row r="203" spans="1:33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</row>
    <row r="204" spans="1:33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</row>
    <row r="205" spans="1:33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</row>
    <row r="206" spans="1:33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</row>
    <row r="207" spans="1:33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</row>
    <row r="208" spans="1:33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</row>
    <row r="209" spans="1:33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</row>
    <row r="210" spans="1:33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</row>
    <row r="211" spans="1:33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</row>
    <row r="212" spans="1:33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</row>
    <row r="213" spans="1:33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</row>
    <row r="214" spans="1:33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</row>
    <row r="215" spans="1:33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</row>
    <row r="216" spans="1:33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</row>
    <row r="217" spans="1:33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</row>
    <row r="218" spans="1:33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</row>
    <row r="219" spans="1:33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</row>
    <row r="220" spans="1:33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</row>
    <row r="221" spans="1:33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</row>
    <row r="222" spans="1:33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</row>
    <row r="223" spans="1:33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</row>
    <row r="224" spans="1:33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</row>
    <row r="225" spans="1:33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</row>
    <row r="226" spans="1:33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</row>
    <row r="227" spans="1:33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</row>
    <row r="228" spans="1:33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</row>
    <row r="229" spans="1:33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</row>
    <row r="230" spans="1:33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</row>
    <row r="231" spans="1:33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</row>
    <row r="232" spans="1:33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</row>
    <row r="233" spans="1:33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</row>
    <row r="234" spans="1:33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</row>
    <row r="235" spans="1:33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</row>
    <row r="236" spans="1:33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</row>
    <row r="237" spans="1:33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</row>
    <row r="238" spans="1:33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</row>
    <row r="239" spans="1:33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</row>
    <row r="240" spans="1:33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</row>
    <row r="241" spans="1:33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</row>
    <row r="242" spans="1:33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</row>
    <row r="243" spans="1:33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</row>
    <row r="244" spans="1:33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</row>
    <row r="245" spans="1:33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</row>
    <row r="246" spans="1:33" ht="15.75" customHeight="1"/>
    <row r="247" spans="1:33" ht="15.75" customHeight="1"/>
    <row r="248" spans="1:33" ht="15.75" customHeight="1"/>
    <row r="249" spans="1:33" ht="15.75" customHeight="1"/>
    <row r="250" spans="1:33" ht="15.75" customHeight="1"/>
    <row r="251" spans="1:33" ht="15.75" customHeight="1"/>
    <row r="252" spans="1:33" ht="15.75" customHeight="1"/>
    <row r="253" spans="1:33" ht="15.75" customHeight="1"/>
    <row r="254" spans="1:33" ht="15.75" customHeight="1"/>
    <row r="255" spans="1:33" ht="15.75" customHeight="1"/>
    <row r="256" spans="1:3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3:AC3"/>
    <mergeCell ref="A4:AC4"/>
    <mergeCell ref="A8:A9"/>
    <mergeCell ref="B8:B9"/>
    <mergeCell ref="C8:C9"/>
    <mergeCell ref="D8:D9"/>
    <mergeCell ref="E8:F8"/>
    <mergeCell ref="AB8:AC8"/>
    <mergeCell ref="R8:S8"/>
    <mergeCell ref="T8:U8"/>
    <mergeCell ref="V8:W8"/>
    <mergeCell ref="X8:Y8"/>
    <mergeCell ref="Z8:AA8"/>
    <mergeCell ref="G8:H8"/>
    <mergeCell ref="I8:K8"/>
    <mergeCell ref="L8:M8"/>
    <mergeCell ref="N8:O8"/>
    <mergeCell ref="P8:Q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A1:AC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I8" sqref="I8"/>
    </sheetView>
  </sheetViews>
  <sheetFormatPr defaultColWidth="14.42578125" defaultRowHeight="15" customHeight="1"/>
  <cols>
    <col min="1" max="1" width="5.42578125" customWidth="1"/>
    <col min="2" max="3" width="15.85546875" customWidth="1"/>
    <col min="4" max="4" width="18" customWidth="1"/>
    <col min="5" max="5" width="18.28515625" customWidth="1"/>
    <col min="6" max="6" width="19.42578125" customWidth="1"/>
    <col min="7" max="7" width="18.85546875" customWidth="1"/>
    <col min="8" max="8" width="17.85546875" customWidth="1"/>
    <col min="9" max="9" width="18.140625" customWidth="1"/>
    <col min="10" max="10" width="17.7109375" customWidth="1"/>
    <col min="11" max="29" width="8.7109375" customWidth="1"/>
  </cols>
  <sheetData>
    <row r="1" spans="1:29" ht="15.75">
      <c r="A1" s="168" t="s">
        <v>1966</v>
      </c>
      <c r="B1" s="153"/>
      <c r="C1" s="153"/>
      <c r="D1" s="153"/>
      <c r="E1" s="153"/>
      <c r="F1" s="153"/>
      <c r="G1" s="153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</row>
    <row r="2" spans="1:29">
      <c r="A2" s="153"/>
      <c r="B2" s="153"/>
      <c r="C2" s="153"/>
      <c r="D2" s="153"/>
      <c r="E2" s="153"/>
      <c r="F2" s="153"/>
      <c r="G2" s="153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</row>
    <row r="3" spans="1:29" ht="15.75">
      <c r="A3" s="857" t="s">
        <v>1967</v>
      </c>
      <c r="B3" s="718"/>
      <c r="C3" s="718"/>
      <c r="D3" s="718"/>
      <c r="E3" s="718"/>
      <c r="F3" s="718"/>
      <c r="G3" s="718"/>
      <c r="H3" s="718"/>
      <c r="I3" s="718"/>
      <c r="J3" s="718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</row>
    <row r="4" spans="1:29" ht="15.75">
      <c r="A4" s="171"/>
      <c r="B4" s="171"/>
      <c r="C4" s="171"/>
      <c r="D4" s="154"/>
      <c r="E4" s="155"/>
      <c r="F4" s="154" t="s">
        <v>284</v>
      </c>
      <c r="G4" s="110" t="str">
        <f>'1'!$F$5</f>
        <v>PONOROGO</v>
      </c>
      <c r="H4" s="171"/>
      <c r="I4" s="171"/>
      <c r="J4" s="171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</row>
    <row r="5" spans="1:29" ht="15.75">
      <c r="A5" s="171"/>
      <c r="B5" s="171"/>
      <c r="C5" s="171"/>
      <c r="D5" s="154"/>
      <c r="E5" s="155"/>
      <c r="F5" s="154" t="s">
        <v>3</v>
      </c>
      <c r="G5" s="110">
        <f>'1'!$F$6</f>
        <v>2025</v>
      </c>
      <c r="H5" s="171"/>
      <c r="I5" s="171"/>
      <c r="J5" s="171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</row>
    <row r="6" spans="1:29">
      <c r="A6" s="153"/>
      <c r="B6" s="153"/>
      <c r="C6" s="153"/>
      <c r="D6" s="153"/>
      <c r="E6" s="153"/>
      <c r="F6" s="153"/>
      <c r="G6" s="153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</row>
    <row r="7" spans="1:29" ht="39" customHeight="1">
      <c r="A7" s="727" t="s">
        <v>4</v>
      </c>
      <c r="B7" s="727" t="s">
        <v>247</v>
      </c>
      <c r="C7" s="727" t="s">
        <v>1156</v>
      </c>
      <c r="D7" s="727" t="s">
        <v>1968</v>
      </c>
      <c r="E7" s="727" t="s">
        <v>1969</v>
      </c>
      <c r="F7" s="727" t="s">
        <v>1970</v>
      </c>
      <c r="G7" s="727" t="s">
        <v>1971</v>
      </c>
      <c r="H7" s="779" t="s">
        <v>1972</v>
      </c>
      <c r="I7" s="723"/>
      <c r="J7" s="724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</row>
    <row r="8" spans="1:29" ht="44.25" customHeight="1">
      <c r="A8" s="720"/>
      <c r="B8" s="720"/>
      <c r="C8" s="720"/>
      <c r="D8" s="720"/>
      <c r="E8" s="720"/>
      <c r="F8" s="720"/>
      <c r="G8" s="720"/>
      <c r="H8" s="175" t="s">
        <v>1973</v>
      </c>
      <c r="I8" s="175" t="s">
        <v>1974</v>
      </c>
      <c r="J8" s="175" t="s">
        <v>29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</row>
    <row r="9" spans="1:29">
      <c r="A9" s="119">
        <v>1</v>
      </c>
      <c r="B9" s="265">
        <v>2</v>
      </c>
      <c r="C9" s="265">
        <v>3</v>
      </c>
      <c r="D9" s="119">
        <v>4</v>
      </c>
      <c r="E9" s="119">
        <v>5</v>
      </c>
      <c r="F9" s="119">
        <v>6</v>
      </c>
      <c r="G9" s="119">
        <v>7</v>
      </c>
      <c r="H9" s="136">
        <v>8</v>
      </c>
      <c r="I9" s="136">
        <v>9</v>
      </c>
      <c r="J9" s="136">
        <v>10</v>
      </c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>
      <c r="A10" s="226">
        <v>1</v>
      </c>
      <c r="B10" s="250" t="str">
        <f>'11'!B9</f>
        <v>Ngrayun</v>
      </c>
      <c r="C10" s="250" t="str">
        <f>'11'!C9</f>
        <v>Ngrayun</v>
      </c>
      <c r="D10" s="124">
        <v>0</v>
      </c>
      <c r="E10" s="124">
        <v>0</v>
      </c>
      <c r="F10" s="124">
        <v>2</v>
      </c>
      <c r="G10" s="124">
        <v>2</v>
      </c>
      <c r="H10" s="124">
        <v>2</v>
      </c>
      <c r="I10" s="124">
        <v>0</v>
      </c>
      <c r="J10" s="615">
        <f t="shared" ref="J10:J42" si="0">H10/G10</f>
        <v>1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</row>
    <row r="11" spans="1:29">
      <c r="A11" s="226">
        <v>2</v>
      </c>
      <c r="B11" s="250">
        <f>'11'!B10</f>
        <v>0</v>
      </c>
      <c r="C11" s="250" t="str">
        <f>'11'!C10</f>
        <v>Selur</v>
      </c>
      <c r="D11" s="124">
        <v>0</v>
      </c>
      <c r="E11" s="124">
        <v>0</v>
      </c>
      <c r="F11" s="124">
        <v>3</v>
      </c>
      <c r="G11" s="124">
        <v>3</v>
      </c>
      <c r="H11" s="124">
        <v>2</v>
      </c>
      <c r="I11" s="124">
        <v>1</v>
      </c>
      <c r="J11" s="615">
        <f t="shared" si="0"/>
        <v>0.66666666666666663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</row>
    <row r="12" spans="1:29">
      <c r="A12" s="226">
        <v>3</v>
      </c>
      <c r="B12" s="250" t="str">
        <f>'11'!B11</f>
        <v>Slahung</v>
      </c>
      <c r="C12" s="250" t="str">
        <f>'11'!C11</f>
        <v>Slahung</v>
      </c>
      <c r="D12" s="124">
        <v>1</v>
      </c>
      <c r="E12" s="124">
        <v>0</v>
      </c>
      <c r="F12" s="124">
        <v>5</v>
      </c>
      <c r="G12" s="124">
        <v>6</v>
      </c>
      <c r="H12" s="124">
        <v>1</v>
      </c>
      <c r="I12" s="124">
        <v>5</v>
      </c>
      <c r="J12" s="615">
        <f t="shared" si="0"/>
        <v>0.16666666666666666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</row>
    <row r="13" spans="1:29">
      <c r="A13" s="226">
        <v>4</v>
      </c>
      <c r="B13" s="250">
        <f>'11'!B12</f>
        <v>0</v>
      </c>
      <c r="C13" s="250" t="str">
        <f>'11'!C12</f>
        <v>Nailan</v>
      </c>
      <c r="D13" s="124">
        <v>0</v>
      </c>
      <c r="E13" s="124">
        <v>0</v>
      </c>
      <c r="F13" s="124">
        <v>3</v>
      </c>
      <c r="G13" s="124">
        <v>3</v>
      </c>
      <c r="H13" s="124">
        <v>3</v>
      </c>
      <c r="I13" s="124">
        <v>0</v>
      </c>
      <c r="J13" s="615">
        <f t="shared" si="0"/>
        <v>1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</row>
    <row r="14" spans="1:29">
      <c r="A14" s="226">
        <v>5</v>
      </c>
      <c r="B14" s="250" t="str">
        <f>'11'!B13</f>
        <v>Bungkal</v>
      </c>
      <c r="C14" s="250" t="str">
        <f>'11'!C13</f>
        <v>Bungkal</v>
      </c>
      <c r="D14" s="139">
        <v>1</v>
      </c>
      <c r="E14" s="124">
        <v>0</v>
      </c>
      <c r="F14" s="124">
        <v>10</v>
      </c>
      <c r="G14" s="139">
        <v>11</v>
      </c>
      <c r="H14" s="124">
        <v>6</v>
      </c>
      <c r="I14" s="124">
        <v>5</v>
      </c>
      <c r="J14" s="615">
        <f t="shared" si="0"/>
        <v>0.54545454545454541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</row>
    <row r="15" spans="1:29">
      <c r="A15" s="226">
        <v>6</v>
      </c>
      <c r="B15" s="250" t="str">
        <f>'11'!B14</f>
        <v>Sambit</v>
      </c>
      <c r="C15" s="250" t="str">
        <f>'11'!C14</f>
        <v>Sambit</v>
      </c>
      <c r="D15" s="139">
        <v>0</v>
      </c>
      <c r="E15" s="124">
        <v>0</v>
      </c>
      <c r="F15" s="124">
        <v>0</v>
      </c>
      <c r="G15" s="139">
        <v>0</v>
      </c>
      <c r="H15" s="124">
        <v>0</v>
      </c>
      <c r="I15" s="124">
        <v>0</v>
      </c>
      <c r="J15" s="616" t="e">
        <f t="shared" si="0"/>
        <v>#DIV/0!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</row>
    <row r="16" spans="1:29">
      <c r="A16" s="226">
        <v>7</v>
      </c>
      <c r="B16" s="250">
        <f>'11'!B15</f>
        <v>0</v>
      </c>
      <c r="C16" s="250" t="str">
        <f>'11'!C15</f>
        <v>Wringinanom</v>
      </c>
      <c r="D16" s="139">
        <v>0</v>
      </c>
      <c r="E16" s="124">
        <v>0</v>
      </c>
      <c r="F16" s="124">
        <v>5</v>
      </c>
      <c r="G16" s="139">
        <v>5</v>
      </c>
      <c r="H16" s="124">
        <v>3</v>
      </c>
      <c r="I16" s="124">
        <v>2</v>
      </c>
      <c r="J16" s="615">
        <f t="shared" si="0"/>
        <v>0.6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</row>
    <row r="17" spans="1:29">
      <c r="A17" s="226">
        <v>8</v>
      </c>
      <c r="B17" s="250" t="str">
        <f>'11'!B16</f>
        <v>Sawoo</v>
      </c>
      <c r="C17" s="250" t="str">
        <f>'11'!C16</f>
        <v>Sawoo</v>
      </c>
      <c r="D17" s="139">
        <v>1</v>
      </c>
      <c r="E17" s="124">
        <v>0</v>
      </c>
      <c r="F17" s="124">
        <v>4</v>
      </c>
      <c r="G17" s="139">
        <v>5</v>
      </c>
      <c r="H17" s="124">
        <v>4</v>
      </c>
      <c r="I17" s="124">
        <v>1</v>
      </c>
      <c r="J17" s="615">
        <f t="shared" si="0"/>
        <v>0.8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</row>
    <row r="18" spans="1:29">
      <c r="A18" s="226">
        <v>9</v>
      </c>
      <c r="B18" s="250">
        <f>'11'!B17</f>
        <v>0</v>
      </c>
      <c r="C18" s="250" t="str">
        <f>'11'!C17</f>
        <v>Bondrang</v>
      </c>
      <c r="D18" s="139">
        <v>0</v>
      </c>
      <c r="E18" s="124">
        <v>0</v>
      </c>
      <c r="F18" s="124">
        <v>0</v>
      </c>
      <c r="G18" s="139">
        <v>0</v>
      </c>
      <c r="H18" s="124">
        <v>0</v>
      </c>
      <c r="I18" s="124">
        <v>0</v>
      </c>
      <c r="J18" s="616" t="e">
        <f t="shared" si="0"/>
        <v>#DIV/0!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</row>
    <row r="19" spans="1:29">
      <c r="A19" s="226">
        <v>10</v>
      </c>
      <c r="B19" s="250" t="str">
        <f>'11'!B18</f>
        <v>Sooko</v>
      </c>
      <c r="C19" s="250" t="str">
        <f>'11'!C18</f>
        <v>Sooko</v>
      </c>
      <c r="D19" s="139">
        <v>0</v>
      </c>
      <c r="E19" s="124">
        <v>0</v>
      </c>
      <c r="F19" s="124">
        <v>7</v>
      </c>
      <c r="G19" s="139">
        <v>7</v>
      </c>
      <c r="H19" s="124">
        <v>5</v>
      </c>
      <c r="I19" s="124">
        <v>2</v>
      </c>
      <c r="J19" s="615">
        <f t="shared" si="0"/>
        <v>0.7142857142857143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</row>
    <row r="20" spans="1:29">
      <c r="A20" s="226">
        <v>11</v>
      </c>
      <c r="B20" s="250" t="str">
        <f>'11'!B19</f>
        <v>Pudak</v>
      </c>
      <c r="C20" s="250" t="str">
        <f>'11'!C19</f>
        <v>Pudak</v>
      </c>
      <c r="D20" s="139">
        <v>0</v>
      </c>
      <c r="E20" s="124">
        <v>0</v>
      </c>
      <c r="F20" s="124">
        <v>6</v>
      </c>
      <c r="G20" s="139">
        <v>6</v>
      </c>
      <c r="H20" s="124">
        <v>1</v>
      </c>
      <c r="I20" s="124">
        <v>5</v>
      </c>
      <c r="J20" s="615">
        <f t="shared" si="0"/>
        <v>0.16666666666666666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</row>
    <row r="21" spans="1:29" ht="15.75" customHeight="1">
      <c r="A21" s="226">
        <v>12</v>
      </c>
      <c r="B21" s="250" t="str">
        <f>'11'!B20</f>
        <v>Pulung</v>
      </c>
      <c r="C21" s="250" t="str">
        <f>'11'!C20</f>
        <v>Pulung</v>
      </c>
      <c r="D21" s="139">
        <v>1</v>
      </c>
      <c r="E21" s="124">
        <v>0</v>
      </c>
      <c r="F21" s="124">
        <v>14</v>
      </c>
      <c r="G21" s="139">
        <v>15</v>
      </c>
      <c r="H21" s="124">
        <v>6</v>
      </c>
      <c r="I21" s="124">
        <v>9</v>
      </c>
      <c r="J21" s="615">
        <f t="shared" si="0"/>
        <v>0.4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</row>
    <row r="22" spans="1:29" ht="15.75" customHeight="1">
      <c r="A22" s="226">
        <v>13</v>
      </c>
      <c r="B22" s="250">
        <f>'11'!B21</f>
        <v>0</v>
      </c>
      <c r="C22" s="250" t="str">
        <f>'11'!C21</f>
        <v>Kesugihan</v>
      </c>
      <c r="D22" s="139">
        <v>1</v>
      </c>
      <c r="E22" s="617">
        <v>0</v>
      </c>
      <c r="F22" s="617">
        <v>6</v>
      </c>
      <c r="G22" s="618">
        <v>7</v>
      </c>
      <c r="H22" s="619">
        <v>7</v>
      </c>
      <c r="I22" s="619">
        <v>0</v>
      </c>
      <c r="J22" s="615">
        <f t="shared" si="0"/>
        <v>1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15.75" customHeight="1">
      <c r="A23" s="226">
        <v>14</v>
      </c>
      <c r="B23" s="250" t="str">
        <f>'11'!B22</f>
        <v>Mlarak</v>
      </c>
      <c r="C23" s="250" t="str">
        <f>'11'!C22</f>
        <v>Mlarak</v>
      </c>
      <c r="D23" s="139">
        <v>1</v>
      </c>
      <c r="E23" s="124">
        <v>0</v>
      </c>
      <c r="F23" s="124">
        <v>2</v>
      </c>
      <c r="G23" s="139">
        <v>3</v>
      </c>
      <c r="H23" s="124">
        <v>3</v>
      </c>
      <c r="I23" s="124">
        <v>0</v>
      </c>
      <c r="J23" s="615">
        <f t="shared" si="0"/>
        <v>1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</row>
    <row r="24" spans="1:29" ht="15.75" customHeight="1">
      <c r="A24" s="226">
        <v>15</v>
      </c>
      <c r="B24" s="250" t="str">
        <f>'11'!B23</f>
        <v>Siman</v>
      </c>
      <c r="C24" s="250" t="str">
        <f>'11'!C23</f>
        <v>Siman</v>
      </c>
      <c r="D24" s="139">
        <v>0</v>
      </c>
      <c r="E24" s="124">
        <v>0</v>
      </c>
      <c r="F24" s="124">
        <v>0</v>
      </c>
      <c r="G24" s="139">
        <v>0</v>
      </c>
      <c r="H24" s="124">
        <v>0</v>
      </c>
      <c r="I24" s="124">
        <v>0</v>
      </c>
      <c r="J24" s="616" t="e">
        <f t="shared" si="0"/>
        <v>#DIV/0!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</row>
    <row r="25" spans="1:29" ht="15.75" customHeight="1">
      <c r="A25" s="226">
        <v>16</v>
      </c>
      <c r="B25" s="250">
        <f>'11'!B24</f>
        <v>0</v>
      </c>
      <c r="C25" s="250" t="str">
        <f>'11'!C24</f>
        <v>Ronowijayan</v>
      </c>
      <c r="D25" s="139">
        <v>1</v>
      </c>
      <c r="E25" s="124">
        <v>0</v>
      </c>
      <c r="F25" s="124">
        <v>0</v>
      </c>
      <c r="G25" s="139">
        <v>1</v>
      </c>
      <c r="H25" s="124">
        <v>1</v>
      </c>
      <c r="I25" s="124">
        <v>0</v>
      </c>
      <c r="J25" s="615">
        <f t="shared" si="0"/>
        <v>1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</row>
    <row r="26" spans="1:29" ht="15.75" customHeight="1">
      <c r="A26" s="226">
        <v>17</v>
      </c>
      <c r="B26" s="250" t="str">
        <f>'11'!B25</f>
        <v>Jetis</v>
      </c>
      <c r="C26" s="250" t="str">
        <f>'11'!C25</f>
        <v>Jetis</v>
      </c>
      <c r="D26" s="139">
        <v>1</v>
      </c>
      <c r="E26" s="124">
        <v>0</v>
      </c>
      <c r="F26" s="124">
        <v>0</v>
      </c>
      <c r="G26" s="139">
        <v>1</v>
      </c>
      <c r="H26" s="124">
        <v>1</v>
      </c>
      <c r="I26" s="124">
        <v>0</v>
      </c>
      <c r="J26" s="615">
        <f t="shared" si="0"/>
        <v>1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</row>
    <row r="27" spans="1:29" ht="15.75" customHeight="1">
      <c r="A27" s="226">
        <v>18</v>
      </c>
      <c r="B27" s="250" t="str">
        <f>'11'!B26</f>
        <v>Balong</v>
      </c>
      <c r="C27" s="250" t="str">
        <f>'11'!C26</f>
        <v>Balong</v>
      </c>
      <c r="D27" s="139">
        <v>1</v>
      </c>
      <c r="E27" s="124">
        <v>0</v>
      </c>
      <c r="F27" s="124">
        <v>8</v>
      </c>
      <c r="G27" s="139">
        <v>9</v>
      </c>
      <c r="H27" s="124">
        <v>4</v>
      </c>
      <c r="I27" s="124">
        <v>5</v>
      </c>
      <c r="J27" s="615">
        <f t="shared" si="0"/>
        <v>0.44444444444444442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</row>
    <row r="28" spans="1:29" ht="15.75" customHeight="1">
      <c r="A28" s="226">
        <v>19</v>
      </c>
      <c r="B28" s="250" t="str">
        <f>'11'!B27</f>
        <v>Kauman</v>
      </c>
      <c r="C28" s="250" t="str">
        <f>'11'!C27</f>
        <v>Kauman</v>
      </c>
      <c r="D28" s="139">
        <v>1</v>
      </c>
      <c r="E28" s="124">
        <v>0</v>
      </c>
      <c r="F28" s="124">
        <v>1</v>
      </c>
      <c r="G28" s="139">
        <v>2</v>
      </c>
      <c r="H28" s="124">
        <v>2</v>
      </c>
      <c r="I28" s="124">
        <v>0</v>
      </c>
      <c r="J28" s="615">
        <f t="shared" si="0"/>
        <v>1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</row>
    <row r="29" spans="1:29" ht="15.75" customHeight="1">
      <c r="A29" s="226">
        <v>20</v>
      </c>
      <c r="B29" s="250">
        <f>'11'!B28</f>
        <v>0</v>
      </c>
      <c r="C29" s="250" t="str">
        <f>'11'!C28</f>
        <v>Ngrandu</v>
      </c>
      <c r="D29" s="139">
        <v>0</v>
      </c>
      <c r="E29" s="124">
        <v>0</v>
      </c>
      <c r="F29" s="124">
        <v>1</v>
      </c>
      <c r="G29" s="139">
        <v>1</v>
      </c>
      <c r="H29" s="124">
        <v>1</v>
      </c>
      <c r="I29" s="124">
        <v>0</v>
      </c>
      <c r="J29" s="615">
        <f t="shared" si="0"/>
        <v>1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29" ht="15.75" customHeight="1">
      <c r="A30" s="226">
        <v>21</v>
      </c>
      <c r="B30" s="250" t="str">
        <f>'11'!B29</f>
        <v>Jambon</v>
      </c>
      <c r="C30" s="250" t="str">
        <f>'11'!C29</f>
        <v>Jambon</v>
      </c>
      <c r="D30" s="139">
        <v>0</v>
      </c>
      <c r="E30" s="124">
        <v>0</v>
      </c>
      <c r="F30" s="124">
        <v>9</v>
      </c>
      <c r="G30" s="139">
        <v>9</v>
      </c>
      <c r="H30" s="124">
        <v>4</v>
      </c>
      <c r="I30" s="124">
        <v>5</v>
      </c>
      <c r="J30" s="615">
        <f t="shared" si="0"/>
        <v>0.44444444444444442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29" ht="15.75" customHeight="1">
      <c r="A31" s="226">
        <v>22</v>
      </c>
      <c r="B31" s="250" t="str">
        <f>'11'!B30</f>
        <v>Badegan</v>
      </c>
      <c r="C31" s="250" t="str">
        <f>'11'!C30</f>
        <v>Badegan</v>
      </c>
      <c r="D31" s="139">
        <v>1</v>
      </c>
      <c r="E31" s="124">
        <v>0</v>
      </c>
      <c r="F31" s="124">
        <v>9</v>
      </c>
      <c r="G31" s="139">
        <v>10</v>
      </c>
      <c r="H31" s="124">
        <v>7</v>
      </c>
      <c r="I31" s="124">
        <v>3</v>
      </c>
      <c r="J31" s="615">
        <f t="shared" si="0"/>
        <v>0.7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29" ht="15.75" customHeight="1">
      <c r="A32" s="226">
        <v>23</v>
      </c>
      <c r="B32" s="250" t="str">
        <f>'11'!B31</f>
        <v>Sampung</v>
      </c>
      <c r="C32" s="250" t="str">
        <f>'11'!C31</f>
        <v>Sampung</v>
      </c>
      <c r="D32" s="139">
        <v>1</v>
      </c>
      <c r="E32" s="124">
        <v>0</v>
      </c>
      <c r="F32" s="124">
        <v>4</v>
      </c>
      <c r="G32" s="139">
        <v>5</v>
      </c>
      <c r="H32" s="124">
        <v>5</v>
      </c>
      <c r="I32" s="124">
        <v>0</v>
      </c>
      <c r="J32" s="615">
        <f t="shared" si="0"/>
        <v>1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1:29" ht="15.75" customHeight="1">
      <c r="A33" s="226">
        <v>24</v>
      </c>
      <c r="B33" s="250">
        <f>'11'!B32</f>
        <v>0</v>
      </c>
      <c r="C33" s="250" t="str">
        <f>'11'!C32</f>
        <v>Kunti</v>
      </c>
      <c r="D33" s="139">
        <v>0</v>
      </c>
      <c r="E33" s="124">
        <v>0</v>
      </c>
      <c r="F33" s="124">
        <v>12</v>
      </c>
      <c r="G33" s="139">
        <v>12</v>
      </c>
      <c r="H33" s="124">
        <v>7</v>
      </c>
      <c r="I33" s="124">
        <v>5</v>
      </c>
      <c r="J33" s="615">
        <f t="shared" si="0"/>
        <v>0.58333333333333337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1:29" ht="15.75" customHeight="1">
      <c r="A34" s="226">
        <v>25</v>
      </c>
      <c r="B34" s="250" t="str">
        <f>'11'!B33</f>
        <v>Sukorejo</v>
      </c>
      <c r="C34" s="250" t="str">
        <f>'11'!C33</f>
        <v>Sukorejo</v>
      </c>
      <c r="D34" s="139">
        <v>0</v>
      </c>
      <c r="E34" s="124">
        <v>0</v>
      </c>
      <c r="F34" s="124">
        <v>3</v>
      </c>
      <c r="G34" s="139">
        <v>3</v>
      </c>
      <c r="H34" s="124">
        <v>3</v>
      </c>
      <c r="I34" s="620">
        <v>0</v>
      </c>
      <c r="J34" s="615">
        <f t="shared" si="0"/>
        <v>1</v>
      </c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1:29" ht="15.75" customHeight="1">
      <c r="A35" s="226">
        <v>26</v>
      </c>
      <c r="B35" s="250" t="str">
        <f>'11'!B34</f>
        <v>Ponorogo</v>
      </c>
      <c r="C35" s="250" t="str">
        <f>'11'!C34</f>
        <v>Po. Utara</v>
      </c>
      <c r="D35" s="139">
        <v>1</v>
      </c>
      <c r="E35" s="124">
        <v>0</v>
      </c>
      <c r="F35" s="124">
        <v>0</v>
      </c>
      <c r="G35" s="139">
        <v>1</v>
      </c>
      <c r="H35" s="124">
        <v>1</v>
      </c>
      <c r="I35" s="124">
        <v>0</v>
      </c>
      <c r="J35" s="615">
        <f t="shared" si="0"/>
        <v>1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1:29" ht="15.75" customHeight="1">
      <c r="A36" s="226">
        <v>27</v>
      </c>
      <c r="B36" s="250">
        <f>'11'!B35</f>
        <v>0</v>
      </c>
      <c r="C36" s="250" t="str">
        <f>'11'!C35</f>
        <v>Po. Selatan</v>
      </c>
      <c r="D36" s="139">
        <v>0</v>
      </c>
      <c r="E36" s="124">
        <v>0</v>
      </c>
      <c r="F36" s="124">
        <v>0</v>
      </c>
      <c r="G36" s="139">
        <v>0</v>
      </c>
      <c r="H36" s="124">
        <v>0</v>
      </c>
      <c r="I36" s="124">
        <v>0</v>
      </c>
      <c r="J36" s="616" t="e">
        <f t="shared" si="0"/>
        <v>#DIV/0!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1:29" ht="15.75" customHeight="1">
      <c r="A37" s="226">
        <v>28</v>
      </c>
      <c r="B37" s="250" t="str">
        <f>'11'!B36</f>
        <v>Babadan</v>
      </c>
      <c r="C37" s="250" t="str">
        <f>'11'!C36</f>
        <v>Babadan</v>
      </c>
      <c r="D37" s="139">
        <v>0</v>
      </c>
      <c r="E37" s="124">
        <v>0</v>
      </c>
      <c r="F37" s="124">
        <v>0</v>
      </c>
      <c r="G37" s="139">
        <v>0</v>
      </c>
      <c r="H37" s="124">
        <v>0</v>
      </c>
      <c r="I37" s="124">
        <v>0</v>
      </c>
      <c r="J37" s="616" t="e">
        <f t="shared" si="0"/>
        <v>#DIV/0!</v>
      </c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</row>
    <row r="38" spans="1:29" ht="15.75" customHeight="1">
      <c r="A38" s="226">
        <v>29</v>
      </c>
      <c r="B38" s="250">
        <f>'11'!B37</f>
        <v>0</v>
      </c>
      <c r="C38" s="250" t="str">
        <f>'11'!C37</f>
        <v>Sukosari</v>
      </c>
      <c r="D38" s="139">
        <v>0</v>
      </c>
      <c r="E38" s="124">
        <v>0</v>
      </c>
      <c r="F38" s="124">
        <v>0</v>
      </c>
      <c r="G38" s="139">
        <v>0</v>
      </c>
      <c r="H38" s="124">
        <v>0</v>
      </c>
      <c r="I38" s="124">
        <v>0</v>
      </c>
      <c r="J38" s="616" t="e">
        <f t="shared" si="0"/>
        <v>#DIV/0!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</row>
    <row r="39" spans="1:29" ht="15.75" customHeight="1">
      <c r="A39" s="226">
        <v>30</v>
      </c>
      <c r="B39" s="250" t="str">
        <f>'11'!B38</f>
        <v>Jenangan</v>
      </c>
      <c r="C39" s="250" t="str">
        <f>'11'!C38</f>
        <v>Jenangan</v>
      </c>
      <c r="D39" s="139">
        <v>0</v>
      </c>
      <c r="E39" s="124">
        <v>0</v>
      </c>
      <c r="F39" s="124">
        <v>5</v>
      </c>
      <c r="G39" s="139">
        <v>5</v>
      </c>
      <c r="H39" s="124">
        <v>5</v>
      </c>
      <c r="I39" s="124">
        <v>0</v>
      </c>
      <c r="J39" s="616">
        <f t="shared" si="0"/>
        <v>1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</row>
    <row r="40" spans="1:29" ht="15.75" customHeight="1">
      <c r="A40" s="226">
        <v>31</v>
      </c>
      <c r="B40" s="250">
        <f>'11'!B39</f>
        <v>0</v>
      </c>
      <c r="C40" s="250" t="str">
        <f>'11'!C39</f>
        <v>Setono</v>
      </c>
      <c r="D40" s="139">
        <v>0</v>
      </c>
      <c r="E40" s="124">
        <v>0</v>
      </c>
      <c r="F40" s="124">
        <v>0</v>
      </c>
      <c r="G40" s="139">
        <v>0</v>
      </c>
      <c r="H40" s="124">
        <v>0</v>
      </c>
      <c r="I40" s="124">
        <v>0</v>
      </c>
      <c r="J40" s="616" t="e">
        <f t="shared" si="0"/>
        <v>#DIV/0!</v>
      </c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</row>
    <row r="41" spans="1:29" ht="15.75" customHeight="1">
      <c r="A41" s="226">
        <v>32</v>
      </c>
      <c r="B41" s="250" t="str">
        <f>'11'!B40</f>
        <v>Ngebel</v>
      </c>
      <c r="C41" s="250" t="str">
        <f>'11'!C40</f>
        <v>Ngebel</v>
      </c>
      <c r="D41" s="139">
        <v>0</v>
      </c>
      <c r="E41" s="124">
        <v>0</v>
      </c>
      <c r="F41" s="124">
        <v>8</v>
      </c>
      <c r="G41" s="139">
        <v>8</v>
      </c>
      <c r="H41" s="124">
        <v>0</v>
      </c>
      <c r="I41" s="124">
        <v>8</v>
      </c>
      <c r="J41" s="615">
        <f t="shared" si="0"/>
        <v>0</v>
      </c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</row>
    <row r="42" spans="1:29" ht="15.75" customHeight="1">
      <c r="A42" s="192" t="s">
        <v>1057</v>
      </c>
      <c r="B42" s="192"/>
      <c r="C42" s="192"/>
      <c r="D42" s="192">
        <f t="shared" ref="D42:I42" si="1">SUM(D10:D41)</f>
        <v>13</v>
      </c>
      <c r="E42" s="192">
        <f t="shared" si="1"/>
        <v>0</v>
      </c>
      <c r="F42" s="192">
        <f t="shared" si="1"/>
        <v>127</v>
      </c>
      <c r="G42" s="192">
        <f t="shared" si="1"/>
        <v>140</v>
      </c>
      <c r="H42" s="192">
        <f t="shared" si="1"/>
        <v>84</v>
      </c>
      <c r="I42" s="192">
        <f t="shared" si="1"/>
        <v>56</v>
      </c>
      <c r="J42" s="621">
        <f t="shared" si="0"/>
        <v>0.6</v>
      </c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</row>
    <row r="43" spans="1:29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</row>
    <row r="44" spans="1:29" ht="15.75" customHeight="1">
      <c r="A44" s="153" t="s">
        <v>1320</v>
      </c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</row>
    <row r="45" spans="1:29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</row>
    <row r="46" spans="1:29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</row>
    <row r="47" spans="1:29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</row>
    <row r="48" spans="1:29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</row>
    <row r="49" spans="1:29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</row>
    <row r="50" spans="1:29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</row>
    <row r="51" spans="1:29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</row>
    <row r="52" spans="1:29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</row>
    <row r="53" spans="1:29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</row>
    <row r="54" spans="1:29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</row>
    <row r="55" spans="1:29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</row>
    <row r="56" spans="1:29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</row>
    <row r="57" spans="1:29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</row>
    <row r="58" spans="1:29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</row>
    <row r="59" spans="1:29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</row>
    <row r="60" spans="1:29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</row>
    <row r="61" spans="1:29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</row>
    <row r="62" spans="1:29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</row>
    <row r="63" spans="1:29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</row>
    <row r="64" spans="1:29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</row>
    <row r="65" spans="1:29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</row>
    <row r="66" spans="1:29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</row>
    <row r="67" spans="1:29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</row>
    <row r="68" spans="1:29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</row>
    <row r="69" spans="1:29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</row>
    <row r="70" spans="1:29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</row>
    <row r="71" spans="1:29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</row>
    <row r="72" spans="1:29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</row>
    <row r="73" spans="1:29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</row>
    <row r="74" spans="1:29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</row>
    <row r="75" spans="1:29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</row>
    <row r="76" spans="1:29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</row>
    <row r="77" spans="1:29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</row>
    <row r="78" spans="1:29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</row>
    <row r="79" spans="1:29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</row>
    <row r="80" spans="1:29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</row>
    <row r="81" spans="1:29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</row>
    <row r="82" spans="1:29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</row>
    <row r="83" spans="1:29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</row>
    <row r="84" spans="1:29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</row>
    <row r="85" spans="1:29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</row>
    <row r="86" spans="1:29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</row>
    <row r="87" spans="1:29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</row>
    <row r="88" spans="1:29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</row>
    <row r="89" spans="1:29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</row>
    <row r="90" spans="1:29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</row>
    <row r="91" spans="1:29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</row>
    <row r="92" spans="1:29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</row>
    <row r="93" spans="1:29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</row>
    <row r="94" spans="1:29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</row>
    <row r="95" spans="1:29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</row>
    <row r="96" spans="1:29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</row>
    <row r="97" spans="1:29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</row>
    <row r="98" spans="1:29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</row>
    <row r="99" spans="1:29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</row>
    <row r="100" spans="1:29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</row>
    <row r="101" spans="1:29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</row>
    <row r="102" spans="1:29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</row>
    <row r="103" spans="1:29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</row>
    <row r="104" spans="1:29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</row>
    <row r="105" spans="1:29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</row>
    <row r="106" spans="1:29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</row>
    <row r="107" spans="1:29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</row>
    <row r="108" spans="1:29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</row>
    <row r="109" spans="1:29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</row>
    <row r="110" spans="1:29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</row>
    <row r="111" spans="1:29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</row>
    <row r="112" spans="1:29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</row>
    <row r="113" spans="1:29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</row>
    <row r="114" spans="1:29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</row>
    <row r="115" spans="1:29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</row>
    <row r="116" spans="1:29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</row>
    <row r="117" spans="1:29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</row>
    <row r="118" spans="1:29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</row>
    <row r="119" spans="1:29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</row>
    <row r="120" spans="1:29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</row>
    <row r="121" spans="1:29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</row>
    <row r="122" spans="1:29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</row>
    <row r="123" spans="1:29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</row>
    <row r="124" spans="1:29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</row>
    <row r="125" spans="1:29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</row>
    <row r="126" spans="1:29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</row>
    <row r="127" spans="1:29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</row>
    <row r="128" spans="1:29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</row>
    <row r="129" spans="1:29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</row>
    <row r="130" spans="1:29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</row>
    <row r="131" spans="1:29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</row>
    <row r="132" spans="1:29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</row>
    <row r="133" spans="1:29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</row>
    <row r="134" spans="1:29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</row>
    <row r="135" spans="1:29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</row>
    <row r="136" spans="1:29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</row>
    <row r="137" spans="1:29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</row>
    <row r="138" spans="1:29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</row>
    <row r="139" spans="1:29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</row>
    <row r="140" spans="1:29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</row>
    <row r="141" spans="1:29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</row>
    <row r="142" spans="1:29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</row>
    <row r="143" spans="1:29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</row>
    <row r="144" spans="1:29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</row>
    <row r="145" spans="1:29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</row>
    <row r="146" spans="1:29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</row>
    <row r="147" spans="1:29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</row>
    <row r="148" spans="1:29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</row>
    <row r="149" spans="1:29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</row>
    <row r="150" spans="1:29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</row>
    <row r="151" spans="1:29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</row>
    <row r="152" spans="1:29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</row>
    <row r="153" spans="1:29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</row>
    <row r="154" spans="1:29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</row>
    <row r="155" spans="1:29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</row>
    <row r="156" spans="1:29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</row>
    <row r="157" spans="1:29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</row>
    <row r="158" spans="1:29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</row>
    <row r="159" spans="1:29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</row>
    <row r="160" spans="1:29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</row>
    <row r="161" spans="1:29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</row>
    <row r="162" spans="1:29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</row>
    <row r="163" spans="1:29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</row>
    <row r="164" spans="1:29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</row>
    <row r="165" spans="1:29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</row>
    <row r="166" spans="1:29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</row>
    <row r="167" spans="1:29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</row>
    <row r="168" spans="1:29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</row>
    <row r="169" spans="1:29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</row>
    <row r="170" spans="1:29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</row>
    <row r="171" spans="1:29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</row>
    <row r="172" spans="1:29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</row>
    <row r="173" spans="1:29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</row>
    <row r="174" spans="1:29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</row>
    <row r="175" spans="1:29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</row>
    <row r="176" spans="1:29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</row>
    <row r="177" spans="1:29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</row>
    <row r="178" spans="1:29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</row>
    <row r="179" spans="1:29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</row>
    <row r="180" spans="1:29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</row>
    <row r="181" spans="1:29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</row>
    <row r="182" spans="1:29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</row>
    <row r="183" spans="1:29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</row>
    <row r="184" spans="1:29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</row>
    <row r="185" spans="1:29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</row>
    <row r="186" spans="1:29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</row>
    <row r="187" spans="1:29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</row>
    <row r="188" spans="1:29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</row>
    <row r="189" spans="1:29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</row>
    <row r="190" spans="1:29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</row>
    <row r="191" spans="1:29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</row>
    <row r="192" spans="1:29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</row>
    <row r="193" spans="1:29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</row>
    <row r="194" spans="1:29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</row>
    <row r="195" spans="1:29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</row>
    <row r="196" spans="1:29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</row>
    <row r="197" spans="1:29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</row>
    <row r="198" spans="1:29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</row>
    <row r="199" spans="1:29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</row>
    <row r="200" spans="1:29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</row>
    <row r="201" spans="1:29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</row>
    <row r="202" spans="1:29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</row>
    <row r="203" spans="1:29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</row>
    <row r="204" spans="1:29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</row>
    <row r="205" spans="1:29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</row>
    <row r="206" spans="1:29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</row>
    <row r="207" spans="1:29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</row>
    <row r="208" spans="1:29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</row>
    <row r="209" spans="1:29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</row>
    <row r="210" spans="1:29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</row>
    <row r="211" spans="1:29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</row>
    <row r="212" spans="1:29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</row>
    <row r="213" spans="1:29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</row>
    <row r="214" spans="1:29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</row>
    <row r="215" spans="1:29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</row>
    <row r="216" spans="1:29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</row>
    <row r="217" spans="1:29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</row>
    <row r="218" spans="1:29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</row>
    <row r="219" spans="1:29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</row>
    <row r="220" spans="1:29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</row>
    <row r="221" spans="1:29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</row>
    <row r="222" spans="1:29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</row>
    <row r="223" spans="1:29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</row>
    <row r="224" spans="1:29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</row>
    <row r="225" spans="1:29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</row>
    <row r="226" spans="1:29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</row>
    <row r="227" spans="1:29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</row>
    <row r="228" spans="1:29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</row>
    <row r="229" spans="1:29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</row>
    <row r="230" spans="1:29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</row>
    <row r="231" spans="1:29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</row>
    <row r="232" spans="1:29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</row>
    <row r="233" spans="1:29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</row>
    <row r="234" spans="1:29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</row>
    <row r="235" spans="1:29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</row>
    <row r="236" spans="1:29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</row>
    <row r="237" spans="1:29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</row>
    <row r="238" spans="1:29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</row>
    <row r="239" spans="1:29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</row>
    <row r="240" spans="1:29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</row>
    <row r="241" spans="1:29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</row>
    <row r="242" spans="1:29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</row>
    <row r="243" spans="1:29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</row>
    <row r="244" spans="1:29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</row>
    <row r="245" spans="1:29" ht="15.75" customHeight="1"/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7:G8"/>
    <mergeCell ref="H7:J7"/>
    <mergeCell ref="A3:J3"/>
    <mergeCell ref="A7:A8"/>
    <mergeCell ref="B7:B8"/>
    <mergeCell ref="C7:C8"/>
    <mergeCell ref="D7:D8"/>
    <mergeCell ref="E7:E8"/>
    <mergeCell ref="F7:F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0" sqref="B10"/>
    </sheetView>
  </sheetViews>
  <sheetFormatPr defaultColWidth="14.42578125" defaultRowHeight="15" customHeight="1"/>
  <cols>
    <col min="1" max="1" width="5.42578125" customWidth="1"/>
    <col min="2" max="3" width="25.42578125" customWidth="1"/>
    <col min="4" max="4" width="24.85546875" customWidth="1"/>
    <col min="5" max="5" width="25.85546875" customWidth="1"/>
    <col min="6" max="6" width="21.42578125" customWidth="1"/>
    <col min="7" max="25" width="8.7109375" customWidth="1"/>
    <col min="26" max="26" width="14" customWidth="1"/>
  </cols>
  <sheetData>
    <row r="1" spans="1:26" ht="15.75">
      <c r="A1" s="168" t="s">
        <v>1975</v>
      </c>
      <c r="B1" s="153"/>
      <c r="C1" s="153"/>
      <c r="D1" s="153"/>
      <c r="E1" s="153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72"/>
    </row>
    <row r="2" spans="1:26">
      <c r="A2" s="153"/>
      <c r="B2" s="153"/>
      <c r="C2" s="153"/>
      <c r="D2" s="153"/>
      <c r="E2" s="153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72"/>
    </row>
    <row r="3" spans="1:26" ht="15.75">
      <c r="A3" s="857" t="s">
        <v>1976</v>
      </c>
      <c r="B3" s="718"/>
      <c r="C3" s="718"/>
      <c r="D3" s="718"/>
      <c r="E3" s="718"/>
      <c r="F3" s="718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72"/>
    </row>
    <row r="4" spans="1:26" ht="15.75">
      <c r="A4" s="171"/>
      <c r="B4" s="171"/>
      <c r="D4" s="154" t="s">
        <v>284</v>
      </c>
      <c r="E4" s="110" t="str">
        <f>'1'!$F$5</f>
        <v>PONOROGO</v>
      </c>
      <c r="F4" s="171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72"/>
    </row>
    <row r="5" spans="1:26" ht="15.75">
      <c r="A5" s="171"/>
      <c r="B5" s="171"/>
      <c r="D5" s="154" t="s">
        <v>3</v>
      </c>
      <c r="E5" s="110">
        <f>'1'!$F$6</f>
        <v>2025</v>
      </c>
      <c r="F5" s="171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72"/>
    </row>
    <row r="6" spans="1:26">
      <c r="A6" s="153"/>
      <c r="B6" s="153"/>
      <c r="C6" s="153"/>
      <c r="D6" s="153"/>
      <c r="E6" s="153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72"/>
    </row>
    <row r="7" spans="1:26" ht="48" customHeight="1">
      <c r="A7" s="858" t="s">
        <v>4</v>
      </c>
      <c r="B7" s="858" t="s">
        <v>247</v>
      </c>
      <c r="C7" s="858" t="s">
        <v>1156</v>
      </c>
      <c r="D7" s="858" t="s">
        <v>1977</v>
      </c>
      <c r="E7" s="858" t="s">
        <v>1978</v>
      </c>
      <c r="F7" s="858" t="s">
        <v>1979</v>
      </c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72"/>
    </row>
    <row r="8" spans="1:26" ht="20.25" customHeight="1">
      <c r="A8" s="720"/>
      <c r="B8" s="720"/>
      <c r="C8" s="720"/>
      <c r="D8" s="720"/>
      <c r="E8" s="720"/>
      <c r="F8" s="720"/>
      <c r="G8" s="463"/>
      <c r="H8" s="463"/>
      <c r="I8" s="463"/>
      <c r="J8" s="463"/>
      <c r="K8" s="463"/>
      <c r="L8" s="463"/>
      <c r="M8" s="463"/>
      <c r="N8" s="463"/>
      <c r="O8" s="463"/>
      <c r="P8" s="463"/>
      <c r="Q8" s="463"/>
      <c r="R8" s="463"/>
      <c r="S8" s="463"/>
      <c r="T8" s="463"/>
      <c r="U8" s="463"/>
      <c r="V8" s="463"/>
      <c r="W8" s="463"/>
      <c r="X8" s="463"/>
      <c r="Y8" s="463"/>
      <c r="Z8" s="72"/>
    </row>
    <row r="9" spans="1:26">
      <c r="A9" s="622">
        <v>1</v>
      </c>
      <c r="B9" s="623">
        <v>2</v>
      </c>
      <c r="C9" s="623">
        <v>3</v>
      </c>
      <c r="D9" s="622">
        <v>4</v>
      </c>
      <c r="E9" s="622">
        <v>5</v>
      </c>
      <c r="F9" s="431">
        <v>6</v>
      </c>
      <c r="G9" s="624"/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  <c r="W9" s="624"/>
      <c r="X9" s="624"/>
      <c r="Y9" s="624"/>
      <c r="Z9" s="72"/>
    </row>
    <row r="10" spans="1:26">
      <c r="A10" s="226">
        <v>1</v>
      </c>
      <c r="B10" s="250" t="str">
        <f>'11'!B9</f>
        <v>Ngrayun</v>
      </c>
      <c r="C10" s="250" t="str">
        <f>'11'!C9</f>
        <v>Ngrayun</v>
      </c>
      <c r="D10" s="124">
        <v>0</v>
      </c>
      <c r="E10" s="124">
        <v>0</v>
      </c>
      <c r="F10" s="616" t="e">
        <f t="shared" ref="F10:F42" si="0">E10/D10</f>
        <v>#DIV/0!</v>
      </c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72"/>
    </row>
    <row r="11" spans="1:26">
      <c r="A11" s="226">
        <v>2</v>
      </c>
      <c r="B11" s="250">
        <f>'11'!B10</f>
        <v>0</v>
      </c>
      <c r="C11" s="250" t="str">
        <f>'11'!C10</f>
        <v>Selur</v>
      </c>
      <c r="D11" s="124">
        <v>0</v>
      </c>
      <c r="E11" s="124">
        <v>0</v>
      </c>
      <c r="F11" s="616" t="e">
        <f t="shared" si="0"/>
        <v>#DIV/0!</v>
      </c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72"/>
    </row>
    <row r="12" spans="1:26">
      <c r="A12" s="226">
        <v>3</v>
      </c>
      <c r="B12" s="250" t="str">
        <f>'11'!B11</f>
        <v>Slahung</v>
      </c>
      <c r="C12" s="250" t="str">
        <f>'11'!C11</f>
        <v>Slahung</v>
      </c>
      <c r="D12" s="124">
        <v>30</v>
      </c>
      <c r="E12" s="124">
        <v>21</v>
      </c>
      <c r="F12" s="616">
        <f t="shared" si="0"/>
        <v>0.7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72"/>
    </row>
    <row r="13" spans="1:26">
      <c r="A13" s="226">
        <v>4</v>
      </c>
      <c r="B13" s="250">
        <f>'11'!B12</f>
        <v>0</v>
      </c>
      <c r="C13" s="250" t="str">
        <f>'11'!C12</f>
        <v>Nailan</v>
      </c>
      <c r="D13" s="124">
        <v>30</v>
      </c>
      <c r="E13" s="124">
        <v>7</v>
      </c>
      <c r="F13" s="616">
        <f t="shared" si="0"/>
        <v>0.23333333333333334</v>
      </c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72"/>
    </row>
    <row r="14" spans="1:26">
      <c r="A14" s="226">
        <v>5</v>
      </c>
      <c r="B14" s="250" t="str">
        <f>'11'!B13</f>
        <v>Bungkal</v>
      </c>
      <c r="C14" s="250" t="str">
        <f>'11'!C13</f>
        <v>Bungkal</v>
      </c>
      <c r="D14" s="139">
        <v>30</v>
      </c>
      <c r="E14" s="124">
        <v>4</v>
      </c>
      <c r="F14" s="616">
        <f t="shared" si="0"/>
        <v>0.13333333333333333</v>
      </c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72"/>
    </row>
    <row r="15" spans="1:26">
      <c r="A15" s="226">
        <v>6</v>
      </c>
      <c r="B15" s="250" t="str">
        <f>'11'!B14</f>
        <v>Sambit</v>
      </c>
      <c r="C15" s="250" t="str">
        <f>'11'!C14</f>
        <v>Sambit</v>
      </c>
      <c r="D15" s="139">
        <v>0</v>
      </c>
      <c r="E15" s="124">
        <v>0</v>
      </c>
      <c r="F15" s="616" t="e">
        <f t="shared" si="0"/>
        <v>#DIV/0!</v>
      </c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72"/>
    </row>
    <row r="16" spans="1:26">
      <c r="A16" s="226">
        <v>7</v>
      </c>
      <c r="B16" s="250">
        <f>'11'!B15</f>
        <v>0</v>
      </c>
      <c r="C16" s="250" t="str">
        <f>'11'!C15</f>
        <v>Wringinanom</v>
      </c>
      <c r="D16" s="139">
        <v>0</v>
      </c>
      <c r="E16" s="124">
        <v>0</v>
      </c>
      <c r="F16" s="616" t="e">
        <f t="shared" si="0"/>
        <v>#DIV/0!</v>
      </c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72"/>
    </row>
    <row r="17" spans="1:26">
      <c r="A17" s="226">
        <v>8</v>
      </c>
      <c r="B17" s="250" t="str">
        <f>'11'!B16</f>
        <v>Sawoo</v>
      </c>
      <c r="C17" s="250" t="str">
        <f>'11'!C16</f>
        <v>Sawoo</v>
      </c>
      <c r="D17" s="139">
        <v>30</v>
      </c>
      <c r="E17" s="124">
        <v>11</v>
      </c>
      <c r="F17" s="616">
        <f t="shared" si="0"/>
        <v>0.36666666666666664</v>
      </c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72"/>
    </row>
    <row r="18" spans="1:26">
      <c r="A18" s="226">
        <v>9</v>
      </c>
      <c r="B18" s="250">
        <f>'11'!B17</f>
        <v>0</v>
      </c>
      <c r="C18" s="250" t="str">
        <f>'11'!C17</f>
        <v>Bondrang</v>
      </c>
      <c r="D18" s="139">
        <v>30</v>
      </c>
      <c r="E18" s="124">
        <v>0</v>
      </c>
      <c r="F18" s="616">
        <f t="shared" si="0"/>
        <v>0</v>
      </c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72"/>
    </row>
    <row r="19" spans="1:26">
      <c r="A19" s="226">
        <v>10</v>
      </c>
      <c r="B19" s="250" t="str">
        <f>'11'!B18</f>
        <v>Sooko</v>
      </c>
      <c r="C19" s="250" t="str">
        <f>'11'!C18</f>
        <v>Sooko</v>
      </c>
      <c r="D19" s="139">
        <v>0</v>
      </c>
      <c r="E19" s="124">
        <v>0</v>
      </c>
      <c r="F19" s="616" t="e">
        <f t="shared" si="0"/>
        <v>#DIV/0!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72"/>
    </row>
    <row r="20" spans="1:26">
      <c r="A20" s="226">
        <v>11</v>
      </c>
      <c r="B20" s="250" t="str">
        <f>'11'!B19</f>
        <v>Pudak</v>
      </c>
      <c r="C20" s="250" t="str">
        <f>'11'!C19</f>
        <v>Pudak</v>
      </c>
      <c r="D20" s="139">
        <v>0</v>
      </c>
      <c r="E20" s="124">
        <v>0</v>
      </c>
      <c r="F20" s="616" t="e">
        <f t="shared" si="0"/>
        <v>#DIV/0!</v>
      </c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72"/>
    </row>
    <row r="21" spans="1:26" ht="15.75" customHeight="1">
      <c r="A21" s="226">
        <v>12</v>
      </c>
      <c r="B21" s="250" t="str">
        <f>'11'!B20</f>
        <v>Pulung</v>
      </c>
      <c r="C21" s="250" t="str">
        <f>'11'!C20</f>
        <v>Pulung</v>
      </c>
      <c r="D21" s="139">
        <v>0</v>
      </c>
      <c r="E21" s="124">
        <v>0</v>
      </c>
      <c r="F21" s="616" t="e">
        <f t="shared" si="0"/>
        <v>#DIV/0!</v>
      </c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72"/>
    </row>
    <row r="22" spans="1:26" ht="15.75" customHeight="1">
      <c r="A22" s="226">
        <v>13</v>
      </c>
      <c r="B22" s="250">
        <f>'11'!B21</f>
        <v>0</v>
      </c>
      <c r="C22" s="250" t="str">
        <f>'11'!C21</f>
        <v>Kesugihan</v>
      </c>
      <c r="D22" s="139">
        <v>30</v>
      </c>
      <c r="E22" s="124">
        <v>29</v>
      </c>
      <c r="F22" s="616">
        <f t="shared" si="0"/>
        <v>0.96666666666666667</v>
      </c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72"/>
    </row>
    <row r="23" spans="1:26" ht="15.75" customHeight="1">
      <c r="A23" s="226">
        <v>14</v>
      </c>
      <c r="B23" s="250" t="str">
        <f>'11'!B22</f>
        <v>Mlarak</v>
      </c>
      <c r="C23" s="250" t="str">
        <f>'11'!C22</f>
        <v>Mlarak</v>
      </c>
      <c r="D23" s="139">
        <v>0</v>
      </c>
      <c r="E23" s="124">
        <v>0</v>
      </c>
      <c r="F23" s="616" t="e">
        <f t="shared" si="0"/>
        <v>#DIV/0!</v>
      </c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72"/>
    </row>
    <row r="24" spans="1:26" ht="15.75" customHeight="1">
      <c r="A24" s="226">
        <v>15</v>
      </c>
      <c r="B24" s="250" t="str">
        <f>'11'!B23</f>
        <v>Siman</v>
      </c>
      <c r="C24" s="250" t="str">
        <f>'11'!C23</f>
        <v>Siman</v>
      </c>
      <c r="D24" s="139">
        <v>30</v>
      </c>
      <c r="E24" s="124">
        <v>21</v>
      </c>
      <c r="F24" s="616">
        <f t="shared" si="0"/>
        <v>0.7</v>
      </c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72"/>
    </row>
    <row r="25" spans="1:26" ht="15.75" customHeight="1">
      <c r="A25" s="226">
        <v>16</v>
      </c>
      <c r="B25" s="250">
        <f>'11'!B24</f>
        <v>0</v>
      </c>
      <c r="C25" s="250" t="str">
        <f>'11'!C24</f>
        <v>Ronowijayan</v>
      </c>
      <c r="D25" s="139">
        <v>0</v>
      </c>
      <c r="E25" s="124">
        <v>0</v>
      </c>
      <c r="F25" s="616" t="e">
        <f t="shared" si="0"/>
        <v>#DIV/0!</v>
      </c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72"/>
    </row>
    <row r="26" spans="1:26" ht="15.75" customHeight="1">
      <c r="A26" s="226">
        <v>17</v>
      </c>
      <c r="B26" s="250" t="str">
        <f>'11'!B25</f>
        <v>Jetis</v>
      </c>
      <c r="C26" s="250" t="str">
        <f>'11'!C25</f>
        <v>Jetis</v>
      </c>
      <c r="D26" s="139">
        <v>30</v>
      </c>
      <c r="E26" s="124">
        <v>22</v>
      </c>
      <c r="F26" s="616">
        <f t="shared" si="0"/>
        <v>0.73333333333333328</v>
      </c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72"/>
    </row>
    <row r="27" spans="1:26" ht="15.75" customHeight="1">
      <c r="A27" s="226">
        <v>18</v>
      </c>
      <c r="B27" s="250" t="str">
        <f>'11'!B26</f>
        <v>Balong</v>
      </c>
      <c r="C27" s="250" t="str">
        <f>'11'!C26</f>
        <v>Balong</v>
      </c>
      <c r="D27" s="139">
        <v>30</v>
      </c>
      <c r="E27" s="124">
        <v>22</v>
      </c>
      <c r="F27" s="616">
        <f t="shared" si="0"/>
        <v>0.73333333333333328</v>
      </c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72"/>
    </row>
    <row r="28" spans="1:26" ht="15.75" customHeight="1">
      <c r="A28" s="226">
        <v>19</v>
      </c>
      <c r="B28" s="250" t="str">
        <f>'11'!B27</f>
        <v>Kauman</v>
      </c>
      <c r="C28" s="250" t="str">
        <f>'11'!C27</f>
        <v>Kauman</v>
      </c>
      <c r="D28" s="139">
        <v>30</v>
      </c>
      <c r="E28" s="124">
        <v>18</v>
      </c>
      <c r="F28" s="616">
        <f t="shared" si="0"/>
        <v>0.6</v>
      </c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72"/>
    </row>
    <row r="29" spans="1:26" ht="15.75" customHeight="1">
      <c r="A29" s="226">
        <v>20</v>
      </c>
      <c r="B29" s="250">
        <f>'11'!B28</f>
        <v>0</v>
      </c>
      <c r="C29" s="250" t="str">
        <f>'11'!C28</f>
        <v>Ngrandu</v>
      </c>
      <c r="D29" s="139">
        <v>0</v>
      </c>
      <c r="E29" s="124">
        <v>0</v>
      </c>
      <c r="F29" s="616" t="e">
        <f t="shared" si="0"/>
        <v>#DIV/0!</v>
      </c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72"/>
    </row>
    <row r="30" spans="1:26" ht="15.75" customHeight="1">
      <c r="A30" s="226">
        <v>21</v>
      </c>
      <c r="B30" s="250" t="str">
        <f>'11'!B29</f>
        <v>Jambon</v>
      </c>
      <c r="C30" s="250" t="str">
        <f>'11'!C29</f>
        <v>Jambon</v>
      </c>
      <c r="D30" s="139">
        <v>30</v>
      </c>
      <c r="E30" s="124">
        <v>19</v>
      </c>
      <c r="F30" s="616">
        <f t="shared" si="0"/>
        <v>0.6333333333333333</v>
      </c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72"/>
    </row>
    <row r="31" spans="1:26" ht="15.75" customHeight="1">
      <c r="A31" s="226">
        <v>22</v>
      </c>
      <c r="B31" s="250" t="str">
        <f>'11'!B30</f>
        <v>Badegan</v>
      </c>
      <c r="C31" s="250" t="str">
        <f>'11'!C30</f>
        <v>Badegan</v>
      </c>
      <c r="D31" s="139">
        <v>30</v>
      </c>
      <c r="E31" s="124">
        <v>22</v>
      </c>
      <c r="F31" s="616">
        <f t="shared" si="0"/>
        <v>0.73333333333333328</v>
      </c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72"/>
    </row>
    <row r="32" spans="1:26" ht="15.75" customHeight="1">
      <c r="A32" s="226">
        <v>23</v>
      </c>
      <c r="B32" s="250" t="str">
        <f>'11'!B31</f>
        <v>Sampung</v>
      </c>
      <c r="C32" s="250" t="str">
        <f>'11'!C31</f>
        <v>Sampung</v>
      </c>
      <c r="D32" s="139">
        <v>30</v>
      </c>
      <c r="E32" s="124">
        <v>21</v>
      </c>
      <c r="F32" s="616">
        <f t="shared" si="0"/>
        <v>0.7</v>
      </c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72"/>
    </row>
    <row r="33" spans="1:26" ht="15.75" customHeight="1">
      <c r="A33" s="226">
        <v>24</v>
      </c>
      <c r="B33" s="250">
        <f>'11'!B32</f>
        <v>0</v>
      </c>
      <c r="C33" s="250" t="str">
        <f>'11'!C32</f>
        <v>Kunti</v>
      </c>
      <c r="D33" s="139">
        <v>30</v>
      </c>
      <c r="E33" s="124">
        <v>18</v>
      </c>
      <c r="F33" s="616">
        <f t="shared" si="0"/>
        <v>0.6</v>
      </c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72"/>
    </row>
    <row r="34" spans="1:26" ht="15.75" customHeight="1">
      <c r="A34" s="226">
        <v>25</v>
      </c>
      <c r="B34" s="250" t="str">
        <f>'11'!B33</f>
        <v>Sukorejo</v>
      </c>
      <c r="C34" s="250" t="str">
        <f>'11'!C33</f>
        <v>Sukorejo</v>
      </c>
      <c r="D34" s="139">
        <v>30</v>
      </c>
      <c r="E34" s="124">
        <v>16</v>
      </c>
      <c r="F34" s="616">
        <f t="shared" si="0"/>
        <v>0.53333333333333333</v>
      </c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72"/>
    </row>
    <row r="35" spans="1:26" ht="15.75" customHeight="1">
      <c r="A35" s="226">
        <v>26</v>
      </c>
      <c r="B35" s="250" t="str">
        <f>'11'!B34</f>
        <v>Ponorogo</v>
      </c>
      <c r="C35" s="250" t="str">
        <f>'11'!C34</f>
        <v>Po. Utara</v>
      </c>
      <c r="D35" s="139">
        <v>10</v>
      </c>
      <c r="E35" s="124">
        <v>10</v>
      </c>
      <c r="F35" s="616">
        <f t="shared" si="0"/>
        <v>1</v>
      </c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72"/>
    </row>
    <row r="36" spans="1:26" ht="15.75" customHeight="1">
      <c r="A36" s="226">
        <v>27</v>
      </c>
      <c r="B36" s="250">
        <f>'11'!B35</f>
        <v>0</v>
      </c>
      <c r="C36" s="250" t="str">
        <f>'11'!C35</f>
        <v>Po. Selatan</v>
      </c>
      <c r="D36" s="139">
        <v>32</v>
      </c>
      <c r="E36" s="124">
        <v>31</v>
      </c>
      <c r="F36" s="616">
        <f t="shared" si="0"/>
        <v>0.96875</v>
      </c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72"/>
    </row>
    <row r="37" spans="1:26" ht="15.75" customHeight="1">
      <c r="A37" s="226">
        <v>28</v>
      </c>
      <c r="B37" s="250" t="str">
        <f>'11'!B36</f>
        <v>Babadan</v>
      </c>
      <c r="C37" s="250" t="str">
        <f>'11'!C36</f>
        <v>Babadan</v>
      </c>
      <c r="D37" s="139">
        <v>0</v>
      </c>
      <c r="E37" s="124">
        <v>0</v>
      </c>
      <c r="F37" s="616" t="e">
        <f t="shared" si="0"/>
        <v>#DIV/0!</v>
      </c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72"/>
    </row>
    <row r="38" spans="1:26" ht="15.75" customHeight="1">
      <c r="A38" s="226">
        <v>29</v>
      </c>
      <c r="B38" s="250">
        <f>'11'!B37</f>
        <v>0</v>
      </c>
      <c r="C38" s="250" t="str">
        <f>'11'!C37</f>
        <v>Sukosari</v>
      </c>
      <c r="D38" s="139">
        <v>30</v>
      </c>
      <c r="E38" s="124">
        <v>24</v>
      </c>
      <c r="F38" s="616">
        <f t="shared" si="0"/>
        <v>0.8</v>
      </c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72"/>
    </row>
    <row r="39" spans="1:26" ht="15.75" customHeight="1">
      <c r="A39" s="226">
        <v>30</v>
      </c>
      <c r="B39" s="250" t="str">
        <f>'11'!B38</f>
        <v>Jenangan</v>
      </c>
      <c r="C39" s="250" t="str">
        <f>'11'!C38</f>
        <v>Jenangan</v>
      </c>
      <c r="D39" s="139">
        <v>30</v>
      </c>
      <c r="E39" s="124">
        <v>19</v>
      </c>
      <c r="F39" s="616">
        <f t="shared" si="0"/>
        <v>0.6333333333333333</v>
      </c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72"/>
    </row>
    <row r="40" spans="1:26" ht="15.75" customHeight="1">
      <c r="A40" s="226">
        <v>31</v>
      </c>
      <c r="B40" s="250">
        <f>'11'!B39</f>
        <v>0</v>
      </c>
      <c r="C40" s="250" t="str">
        <f>'11'!C39</f>
        <v>Setono</v>
      </c>
      <c r="D40" s="139">
        <v>30</v>
      </c>
      <c r="E40" s="124">
        <v>25</v>
      </c>
      <c r="F40" s="616">
        <f t="shared" si="0"/>
        <v>0.83333333333333337</v>
      </c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72"/>
    </row>
    <row r="41" spans="1:26" ht="15.75" customHeight="1">
      <c r="A41" s="226">
        <v>32</v>
      </c>
      <c r="B41" s="250" t="str">
        <f>'11'!B40</f>
        <v>Ngebel</v>
      </c>
      <c r="C41" s="250" t="str">
        <f>'11'!C40</f>
        <v>Ngebel</v>
      </c>
      <c r="D41" s="139">
        <v>0</v>
      </c>
      <c r="E41" s="124">
        <v>0</v>
      </c>
      <c r="F41" s="616" t="e">
        <f t="shared" si="0"/>
        <v>#DIV/0!</v>
      </c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72"/>
    </row>
    <row r="42" spans="1:26" ht="15.75" customHeight="1">
      <c r="A42" s="192" t="s">
        <v>1057</v>
      </c>
      <c r="B42" s="192"/>
      <c r="C42" s="192"/>
      <c r="D42" s="425">
        <f t="shared" ref="D42:E42" si="1">SUM(D10:D41)</f>
        <v>582</v>
      </c>
      <c r="E42" s="425">
        <f t="shared" si="1"/>
        <v>360</v>
      </c>
      <c r="F42" s="621">
        <f t="shared" si="0"/>
        <v>0.61855670103092786</v>
      </c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4"/>
    </row>
    <row r="43" spans="1:26" ht="15.75" customHeigh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72"/>
    </row>
    <row r="44" spans="1:26" ht="15.75" customHeight="1">
      <c r="A44" s="462" t="s">
        <v>1320</v>
      </c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72"/>
    </row>
    <row r="45" spans="1:26" ht="15.75" customHeigh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72"/>
    </row>
    <row r="46" spans="1:26" ht="15.75" customHeigh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72"/>
    </row>
    <row r="47" spans="1:26" ht="15.75" customHeigh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72"/>
    </row>
    <row r="48" spans="1:26" ht="15.75" customHeigh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72"/>
    </row>
    <row r="49" spans="1:26" ht="15.75" customHeigh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72"/>
    </row>
    <row r="50" spans="1:26" ht="15.75" customHeigh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72"/>
    </row>
    <row r="51" spans="1:26" ht="15.75" customHeigh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72"/>
    </row>
    <row r="52" spans="1:26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72"/>
    </row>
    <row r="53" spans="1:26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72"/>
    </row>
    <row r="54" spans="1:26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72"/>
    </row>
    <row r="55" spans="1:26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72"/>
    </row>
    <row r="56" spans="1:26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72"/>
    </row>
    <row r="57" spans="1:26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72"/>
    </row>
    <row r="58" spans="1:26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72"/>
    </row>
    <row r="59" spans="1:26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72"/>
    </row>
    <row r="60" spans="1:26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72"/>
    </row>
    <row r="61" spans="1:26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72"/>
    </row>
    <row r="62" spans="1:26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72"/>
    </row>
    <row r="63" spans="1:26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72"/>
    </row>
    <row r="64" spans="1:26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72"/>
    </row>
    <row r="65" spans="1:26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72"/>
    </row>
    <row r="66" spans="1:26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72"/>
    </row>
    <row r="67" spans="1:26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72"/>
    </row>
    <row r="68" spans="1:26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72"/>
    </row>
    <row r="69" spans="1:26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72"/>
    </row>
    <row r="70" spans="1:26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72"/>
    </row>
    <row r="71" spans="1:26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72"/>
    </row>
    <row r="72" spans="1:26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72"/>
    </row>
    <row r="73" spans="1:26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72"/>
    </row>
    <row r="74" spans="1:26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72"/>
    </row>
    <row r="75" spans="1:26" ht="15.75" customHeigh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72"/>
    </row>
    <row r="76" spans="1:26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72"/>
    </row>
    <row r="77" spans="1:26" ht="15.75" customHeigh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72"/>
    </row>
    <row r="78" spans="1:26" ht="15.75" customHeigh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72"/>
    </row>
    <row r="79" spans="1:26" ht="15.75" customHeigh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72"/>
    </row>
    <row r="80" spans="1:26" ht="15.75" customHeigh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72"/>
    </row>
    <row r="81" spans="1:26" ht="15.75" customHeigh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72"/>
    </row>
    <row r="82" spans="1:26" ht="15.75" customHeigh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72"/>
    </row>
    <row r="83" spans="1:26" ht="15.75" customHeigh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72"/>
    </row>
    <row r="84" spans="1:26" ht="15.75" customHeigh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72"/>
    </row>
    <row r="85" spans="1:26" ht="15.75" customHeigh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72"/>
    </row>
    <row r="86" spans="1:26" ht="15.75" customHeigh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72"/>
    </row>
    <row r="87" spans="1:26" ht="15.75" customHeigh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72"/>
    </row>
    <row r="88" spans="1:26" ht="15.75" customHeigh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72"/>
    </row>
    <row r="89" spans="1:26" ht="15.75" customHeigh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72"/>
    </row>
    <row r="90" spans="1:26" ht="15.75" customHeigh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72"/>
    </row>
    <row r="91" spans="1:26" ht="15.75" customHeigh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72"/>
    </row>
    <row r="92" spans="1:26" ht="15.75" customHeigh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72"/>
    </row>
    <row r="93" spans="1:26" ht="15.75" customHeigh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72"/>
    </row>
    <row r="94" spans="1:26" ht="15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72"/>
    </row>
    <row r="95" spans="1:26" ht="15.75" customHeigh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72"/>
    </row>
    <row r="96" spans="1:26" ht="15.75" customHeigh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72"/>
    </row>
    <row r="97" spans="1:26" ht="15.75" customHeigh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72"/>
    </row>
    <row r="98" spans="1:26" ht="15.75" customHeigh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72"/>
    </row>
    <row r="99" spans="1:26" ht="15.75" customHeigh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72"/>
    </row>
    <row r="100" spans="1:26" ht="15.75" customHeigh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72"/>
    </row>
    <row r="101" spans="1:26" ht="15.7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72"/>
    </row>
    <row r="102" spans="1:26" ht="15.75" customHeigh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72"/>
    </row>
    <row r="103" spans="1:26" ht="15.75" customHeigh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72"/>
    </row>
    <row r="104" spans="1:26" ht="15.75" customHeigh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72"/>
    </row>
    <row r="105" spans="1:26" ht="15.75" customHeigh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72"/>
    </row>
    <row r="106" spans="1:26" ht="15.7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72"/>
    </row>
    <row r="107" spans="1:26" ht="15.75" customHeigh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72"/>
    </row>
    <row r="108" spans="1:26" ht="15.7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72"/>
    </row>
    <row r="109" spans="1:26" ht="15.75" customHeigh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72"/>
    </row>
    <row r="110" spans="1:26" ht="15.75" customHeigh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72"/>
    </row>
    <row r="111" spans="1:26" ht="15.7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72"/>
    </row>
    <row r="112" spans="1:26" ht="15.75" customHeigh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72"/>
    </row>
    <row r="113" spans="1:26" ht="15.75" customHeigh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72"/>
    </row>
    <row r="114" spans="1:26" ht="15.75" customHeigh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72"/>
    </row>
    <row r="115" spans="1:26" ht="15.75" customHeigh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72"/>
    </row>
    <row r="116" spans="1:26" ht="15.7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72"/>
    </row>
    <row r="117" spans="1:26" ht="15.75" customHeigh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72"/>
    </row>
    <row r="118" spans="1:26" ht="15.75" customHeigh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72"/>
    </row>
    <row r="119" spans="1:26" ht="15.75" customHeigh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72"/>
    </row>
    <row r="120" spans="1:26" ht="15.75" customHeigh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72"/>
    </row>
    <row r="121" spans="1:26" ht="15.75" customHeigh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72"/>
    </row>
    <row r="122" spans="1:26" ht="15.75" customHeigh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72"/>
    </row>
    <row r="123" spans="1:26" ht="15.75" customHeigh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72"/>
    </row>
    <row r="124" spans="1:26" ht="15.75" customHeigh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72"/>
    </row>
    <row r="125" spans="1:26" ht="15.75" customHeigh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72"/>
    </row>
    <row r="126" spans="1:26" ht="15.75" customHeigh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72"/>
    </row>
    <row r="127" spans="1:26" ht="15.75" customHeigh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72"/>
    </row>
    <row r="128" spans="1:26" ht="15.75" customHeigh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72"/>
    </row>
    <row r="129" spans="1:26" ht="15.7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72"/>
    </row>
    <row r="130" spans="1:26" ht="15.75" customHeigh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72"/>
    </row>
    <row r="131" spans="1:26" ht="15.75" customHeigh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72"/>
    </row>
    <row r="132" spans="1:26" ht="15.75" customHeigh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72"/>
    </row>
    <row r="133" spans="1:26" ht="15.75" customHeigh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72"/>
    </row>
    <row r="134" spans="1:26" ht="15.75" customHeigh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72"/>
    </row>
    <row r="135" spans="1:26" ht="15.75" customHeigh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72"/>
    </row>
    <row r="136" spans="1:26" ht="15.75" customHeigh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72"/>
    </row>
    <row r="137" spans="1:26" ht="15.75" customHeigh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72"/>
    </row>
    <row r="138" spans="1:26" ht="15.75" customHeigh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72"/>
    </row>
    <row r="139" spans="1:26" ht="15.75" customHeigh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72"/>
    </row>
    <row r="140" spans="1:26" ht="15.75" customHeigh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72"/>
    </row>
    <row r="141" spans="1:26" ht="15.75" customHeigh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72"/>
    </row>
    <row r="142" spans="1:26" ht="15.75" customHeigh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72"/>
    </row>
    <row r="143" spans="1:26" ht="15.75" customHeigh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72"/>
    </row>
    <row r="144" spans="1:26" ht="15.75" customHeigh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72"/>
    </row>
    <row r="145" spans="1:26" ht="15.75" customHeigh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72"/>
    </row>
    <row r="146" spans="1:26" ht="15.75" customHeigh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72"/>
    </row>
    <row r="147" spans="1:26" ht="15.75" customHeigh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72"/>
    </row>
    <row r="148" spans="1:26" ht="15.75" customHeigh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72"/>
    </row>
    <row r="149" spans="1:26" ht="15.7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72"/>
    </row>
    <row r="150" spans="1:26" ht="15.7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72"/>
    </row>
    <row r="151" spans="1:26" ht="15.7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72"/>
    </row>
    <row r="152" spans="1:26" ht="15.7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72"/>
    </row>
    <row r="153" spans="1:26" ht="15.7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72"/>
    </row>
    <row r="154" spans="1:26" ht="15.7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72"/>
    </row>
    <row r="155" spans="1:26" ht="15.75" customHeigh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72"/>
    </row>
    <row r="156" spans="1:26" ht="15.7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72"/>
    </row>
    <row r="157" spans="1:26" ht="15.7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72"/>
    </row>
    <row r="158" spans="1:26" ht="15.7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72"/>
    </row>
    <row r="159" spans="1:26" ht="15.7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72"/>
    </row>
    <row r="160" spans="1:26" ht="15.7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72"/>
    </row>
    <row r="161" spans="1:26" ht="15.7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72"/>
    </row>
    <row r="162" spans="1:26" ht="15.7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72"/>
    </row>
    <row r="163" spans="1:26" ht="15.7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72"/>
    </row>
    <row r="164" spans="1:26" ht="15.7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72"/>
    </row>
    <row r="165" spans="1:26" ht="15.7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72"/>
    </row>
    <row r="166" spans="1:26" ht="15.75" customHeigh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72"/>
    </row>
    <row r="167" spans="1:26" ht="15.7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72"/>
    </row>
    <row r="168" spans="1:26" ht="15.7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72"/>
    </row>
    <row r="169" spans="1:26" ht="15.7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72"/>
    </row>
    <row r="170" spans="1:26" ht="15.7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72"/>
    </row>
    <row r="171" spans="1:26" ht="15.7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72"/>
    </row>
    <row r="172" spans="1:26" ht="15.7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72"/>
    </row>
    <row r="173" spans="1:26" ht="15.7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72"/>
    </row>
    <row r="174" spans="1:26" ht="15.75" customHeigh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72"/>
    </row>
    <row r="175" spans="1:26" ht="15.75" customHeigh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72"/>
    </row>
    <row r="176" spans="1:26" ht="15.75" customHeigh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72"/>
    </row>
    <row r="177" spans="1:26" ht="15.75" customHeigh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72"/>
    </row>
    <row r="178" spans="1:26" ht="15.75" customHeigh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72"/>
    </row>
    <row r="179" spans="1:26" ht="15.75" customHeigh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72"/>
    </row>
    <row r="180" spans="1:26" ht="15.75" customHeigh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72"/>
    </row>
    <row r="181" spans="1:26" ht="15.75" customHeigh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72"/>
    </row>
    <row r="182" spans="1:26" ht="15.75" customHeigh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72"/>
    </row>
    <row r="183" spans="1:26" ht="15.75" customHeigh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72"/>
    </row>
    <row r="184" spans="1:26" ht="15.75" customHeigh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72"/>
    </row>
    <row r="185" spans="1:26" ht="15.75" customHeigh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72"/>
    </row>
    <row r="186" spans="1:26" ht="15.75" customHeigh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72"/>
    </row>
    <row r="187" spans="1:26" ht="15.75" customHeigh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72"/>
    </row>
    <row r="188" spans="1:26" ht="15.75" customHeigh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72"/>
    </row>
    <row r="189" spans="1:26" ht="15.75" customHeigh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72"/>
    </row>
    <row r="190" spans="1:26" ht="15.75" customHeigh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72"/>
    </row>
    <row r="191" spans="1:26" ht="15.75" customHeigh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72"/>
    </row>
    <row r="192" spans="1:26" ht="15.75" customHeigh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72"/>
    </row>
    <row r="193" spans="1:26" ht="15.75" customHeigh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72"/>
    </row>
    <row r="194" spans="1:26" ht="15.75" customHeigh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72"/>
    </row>
    <row r="195" spans="1:26" ht="15.75" customHeigh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72"/>
    </row>
    <row r="196" spans="1:26" ht="15.75" customHeigh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72"/>
    </row>
    <row r="197" spans="1:26" ht="15.75" customHeigh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72"/>
    </row>
    <row r="198" spans="1:26" ht="15.75" customHeigh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72"/>
    </row>
    <row r="199" spans="1:26" ht="15.75" customHeigh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72"/>
    </row>
    <row r="200" spans="1:26" ht="15.75" customHeigh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72"/>
    </row>
    <row r="201" spans="1:26" ht="15.75" customHeigh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72"/>
    </row>
    <row r="202" spans="1:26" ht="15.75" customHeigh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72"/>
    </row>
    <row r="203" spans="1:26" ht="15.75" customHeigh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72"/>
    </row>
    <row r="204" spans="1:26" ht="15.75" customHeigh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72"/>
    </row>
    <row r="205" spans="1:26" ht="15.75" customHeigh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72"/>
    </row>
    <row r="206" spans="1:26" ht="15.75" customHeigh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72"/>
    </row>
    <row r="207" spans="1:26" ht="15.75" customHeigh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72"/>
    </row>
    <row r="208" spans="1:26" ht="15.75" customHeigh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72"/>
    </row>
    <row r="209" spans="1:26" ht="15.75" customHeigh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72"/>
    </row>
    <row r="210" spans="1:26" ht="15.75" customHeigh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72"/>
    </row>
    <row r="211" spans="1:26" ht="15.75" customHeigh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72"/>
    </row>
    <row r="212" spans="1:26" ht="15.75" customHeigh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72"/>
    </row>
    <row r="213" spans="1:26" ht="15.75" customHeigh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72"/>
    </row>
    <row r="214" spans="1:26" ht="15.75" customHeigh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72"/>
    </row>
    <row r="215" spans="1:26" ht="15.75" customHeigh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72"/>
    </row>
    <row r="216" spans="1:26" ht="15.75" customHeigh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72"/>
    </row>
    <row r="217" spans="1:26" ht="15.75" customHeigh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72"/>
    </row>
    <row r="218" spans="1:26" ht="15.75" customHeigh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72"/>
    </row>
    <row r="219" spans="1:26" ht="15.75" customHeigh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72"/>
    </row>
    <row r="220" spans="1:26" ht="15.75" customHeigh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72"/>
    </row>
    <row r="221" spans="1:26" ht="15.75" customHeigh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72"/>
    </row>
    <row r="222" spans="1:26" ht="15.75" customHeigh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72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72"/>
    </row>
    <row r="224" spans="1:26" ht="15.75" customHeigh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72"/>
    </row>
    <row r="225" spans="1:26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72"/>
    </row>
    <row r="226" spans="1:26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72"/>
    </row>
    <row r="227" spans="1:26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72"/>
    </row>
    <row r="228" spans="1:26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72"/>
    </row>
    <row r="229" spans="1:26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72"/>
    </row>
    <row r="230" spans="1:26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72"/>
    </row>
    <row r="231" spans="1:26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72"/>
    </row>
    <row r="232" spans="1:26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72"/>
    </row>
    <row r="233" spans="1:26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72"/>
    </row>
    <row r="234" spans="1:26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72"/>
    </row>
    <row r="235" spans="1:26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72"/>
    </row>
    <row r="236" spans="1:26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72"/>
    </row>
    <row r="237" spans="1:26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72"/>
    </row>
    <row r="238" spans="1:26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72"/>
    </row>
    <row r="239" spans="1:26" ht="15.75" customHeigh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72"/>
    </row>
    <row r="240" spans="1:26" ht="15.75" customHeigh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72"/>
    </row>
    <row r="241" spans="1:26" ht="15.75" customHeigh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72"/>
    </row>
    <row r="242" spans="1:26" ht="15.75" customHeigh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72"/>
    </row>
    <row r="243" spans="1:26" ht="15.75" customHeigh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72"/>
    </row>
    <row r="244" spans="1:26" ht="15.75" customHeigh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72"/>
    </row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:F3"/>
    <mergeCell ref="A7:A8"/>
    <mergeCell ref="B7:B8"/>
    <mergeCell ref="C7:C8"/>
    <mergeCell ref="D7:D8"/>
    <mergeCell ref="E7:E8"/>
    <mergeCell ref="F7:F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A1:Z1000"/>
  <sheetViews>
    <sheetView workbookViewId="0">
      <pane xSplit="1" ySplit="11" topLeftCell="B36" activePane="bottomRight" state="frozen"/>
      <selection pane="topRight" activeCell="B1" sqref="B1"/>
      <selection pane="bottomLeft" activeCell="A12" sqref="A12"/>
      <selection pane="bottomRight" activeCell="H9" sqref="H9:H10"/>
    </sheetView>
  </sheetViews>
  <sheetFormatPr defaultColWidth="14.42578125" defaultRowHeight="15" customHeight="1"/>
  <cols>
    <col min="1" max="1" width="5.7109375" customWidth="1"/>
    <col min="2" max="2" width="17.5703125" customWidth="1"/>
    <col min="3" max="3" width="17.42578125" customWidth="1"/>
    <col min="4" max="4" width="17.85546875" customWidth="1"/>
    <col min="5" max="5" width="17.140625" customWidth="1"/>
    <col min="6" max="6" width="16.5703125" customWidth="1"/>
    <col min="7" max="7" width="15.85546875" customWidth="1"/>
    <col min="8" max="8" width="17.7109375" customWidth="1"/>
    <col min="9" max="9" width="14.85546875" customWidth="1"/>
    <col min="10" max="10" width="16.7109375" customWidth="1"/>
    <col min="11" max="11" width="15.85546875" customWidth="1"/>
    <col min="12" max="12" width="16.28515625" customWidth="1"/>
    <col min="13" max="13" width="16.140625" customWidth="1"/>
    <col min="14" max="14" width="15.5703125" customWidth="1"/>
    <col min="15" max="15" width="15.85546875" customWidth="1"/>
    <col min="16" max="17" width="15.140625" customWidth="1"/>
    <col min="18" max="18" width="13.42578125" customWidth="1"/>
    <col min="19" max="19" width="12.28515625" customWidth="1"/>
    <col min="20" max="26" width="8.85546875" customWidth="1"/>
  </cols>
  <sheetData>
    <row r="1" spans="1:26" ht="15.75">
      <c r="A1" s="168" t="s">
        <v>1980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07"/>
      <c r="U1" s="107"/>
      <c r="V1" s="107"/>
      <c r="W1" s="107"/>
      <c r="X1" s="107"/>
      <c r="Y1" s="107"/>
      <c r="Z1" s="107"/>
    </row>
    <row r="2" spans="1:26" ht="15.75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07"/>
      <c r="U2" s="107"/>
      <c r="V2" s="107"/>
      <c r="W2" s="107"/>
      <c r="X2" s="107"/>
      <c r="Y2" s="107"/>
      <c r="Z2" s="107"/>
    </row>
    <row r="3" spans="1:26" ht="15.75">
      <c r="A3" s="743" t="s">
        <v>1981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107"/>
      <c r="U3" s="107"/>
      <c r="V3" s="107"/>
      <c r="W3" s="107"/>
      <c r="X3" s="107"/>
      <c r="Y3" s="107"/>
      <c r="Z3" s="107"/>
    </row>
    <row r="4" spans="1:26" ht="15.75">
      <c r="A4" s="153"/>
      <c r="B4" s="171"/>
      <c r="C4" s="171"/>
      <c r="D4" s="171"/>
      <c r="E4" s="171"/>
      <c r="F4" s="171"/>
      <c r="G4" s="171"/>
      <c r="H4" s="171"/>
      <c r="I4" s="154" t="s">
        <v>284</v>
      </c>
      <c r="J4" s="110" t="str">
        <f>'1'!$F$5</f>
        <v>PONOROGO</v>
      </c>
      <c r="K4" s="171"/>
      <c r="L4" s="171"/>
      <c r="M4" s="171"/>
      <c r="N4" s="171"/>
      <c r="O4" s="171"/>
      <c r="P4" s="171"/>
      <c r="Q4" s="171"/>
      <c r="R4" s="171"/>
      <c r="S4" s="171"/>
      <c r="T4" s="107"/>
      <c r="U4" s="107"/>
      <c r="V4" s="107"/>
      <c r="W4" s="107"/>
      <c r="X4" s="107"/>
      <c r="Y4" s="107"/>
      <c r="Z4" s="107"/>
    </row>
    <row r="5" spans="1:26" ht="15.75">
      <c r="A5" s="153"/>
      <c r="B5" s="171"/>
      <c r="C5" s="171"/>
      <c r="D5" s="171"/>
      <c r="E5" s="171"/>
      <c r="F5" s="171"/>
      <c r="G5" s="171"/>
      <c r="H5" s="171"/>
      <c r="I5" s="154" t="s">
        <v>3</v>
      </c>
      <c r="J5" s="110">
        <f>'1'!$F$6</f>
        <v>2025</v>
      </c>
      <c r="K5" s="171"/>
      <c r="L5" s="171"/>
      <c r="M5" s="171"/>
      <c r="N5" s="171"/>
      <c r="O5" s="171"/>
      <c r="P5" s="171"/>
      <c r="Q5" s="171"/>
      <c r="R5" s="171"/>
      <c r="S5" s="171"/>
      <c r="T5" s="107"/>
      <c r="U5" s="107"/>
      <c r="V5" s="107"/>
      <c r="W5" s="107"/>
      <c r="X5" s="107"/>
      <c r="Y5" s="107"/>
      <c r="Z5" s="107"/>
    </row>
    <row r="6" spans="1:26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07"/>
      <c r="U6" s="107"/>
      <c r="V6" s="107"/>
      <c r="W6" s="107"/>
      <c r="X6" s="107"/>
      <c r="Y6" s="107"/>
      <c r="Z6" s="107"/>
    </row>
    <row r="7" spans="1:26" ht="21.75" customHeight="1">
      <c r="A7" s="726" t="s">
        <v>4</v>
      </c>
      <c r="B7" s="726" t="s">
        <v>247</v>
      </c>
      <c r="C7" s="726" t="s">
        <v>1156</v>
      </c>
      <c r="D7" s="727" t="s">
        <v>1982</v>
      </c>
      <c r="E7" s="726" t="s">
        <v>1983</v>
      </c>
      <c r="F7" s="796" t="s">
        <v>1984</v>
      </c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8"/>
      <c r="R7" s="790" t="s">
        <v>1985</v>
      </c>
      <c r="S7" s="748"/>
      <c r="T7" s="107"/>
      <c r="U7" s="107"/>
      <c r="V7" s="107"/>
      <c r="W7" s="107"/>
      <c r="X7" s="107"/>
      <c r="Y7" s="107"/>
      <c r="Z7" s="107"/>
    </row>
    <row r="8" spans="1:26" ht="21" customHeight="1">
      <c r="A8" s="730"/>
      <c r="B8" s="730"/>
      <c r="C8" s="730"/>
      <c r="D8" s="730"/>
      <c r="E8" s="730"/>
      <c r="F8" s="737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3"/>
      <c r="R8" s="737"/>
      <c r="S8" s="733"/>
      <c r="T8" s="107"/>
      <c r="U8" s="107"/>
      <c r="V8" s="107"/>
      <c r="W8" s="107"/>
      <c r="X8" s="107"/>
      <c r="Y8" s="107"/>
      <c r="Z8" s="107"/>
    </row>
    <row r="9" spans="1:26" ht="15" customHeight="1">
      <c r="A9" s="730"/>
      <c r="B9" s="730"/>
      <c r="C9" s="730"/>
      <c r="D9" s="730"/>
      <c r="E9" s="730"/>
      <c r="F9" s="727" t="s">
        <v>1986</v>
      </c>
      <c r="G9" s="727" t="s">
        <v>29</v>
      </c>
      <c r="H9" s="727" t="s">
        <v>1987</v>
      </c>
      <c r="I9" s="727" t="s">
        <v>29</v>
      </c>
      <c r="J9" s="727" t="s">
        <v>1988</v>
      </c>
      <c r="K9" s="727" t="s">
        <v>29</v>
      </c>
      <c r="L9" s="727" t="s">
        <v>1989</v>
      </c>
      <c r="M9" s="727" t="s">
        <v>29</v>
      </c>
      <c r="N9" s="727" t="s">
        <v>1990</v>
      </c>
      <c r="O9" s="727" t="s">
        <v>29</v>
      </c>
      <c r="P9" s="727" t="s">
        <v>1991</v>
      </c>
      <c r="Q9" s="727" t="s">
        <v>29</v>
      </c>
      <c r="R9" s="727" t="s">
        <v>249</v>
      </c>
      <c r="S9" s="727" t="s">
        <v>29</v>
      </c>
      <c r="T9" s="107"/>
      <c r="U9" s="107"/>
      <c r="V9" s="107"/>
      <c r="W9" s="107"/>
      <c r="X9" s="107"/>
      <c r="Y9" s="107"/>
      <c r="Z9" s="107"/>
    </row>
    <row r="10" spans="1:26" ht="43.5" customHeight="1">
      <c r="A10" s="720"/>
      <c r="B10" s="720"/>
      <c r="C10" s="720"/>
      <c r="D10" s="720"/>
      <c r="E10" s="720"/>
      <c r="F10" s="720"/>
      <c r="G10" s="720"/>
      <c r="H10" s="720"/>
      <c r="I10" s="720"/>
      <c r="J10" s="720"/>
      <c r="K10" s="720"/>
      <c r="L10" s="720"/>
      <c r="M10" s="720"/>
      <c r="N10" s="720"/>
      <c r="O10" s="720"/>
      <c r="P10" s="720"/>
      <c r="Q10" s="720"/>
      <c r="R10" s="720"/>
      <c r="S10" s="720"/>
      <c r="T10" s="107"/>
      <c r="U10" s="107"/>
      <c r="V10" s="107"/>
      <c r="W10" s="107"/>
      <c r="X10" s="107"/>
      <c r="Y10" s="107"/>
      <c r="Z10" s="107"/>
    </row>
    <row r="11" spans="1:26">
      <c r="A11" s="119">
        <v>1</v>
      </c>
      <c r="B11" s="119">
        <v>2</v>
      </c>
      <c r="C11" s="119">
        <v>3</v>
      </c>
      <c r="D11" s="265">
        <v>4</v>
      </c>
      <c r="E11" s="119">
        <v>5</v>
      </c>
      <c r="F11" s="119">
        <v>6</v>
      </c>
      <c r="G11" s="119">
        <v>7</v>
      </c>
      <c r="H11" s="119">
        <v>8</v>
      </c>
      <c r="I11" s="119">
        <v>9</v>
      </c>
      <c r="J11" s="119">
        <v>10</v>
      </c>
      <c r="K11" s="119">
        <v>11</v>
      </c>
      <c r="L11" s="119">
        <v>12</v>
      </c>
      <c r="M11" s="119">
        <v>13</v>
      </c>
      <c r="N11" s="119">
        <v>14</v>
      </c>
      <c r="O11" s="119">
        <v>15</v>
      </c>
      <c r="P11" s="119">
        <v>16</v>
      </c>
      <c r="Q11" s="119">
        <v>17</v>
      </c>
      <c r="R11" s="119">
        <v>18</v>
      </c>
      <c r="S11" s="119">
        <v>19</v>
      </c>
      <c r="T11" s="107"/>
      <c r="U11" s="107"/>
      <c r="V11" s="107"/>
      <c r="W11" s="107"/>
      <c r="X11" s="107"/>
      <c r="Y11" s="107"/>
      <c r="Z11" s="107"/>
    </row>
    <row r="12" spans="1:26">
      <c r="A12" s="226">
        <v>1</v>
      </c>
      <c r="B12" s="250" t="str">
        <f>'11'!B9</f>
        <v>Ngrayun</v>
      </c>
      <c r="C12" s="250" t="str">
        <f>'11'!C9</f>
        <v>Ngrayun</v>
      </c>
      <c r="D12" s="139">
        <v>6</v>
      </c>
      <c r="E12" s="125">
        <v>11994</v>
      </c>
      <c r="F12" s="125">
        <v>0</v>
      </c>
      <c r="G12" s="625">
        <f t="shared" ref="G12:G44" si="0">F12/E12*100</f>
        <v>0</v>
      </c>
      <c r="H12" s="125">
        <v>10492</v>
      </c>
      <c r="I12" s="625">
        <f t="shared" ref="I12:I44" si="1">H12/E12*100</f>
        <v>87.477071869267959</v>
      </c>
      <c r="J12" s="124">
        <v>0</v>
      </c>
      <c r="K12" s="165">
        <f t="shared" ref="K12:K44" si="2">J12/E12*100</f>
        <v>0</v>
      </c>
      <c r="L12" s="124">
        <v>1502</v>
      </c>
      <c r="M12" s="165">
        <f t="shared" ref="M12:M44" si="3">L12/E12*100</f>
        <v>12.522928130732033</v>
      </c>
      <c r="N12" s="124">
        <v>0</v>
      </c>
      <c r="O12" s="124">
        <f t="shared" ref="O12:O44" si="4">N12/E12*100</f>
        <v>0</v>
      </c>
      <c r="P12" s="125">
        <f t="shared" ref="P12:P13" si="5">E12-F12-H12-J12-L12-N12</f>
        <v>0</v>
      </c>
      <c r="Q12" s="124">
        <f t="shared" ref="Q12:Q44" si="6">P12/E12*100</f>
        <v>0</v>
      </c>
      <c r="R12" s="125">
        <f t="shared" ref="R12:R43" si="7">F12+H12+J12+L12+N12</f>
        <v>11994</v>
      </c>
      <c r="S12" s="124">
        <f t="shared" ref="S12:S44" si="8">R12/E12*100</f>
        <v>100</v>
      </c>
      <c r="T12" s="107"/>
      <c r="U12" s="107"/>
      <c r="V12" s="107"/>
      <c r="W12" s="107"/>
      <c r="X12" s="107"/>
      <c r="Y12" s="107"/>
      <c r="Z12" s="107"/>
    </row>
    <row r="13" spans="1:26">
      <c r="A13" s="226">
        <v>2</v>
      </c>
      <c r="B13" s="250">
        <f>'11'!B10</f>
        <v>0</v>
      </c>
      <c r="C13" s="250" t="str">
        <f>'11'!C10</f>
        <v>Selur</v>
      </c>
      <c r="D13" s="139">
        <v>5</v>
      </c>
      <c r="E13" s="125">
        <v>8996</v>
      </c>
      <c r="F13" s="125">
        <v>0</v>
      </c>
      <c r="G13" s="625">
        <f t="shared" si="0"/>
        <v>0</v>
      </c>
      <c r="H13" s="125">
        <v>7846</v>
      </c>
      <c r="I13" s="625">
        <f t="shared" si="1"/>
        <v>87.216540684748779</v>
      </c>
      <c r="J13" s="124">
        <v>0</v>
      </c>
      <c r="K13" s="165">
        <f t="shared" si="2"/>
        <v>0</v>
      </c>
      <c r="L13" s="124">
        <v>1150</v>
      </c>
      <c r="M13" s="165">
        <f t="shared" si="3"/>
        <v>12.783459315251221</v>
      </c>
      <c r="N13" s="124">
        <v>0</v>
      </c>
      <c r="O13" s="124">
        <f t="shared" si="4"/>
        <v>0</v>
      </c>
      <c r="P13" s="125">
        <f t="shared" si="5"/>
        <v>0</v>
      </c>
      <c r="Q13" s="124">
        <f t="shared" si="6"/>
        <v>0</v>
      </c>
      <c r="R13" s="125">
        <f t="shared" si="7"/>
        <v>8996</v>
      </c>
      <c r="S13" s="124">
        <f t="shared" si="8"/>
        <v>100</v>
      </c>
      <c r="T13" s="107"/>
      <c r="U13" s="107"/>
      <c r="V13" s="107"/>
      <c r="W13" s="107"/>
      <c r="X13" s="107"/>
      <c r="Y13" s="107"/>
      <c r="Z13" s="107"/>
    </row>
    <row r="14" spans="1:26">
      <c r="A14" s="226">
        <v>3</v>
      </c>
      <c r="B14" s="250" t="str">
        <f>'11'!B11</f>
        <v>Slahung</v>
      </c>
      <c r="C14" s="250" t="str">
        <f>'11'!C11</f>
        <v>Slahung</v>
      </c>
      <c r="D14" s="139">
        <v>10</v>
      </c>
      <c r="E14" s="125">
        <v>9404</v>
      </c>
      <c r="F14" s="125">
        <v>678</v>
      </c>
      <c r="G14" s="625">
        <f t="shared" si="0"/>
        <v>7.2096980008507021</v>
      </c>
      <c r="H14" s="125">
        <v>7213</v>
      </c>
      <c r="I14" s="625">
        <f t="shared" si="1"/>
        <v>76.701403658017867</v>
      </c>
      <c r="J14" s="124">
        <v>238</v>
      </c>
      <c r="K14" s="165">
        <f t="shared" si="2"/>
        <v>2.530837941301574</v>
      </c>
      <c r="L14" s="124">
        <v>1275</v>
      </c>
      <c r="M14" s="165">
        <f t="shared" si="3"/>
        <v>13.558060399829861</v>
      </c>
      <c r="N14" s="124">
        <v>0</v>
      </c>
      <c r="O14" s="124">
        <f t="shared" si="4"/>
        <v>0</v>
      </c>
      <c r="P14" s="124">
        <v>0</v>
      </c>
      <c r="Q14" s="124">
        <f t="shared" si="6"/>
        <v>0</v>
      </c>
      <c r="R14" s="125">
        <f t="shared" si="7"/>
        <v>9404</v>
      </c>
      <c r="S14" s="124">
        <f t="shared" si="8"/>
        <v>100</v>
      </c>
      <c r="T14" s="107"/>
      <c r="U14" s="107"/>
      <c r="V14" s="107"/>
      <c r="W14" s="107"/>
      <c r="X14" s="107"/>
      <c r="Y14" s="107"/>
      <c r="Z14" s="107"/>
    </row>
    <row r="15" spans="1:26">
      <c r="A15" s="226">
        <v>4</v>
      </c>
      <c r="B15" s="250">
        <f>'11'!B12</f>
        <v>0</v>
      </c>
      <c r="C15" s="250" t="str">
        <f>'11'!C12</f>
        <v>Nailan</v>
      </c>
      <c r="D15" s="139">
        <v>12</v>
      </c>
      <c r="E15" s="125">
        <v>8468</v>
      </c>
      <c r="F15" s="125">
        <v>36</v>
      </c>
      <c r="G15" s="625">
        <f t="shared" si="0"/>
        <v>0.4251299008030231</v>
      </c>
      <c r="H15" s="125">
        <v>8008</v>
      </c>
      <c r="I15" s="625">
        <f t="shared" si="1"/>
        <v>94.56778460085026</v>
      </c>
      <c r="J15" s="124">
        <v>421</v>
      </c>
      <c r="K15" s="165">
        <f t="shared" si="2"/>
        <v>4.971658006613132</v>
      </c>
      <c r="L15" s="124">
        <v>3</v>
      </c>
      <c r="M15" s="165">
        <f t="shared" si="3"/>
        <v>3.5427491733585267E-2</v>
      </c>
      <c r="N15" s="124">
        <v>0</v>
      </c>
      <c r="O15" s="124">
        <f t="shared" si="4"/>
        <v>0</v>
      </c>
      <c r="P15" s="124">
        <v>0</v>
      </c>
      <c r="Q15" s="124">
        <f t="shared" si="6"/>
        <v>0</v>
      </c>
      <c r="R15" s="125">
        <f t="shared" si="7"/>
        <v>8468</v>
      </c>
      <c r="S15" s="124">
        <f t="shared" si="8"/>
        <v>100</v>
      </c>
      <c r="T15" s="107"/>
      <c r="U15" s="107"/>
      <c r="V15" s="107"/>
      <c r="W15" s="107"/>
      <c r="X15" s="107"/>
      <c r="Y15" s="107"/>
      <c r="Z15" s="107"/>
    </row>
    <row r="16" spans="1:26">
      <c r="A16" s="226">
        <v>5</v>
      </c>
      <c r="B16" s="250" t="str">
        <f>'11'!B13</f>
        <v>Bungkal</v>
      </c>
      <c r="C16" s="250" t="str">
        <f>'11'!C13</f>
        <v>Bungkal</v>
      </c>
      <c r="D16" s="139">
        <v>19</v>
      </c>
      <c r="E16" s="125">
        <v>14250</v>
      </c>
      <c r="F16" s="125">
        <v>50</v>
      </c>
      <c r="G16" s="625">
        <f t="shared" si="0"/>
        <v>0.35087719298245612</v>
      </c>
      <c r="H16" s="125">
        <v>13823</v>
      </c>
      <c r="I16" s="625">
        <f t="shared" si="1"/>
        <v>97.00350877192983</v>
      </c>
      <c r="J16" s="124">
        <v>353</v>
      </c>
      <c r="K16" s="165">
        <f t="shared" si="2"/>
        <v>2.4771929824561405</v>
      </c>
      <c r="L16" s="124">
        <v>24</v>
      </c>
      <c r="M16" s="165">
        <f t="shared" si="3"/>
        <v>0.16842105263157894</v>
      </c>
      <c r="N16" s="124">
        <v>0</v>
      </c>
      <c r="O16" s="124">
        <f t="shared" si="4"/>
        <v>0</v>
      </c>
      <c r="P16" s="124">
        <v>0</v>
      </c>
      <c r="Q16" s="124">
        <f t="shared" si="6"/>
        <v>0</v>
      </c>
      <c r="R16" s="125">
        <f t="shared" si="7"/>
        <v>14250</v>
      </c>
      <c r="S16" s="124">
        <f t="shared" si="8"/>
        <v>100</v>
      </c>
      <c r="T16" s="107"/>
      <c r="U16" s="107"/>
      <c r="V16" s="107"/>
      <c r="W16" s="107"/>
      <c r="X16" s="107"/>
      <c r="Y16" s="107"/>
      <c r="Z16" s="107"/>
    </row>
    <row r="17" spans="1:26">
      <c r="A17" s="226">
        <v>6</v>
      </c>
      <c r="B17" s="250" t="str">
        <f>'11'!B14</f>
        <v>Sambit</v>
      </c>
      <c r="C17" s="250" t="str">
        <f>'11'!C14</f>
        <v>Sambit</v>
      </c>
      <c r="D17" s="139">
        <v>9</v>
      </c>
      <c r="E17" s="125">
        <v>6369</v>
      </c>
      <c r="F17" s="125">
        <v>726</v>
      </c>
      <c r="G17" s="625">
        <f t="shared" si="0"/>
        <v>11.398963730569948</v>
      </c>
      <c r="H17" s="125">
        <v>4990</v>
      </c>
      <c r="I17" s="625">
        <f t="shared" si="1"/>
        <v>78.348249332705294</v>
      </c>
      <c r="J17" s="124">
        <v>653</v>
      </c>
      <c r="K17" s="165">
        <f t="shared" si="2"/>
        <v>10.25278693672476</v>
      </c>
      <c r="L17" s="124">
        <v>0</v>
      </c>
      <c r="M17" s="165">
        <f t="shared" si="3"/>
        <v>0</v>
      </c>
      <c r="N17" s="124">
        <v>0</v>
      </c>
      <c r="O17" s="124">
        <f t="shared" si="4"/>
        <v>0</v>
      </c>
      <c r="P17" s="125">
        <f t="shared" ref="P17:P23" si="9">E17-F17-H17-J17-L17-N17</f>
        <v>0</v>
      </c>
      <c r="Q17" s="124">
        <f t="shared" si="6"/>
        <v>0</v>
      </c>
      <c r="R17" s="125">
        <f t="shared" si="7"/>
        <v>6369</v>
      </c>
      <c r="S17" s="124">
        <f t="shared" si="8"/>
        <v>100</v>
      </c>
      <c r="T17" s="107"/>
      <c r="U17" s="107"/>
      <c r="V17" s="107"/>
      <c r="W17" s="107"/>
      <c r="X17" s="107"/>
      <c r="Y17" s="107"/>
      <c r="Z17" s="107"/>
    </row>
    <row r="18" spans="1:26">
      <c r="A18" s="226">
        <v>7</v>
      </c>
      <c r="B18" s="250">
        <f>'11'!B15</f>
        <v>0</v>
      </c>
      <c r="C18" s="250" t="str">
        <f>'11'!C15</f>
        <v>Wringinanom</v>
      </c>
      <c r="D18" s="139">
        <v>7</v>
      </c>
      <c r="E18" s="125">
        <v>7973</v>
      </c>
      <c r="F18" s="125">
        <v>1349</v>
      </c>
      <c r="G18" s="625">
        <f t="shared" si="0"/>
        <v>16.919603662360466</v>
      </c>
      <c r="H18" s="125">
        <v>5576</v>
      </c>
      <c r="I18" s="625">
        <f t="shared" si="1"/>
        <v>69.936034115138597</v>
      </c>
      <c r="J18" s="124">
        <v>239</v>
      </c>
      <c r="K18" s="165">
        <f t="shared" si="2"/>
        <v>2.9976169572306537</v>
      </c>
      <c r="L18" s="124">
        <v>809</v>
      </c>
      <c r="M18" s="165">
        <f t="shared" si="3"/>
        <v>10.146745265270289</v>
      </c>
      <c r="N18" s="124">
        <v>0</v>
      </c>
      <c r="O18" s="124">
        <f t="shared" si="4"/>
        <v>0</v>
      </c>
      <c r="P18" s="125">
        <f t="shared" si="9"/>
        <v>0</v>
      </c>
      <c r="Q18" s="124">
        <f t="shared" si="6"/>
        <v>0</v>
      </c>
      <c r="R18" s="125">
        <f t="shared" si="7"/>
        <v>7973</v>
      </c>
      <c r="S18" s="124">
        <f t="shared" si="8"/>
        <v>100</v>
      </c>
      <c r="T18" s="107"/>
      <c r="U18" s="107"/>
      <c r="V18" s="107"/>
      <c r="W18" s="107"/>
      <c r="X18" s="107"/>
      <c r="Y18" s="107"/>
      <c r="Z18" s="107"/>
    </row>
    <row r="19" spans="1:26">
      <c r="A19" s="226">
        <v>8</v>
      </c>
      <c r="B19" s="250" t="str">
        <f>'11'!B16</f>
        <v>Sawoo</v>
      </c>
      <c r="C19" s="250" t="str">
        <f>'11'!C16</f>
        <v>Sawoo</v>
      </c>
      <c r="D19" s="139">
        <v>10</v>
      </c>
      <c r="E19" s="125">
        <v>20218</v>
      </c>
      <c r="F19" s="125">
        <v>140</v>
      </c>
      <c r="G19" s="625">
        <f t="shared" si="0"/>
        <v>0.69245227025422884</v>
      </c>
      <c r="H19" s="125">
        <v>16403</v>
      </c>
      <c r="I19" s="625">
        <f t="shared" si="1"/>
        <v>81.13067563557226</v>
      </c>
      <c r="J19" s="124">
        <v>191</v>
      </c>
      <c r="K19" s="165">
        <f t="shared" si="2"/>
        <v>0.94470274013255506</v>
      </c>
      <c r="L19" s="124">
        <v>3484</v>
      </c>
      <c r="M19" s="165">
        <f t="shared" si="3"/>
        <v>17.232169354040956</v>
      </c>
      <c r="N19" s="124">
        <v>0</v>
      </c>
      <c r="O19" s="124">
        <f t="shared" si="4"/>
        <v>0</v>
      </c>
      <c r="P19" s="125">
        <f t="shared" si="9"/>
        <v>0</v>
      </c>
      <c r="Q19" s="124">
        <f t="shared" si="6"/>
        <v>0</v>
      </c>
      <c r="R19" s="125">
        <f t="shared" si="7"/>
        <v>20218</v>
      </c>
      <c r="S19" s="124">
        <f t="shared" si="8"/>
        <v>100</v>
      </c>
      <c r="T19" s="107"/>
      <c r="U19" s="107"/>
      <c r="V19" s="107"/>
      <c r="W19" s="107"/>
      <c r="X19" s="107"/>
      <c r="Y19" s="107"/>
      <c r="Z19" s="107"/>
    </row>
    <row r="20" spans="1:26">
      <c r="A20" s="226">
        <v>9</v>
      </c>
      <c r="B20" s="250">
        <f>'11'!B17</f>
        <v>0</v>
      </c>
      <c r="C20" s="250" t="str">
        <f>'11'!C17</f>
        <v>Bondrang</v>
      </c>
      <c r="D20" s="139">
        <v>4</v>
      </c>
      <c r="E20" s="125">
        <v>3336</v>
      </c>
      <c r="F20" s="125">
        <v>0</v>
      </c>
      <c r="G20" s="625">
        <f t="shared" si="0"/>
        <v>0</v>
      </c>
      <c r="H20" s="125">
        <v>3240</v>
      </c>
      <c r="I20" s="625">
        <f t="shared" si="1"/>
        <v>97.122302158273371</v>
      </c>
      <c r="J20" s="124">
        <v>93</v>
      </c>
      <c r="K20" s="165">
        <f t="shared" si="2"/>
        <v>2.7877697841726619</v>
      </c>
      <c r="L20" s="124">
        <v>3</v>
      </c>
      <c r="M20" s="165">
        <f t="shared" si="3"/>
        <v>8.9928057553956844E-2</v>
      </c>
      <c r="N20" s="124">
        <v>0</v>
      </c>
      <c r="O20" s="124">
        <f t="shared" si="4"/>
        <v>0</v>
      </c>
      <c r="P20" s="125">
        <f t="shared" si="9"/>
        <v>0</v>
      </c>
      <c r="Q20" s="124">
        <f t="shared" si="6"/>
        <v>0</v>
      </c>
      <c r="R20" s="125">
        <f t="shared" si="7"/>
        <v>3336</v>
      </c>
      <c r="S20" s="124">
        <f t="shared" si="8"/>
        <v>100</v>
      </c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226">
        <v>10</v>
      </c>
      <c r="B21" s="250" t="str">
        <f>'11'!B18</f>
        <v>Sooko</v>
      </c>
      <c r="C21" s="250" t="str">
        <f>'11'!C18</f>
        <v>Sooko</v>
      </c>
      <c r="D21" s="139">
        <v>6</v>
      </c>
      <c r="E21" s="125">
        <v>8926</v>
      </c>
      <c r="F21" s="125">
        <v>61</v>
      </c>
      <c r="G21" s="625">
        <f t="shared" si="0"/>
        <v>0.68339681828366561</v>
      </c>
      <c r="H21" s="125">
        <v>8570</v>
      </c>
      <c r="I21" s="625">
        <f t="shared" si="1"/>
        <v>96.011651355590416</v>
      </c>
      <c r="J21" s="124">
        <v>182</v>
      </c>
      <c r="K21" s="165">
        <f t="shared" si="2"/>
        <v>2.0389872283217567</v>
      </c>
      <c r="L21" s="124">
        <v>113</v>
      </c>
      <c r="M21" s="165">
        <f t="shared" si="3"/>
        <v>1.2659645978041676</v>
      </c>
      <c r="N21" s="124">
        <v>0</v>
      </c>
      <c r="O21" s="124">
        <f t="shared" si="4"/>
        <v>0</v>
      </c>
      <c r="P21" s="125">
        <f t="shared" si="9"/>
        <v>0</v>
      </c>
      <c r="Q21" s="124">
        <f t="shared" si="6"/>
        <v>0</v>
      </c>
      <c r="R21" s="125">
        <f t="shared" si="7"/>
        <v>8926</v>
      </c>
      <c r="S21" s="124">
        <f t="shared" si="8"/>
        <v>100</v>
      </c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226">
        <v>11</v>
      </c>
      <c r="B22" s="250" t="str">
        <f>'11'!B19</f>
        <v>Pudak</v>
      </c>
      <c r="C22" s="250" t="str">
        <f>'11'!C19</f>
        <v>Pudak</v>
      </c>
      <c r="D22" s="139">
        <v>6</v>
      </c>
      <c r="E22" s="125">
        <v>3572</v>
      </c>
      <c r="F22" s="125">
        <v>27</v>
      </c>
      <c r="G22" s="625">
        <f t="shared" si="0"/>
        <v>0.75587905935050392</v>
      </c>
      <c r="H22" s="125">
        <v>3507</v>
      </c>
      <c r="I22" s="625">
        <f t="shared" si="1"/>
        <v>98.180291153415453</v>
      </c>
      <c r="J22" s="124">
        <v>38</v>
      </c>
      <c r="K22" s="165">
        <f t="shared" si="2"/>
        <v>1.0638297872340425</v>
      </c>
      <c r="L22" s="124">
        <v>0</v>
      </c>
      <c r="M22" s="165">
        <f t="shared" si="3"/>
        <v>0</v>
      </c>
      <c r="N22" s="124">
        <v>0</v>
      </c>
      <c r="O22" s="124">
        <f t="shared" si="4"/>
        <v>0</v>
      </c>
      <c r="P22" s="125">
        <f t="shared" si="9"/>
        <v>0</v>
      </c>
      <c r="Q22" s="124">
        <f t="shared" si="6"/>
        <v>0</v>
      </c>
      <c r="R22" s="125">
        <f t="shared" si="7"/>
        <v>3572</v>
      </c>
      <c r="S22" s="124">
        <f t="shared" si="8"/>
        <v>100</v>
      </c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226">
        <v>12</v>
      </c>
      <c r="B23" s="250" t="str">
        <f>'11'!B20</f>
        <v>Pulung</v>
      </c>
      <c r="C23" s="250" t="str">
        <f>'11'!C20</f>
        <v>Pulung</v>
      </c>
      <c r="D23" s="139">
        <v>11</v>
      </c>
      <c r="E23" s="125">
        <v>11879</v>
      </c>
      <c r="F23" s="125">
        <v>29</v>
      </c>
      <c r="G23" s="625">
        <f t="shared" si="0"/>
        <v>0.24412829362740973</v>
      </c>
      <c r="H23" s="125">
        <v>10806</v>
      </c>
      <c r="I23" s="625">
        <f t="shared" si="1"/>
        <v>90.967253135785839</v>
      </c>
      <c r="J23" s="124">
        <v>920</v>
      </c>
      <c r="K23" s="165">
        <f t="shared" si="2"/>
        <v>7.744759659904032</v>
      </c>
      <c r="L23" s="124">
        <v>124</v>
      </c>
      <c r="M23" s="165">
        <f t="shared" si="3"/>
        <v>1.0438589106827174</v>
      </c>
      <c r="N23" s="124">
        <v>0</v>
      </c>
      <c r="O23" s="124">
        <f t="shared" si="4"/>
        <v>0</v>
      </c>
      <c r="P23" s="125">
        <f t="shared" si="9"/>
        <v>0</v>
      </c>
      <c r="Q23" s="124">
        <f t="shared" si="6"/>
        <v>0</v>
      </c>
      <c r="R23" s="125">
        <f t="shared" si="7"/>
        <v>11879</v>
      </c>
      <c r="S23" s="124">
        <f t="shared" si="8"/>
        <v>100</v>
      </c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226">
        <v>13</v>
      </c>
      <c r="B24" s="250">
        <f>'11'!B21</f>
        <v>0</v>
      </c>
      <c r="C24" s="250" t="str">
        <f>'11'!C21</f>
        <v>Kesugihan</v>
      </c>
      <c r="D24" s="139">
        <v>7</v>
      </c>
      <c r="E24" s="376">
        <v>8213</v>
      </c>
      <c r="F24" s="375">
        <v>246</v>
      </c>
      <c r="G24" s="626">
        <f t="shared" si="0"/>
        <v>2.9952514306587115</v>
      </c>
      <c r="H24" s="375">
        <v>7851</v>
      </c>
      <c r="I24" s="626">
        <f t="shared" si="1"/>
        <v>95.592353585778639</v>
      </c>
      <c r="J24" s="180">
        <v>116</v>
      </c>
      <c r="K24" s="627">
        <f t="shared" si="2"/>
        <v>1.4123949835626446</v>
      </c>
      <c r="L24" s="180">
        <v>0</v>
      </c>
      <c r="M24" s="627">
        <f t="shared" si="3"/>
        <v>0</v>
      </c>
      <c r="N24" s="180">
        <v>0</v>
      </c>
      <c r="O24" s="180">
        <f t="shared" si="4"/>
        <v>0</v>
      </c>
      <c r="P24" s="180">
        <v>0</v>
      </c>
      <c r="Q24" s="180">
        <f t="shared" si="6"/>
        <v>0</v>
      </c>
      <c r="R24" s="375">
        <f t="shared" si="7"/>
        <v>8213</v>
      </c>
      <c r="S24" s="124">
        <f t="shared" si="8"/>
        <v>100</v>
      </c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226">
        <v>14</v>
      </c>
      <c r="B25" s="250" t="str">
        <f>'11'!B22</f>
        <v>Mlarak</v>
      </c>
      <c r="C25" s="250" t="str">
        <f>'11'!C22</f>
        <v>Mlarak</v>
      </c>
      <c r="D25" s="139">
        <v>15</v>
      </c>
      <c r="E25" s="125">
        <v>9976</v>
      </c>
      <c r="F25" s="125">
        <v>68</v>
      </c>
      <c r="G25" s="625">
        <f t="shared" si="0"/>
        <v>0.68163592622293501</v>
      </c>
      <c r="H25" s="125">
        <v>9228</v>
      </c>
      <c r="I25" s="625">
        <f t="shared" si="1"/>
        <v>92.502004811547707</v>
      </c>
      <c r="J25" s="124">
        <v>325</v>
      </c>
      <c r="K25" s="165">
        <f t="shared" si="2"/>
        <v>3.2578187650360864</v>
      </c>
      <c r="L25" s="124">
        <v>355</v>
      </c>
      <c r="M25" s="165">
        <f t="shared" si="3"/>
        <v>3.5585404971932642</v>
      </c>
      <c r="N25" s="124">
        <v>0</v>
      </c>
      <c r="O25" s="124">
        <f t="shared" si="4"/>
        <v>0</v>
      </c>
      <c r="P25" s="125">
        <f t="shared" ref="P25:P29" si="10">E25-F25-H25-J25-L25-N25</f>
        <v>0</v>
      </c>
      <c r="Q25" s="124">
        <f t="shared" si="6"/>
        <v>0</v>
      </c>
      <c r="R25" s="125">
        <f t="shared" si="7"/>
        <v>9976</v>
      </c>
      <c r="S25" s="124">
        <f t="shared" si="8"/>
        <v>100</v>
      </c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226">
        <v>15</v>
      </c>
      <c r="B26" s="250" t="str">
        <f>'11'!B23</f>
        <v>Siman</v>
      </c>
      <c r="C26" s="250" t="str">
        <f>'11'!C23</f>
        <v>Siman</v>
      </c>
      <c r="D26" s="139">
        <v>10</v>
      </c>
      <c r="E26" s="125">
        <v>7518</v>
      </c>
      <c r="F26" s="125">
        <v>214</v>
      </c>
      <c r="G26" s="625">
        <f t="shared" si="0"/>
        <v>2.8465017291832937</v>
      </c>
      <c r="H26" s="125">
        <v>7191</v>
      </c>
      <c r="I26" s="625">
        <f t="shared" si="1"/>
        <v>95.650438946528325</v>
      </c>
      <c r="J26" s="124">
        <v>113</v>
      </c>
      <c r="K26" s="165">
        <f t="shared" si="2"/>
        <v>1.5030593242883745</v>
      </c>
      <c r="L26" s="124">
        <v>0</v>
      </c>
      <c r="M26" s="165">
        <f t="shared" si="3"/>
        <v>0</v>
      </c>
      <c r="N26" s="124">
        <v>0</v>
      </c>
      <c r="O26" s="124">
        <f t="shared" si="4"/>
        <v>0</v>
      </c>
      <c r="P26" s="125">
        <f t="shared" si="10"/>
        <v>0</v>
      </c>
      <c r="Q26" s="124">
        <f t="shared" si="6"/>
        <v>0</v>
      </c>
      <c r="R26" s="125">
        <f t="shared" si="7"/>
        <v>7518</v>
      </c>
      <c r="S26" s="124">
        <f t="shared" si="8"/>
        <v>100</v>
      </c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226">
        <v>16</v>
      </c>
      <c r="B27" s="250">
        <f>'11'!B24</f>
        <v>0</v>
      </c>
      <c r="C27" s="250" t="str">
        <f>'11'!C24</f>
        <v>Ronowijayan</v>
      </c>
      <c r="D27" s="139">
        <v>8</v>
      </c>
      <c r="E27" s="125">
        <v>8292</v>
      </c>
      <c r="F27" s="125">
        <v>131</v>
      </c>
      <c r="G27" s="625">
        <f t="shared" si="0"/>
        <v>1.5798359864930052</v>
      </c>
      <c r="H27" s="125">
        <v>8090</v>
      </c>
      <c r="I27" s="625">
        <f t="shared" si="1"/>
        <v>97.563917028461162</v>
      </c>
      <c r="J27" s="124">
        <v>71</v>
      </c>
      <c r="K27" s="165">
        <f t="shared" si="2"/>
        <v>0.8562469850458273</v>
      </c>
      <c r="L27" s="124">
        <v>0</v>
      </c>
      <c r="M27" s="165">
        <f t="shared" si="3"/>
        <v>0</v>
      </c>
      <c r="N27" s="620"/>
      <c r="O27" s="124">
        <f t="shared" si="4"/>
        <v>0</v>
      </c>
      <c r="P27" s="125">
        <f t="shared" si="10"/>
        <v>0</v>
      </c>
      <c r="Q27" s="124">
        <f t="shared" si="6"/>
        <v>0</v>
      </c>
      <c r="R27" s="125">
        <f t="shared" si="7"/>
        <v>8292</v>
      </c>
      <c r="S27" s="124">
        <f t="shared" si="8"/>
        <v>100</v>
      </c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226">
        <v>17</v>
      </c>
      <c r="B28" s="250" t="str">
        <f>'11'!B25</f>
        <v>Jetis</v>
      </c>
      <c r="C28" s="250" t="str">
        <f>'11'!C25</f>
        <v>Jetis</v>
      </c>
      <c r="D28" s="139">
        <v>14</v>
      </c>
      <c r="E28" s="125">
        <v>11067</v>
      </c>
      <c r="F28" s="125">
        <v>3839</v>
      </c>
      <c r="G28" s="625">
        <f t="shared" si="0"/>
        <v>34.688714195355566</v>
      </c>
      <c r="H28" s="125">
        <v>6696</v>
      </c>
      <c r="I28" s="625">
        <f t="shared" si="1"/>
        <v>60.504201680672267</v>
      </c>
      <c r="J28" s="124">
        <v>532</v>
      </c>
      <c r="K28" s="165">
        <f t="shared" si="2"/>
        <v>4.80708412397217</v>
      </c>
      <c r="L28" s="124">
        <v>0</v>
      </c>
      <c r="M28" s="165">
        <f t="shared" si="3"/>
        <v>0</v>
      </c>
      <c r="N28" s="124">
        <v>0</v>
      </c>
      <c r="O28" s="124">
        <f t="shared" si="4"/>
        <v>0</v>
      </c>
      <c r="P28" s="125">
        <f t="shared" si="10"/>
        <v>0</v>
      </c>
      <c r="Q28" s="124">
        <f t="shared" si="6"/>
        <v>0</v>
      </c>
      <c r="R28" s="125">
        <f t="shared" si="7"/>
        <v>11067</v>
      </c>
      <c r="S28" s="124">
        <f t="shared" si="8"/>
        <v>100</v>
      </c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226">
        <v>18</v>
      </c>
      <c r="B29" s="250" t="str">
        <f>'11'!B26</f>
        <v>Balong</v>
      </c>
      <c r="C29" s="250" t="str">
        <f>'11'!C26</f>
        <v>Balong</v>
      </c>
      <c r="D29" s="139">
        <v>20</v>
      </c>
      <c r="E29" s="125">
        <v>18306</v>
      </c>
      <c r="F29" s="125">
        <v>195</v>
      </c>
      <c r="G29" s="625">
        <f t="shared" si="0"/>
        <v>1.0652245165519503</v>
      </c>
      <c r="H29" s="125">
        <v>17381</v>
      </c>
      <c r="I29" s="625">
        <f t="shared" si="1"/>
        <v>94.947011908663825</v>
      </c>
      <c r="J29" s="124">
        <v>401</v>
      </c>
      <c r="K29" s="165">
        <f t="shared" si="2"/>
        <v>2.1905386212170872</v>
      </c>
      <c r="L29" s="124">
        <v>329</v>
      </c>
      <c r="M29" s="165">
        <f t="shared" si="3"/>
        <v>1.7972249535671363</v>
      </c>
      <c r="N29" s="124">
        <v>0</v>
      </c>
      <c r="O29" s="124">
        <f t="shared" si="4"/>
        <v>0</v>
      </c>
      <c r="P29" s="125">
        <f t="shared" si="10"/>
        <v>0</v>
      </c>
      <c r="Q29" s="124">
        <f t="shared" si="6"/>
        <v>0</v>
      </c>
      <c r="R29" s="125">
        <f t="shared" si="7"/>
        <v>18306</v>
      </c>
      <c r="S29" s="124">
        <f t="shared" si="8"/>
        <v>100</v>
      </c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226">
        <v>19</v>
      </c>
      <c r="B30" s="250" t="str">
        <f>'11'!B27</f>
        <v>Kauman</v>
      </c>
      <c r="C30" s="250" t="str">
        <f>'11'!C27</f>
        <v>Kauman</v>
      </c>
      <c r="D30" s="139">
        <v>11</v>
      </c>
      <c r="E30" s="125">
        <v>11021</v>
      </c>
      <c r="F30" s="125">
        <v>649</v>
      </c>
      <c r="G30" s="625">
        <f t="shared" si="0"/>
        <v>5.8887578259686055</v>
      </c>
      <c r="H30" s="125">
        <v>7680</v>
      </c>
      <c r="I30" s="625">
        <f t="shared" si="1"/>
        <v>69.68514653842665</v>
      </c>
      <c r="J30" s="124">
        <v>2692</v>
      </c>
      <c r="K30" s="165">
        <f t="shared" si="2"/>
        <v>24.426095635604756</v>
      </c>
      <c r="L30" s="124">
        <v>0</v>
      </c>
      <c r="M30" s="165">
        <f t="shared" si="3"/>
        <v>0</v>
      </c>
      <c r="N30" s="124">
        <v>0</v>
      </c>
      <c r="O30" s="124">
        <f t="shared" si="4"/>
        <v>0</v>
      </c>
      <c r="P30" s="620"/>
      <c r="Q30" s="124">
        <f t="shared" si="6"/>
        <v>0</v>
      </c>
      <c r="R30" s="125">
        <f t="shared" si="7"/>
        <v>11021</v>
      </c>
      <c r="S30" s="124">
        <f t="shared" si="8"/>
        <v>100</v>
      </c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226">
        <v>20</v>
      </c>
      <c r="B31" s="250">
        <f>'11'!B28</f>
        <v>0</v>
      </c>
      <c r="C31" s="250" t="str">
        <f>'11'!C28</f>
        <v>Ngrandu</v>
      </c>
      <c r="D31" s="139">
        <v>5</v>
      </c>
      <c r="E31" s="125">
        <v>4246</v>
      </c>
      <c r="F31" s="125">
        <v>82</v>
      </c>
      <c r="G31" s="625">
        <f t="shared" si="0"/>
        <v>1.9312293923692887</v>
      </c>
      <c r="H31" s="125">
        <v>3988</v>
      </c>
      <c r="I31" s="625">
        <f t="shared" si="1"/>
        <v>93.923692887423456</v>
      </c>
      <c r="J31" s="124">
        <v>106</v>
      </c>
      <c r="K31" s="165">
        <f t="shared" si="2"/>
        <v>2.4964672633066414</v>
      </c>
      <c r="L31" s="124">
        <v>70</v>
      </c>
      <c r="M31" s="165">
        <f t="shared" si="3"/>
        <v>1.6486104569006126</v>
      </c>
      <c r="N31" s="124">
        <v>0</v>
      </c>
      <c r="O31" s="124">
        <f t="shared" si="4"/>
        <v>0</v>
      </c>
      <c r="P31" s="125">
        <f t="shared" ref="P31:P33" si="11">E31-F31-H31-J31-L31-N31</f>
        <v>0</v>
      </c>
      <c r="Q31" s="124">
        <f t="shared" si="6"/>
        <v>0</v>
      </c>
      <c r="R31" s="125">
        <f t="shared" si="7"/>
        <v>4246</v>
      </c>
      <c r="S31" s="124">
        <f t="shared" si="8"/>
        <v>100</v>
      </c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226">
        <v>21</v>
      </c>
      <c r="B32" s="250" t="str">
        <f>'11'!B29</f>
        <v>Jambon</v>
      </c>
      <c r="C32" s="250" t="str">
        <f>'11'!C29</f>
        <v>Jambon</v>
      </c>
      <c r="D32" s="139">
        <v>13</v>
      </c>
      <c r="E32" s="125">
        <v>18286</v>
      </c>
      <c r="F32" s="125">
        <v>344</v>
      </c>
      <c r="G32" s="625">
        <f t="shared" si="0"/>
        <v>1.8812206059280325</v>
      </c>
      <c r="H32" s="125">
        <v>16529</v>
      </c>
      <c r="I32" s="625">
        <f t="shared" si="1"/>
        <v>90.391556381931537</v>
      </c>
      <c r="J32" s="124">
        <v>602</v>
      </c>
      <c r="K32" s="165">
        <f t="shared" si="2"/>
        <v>3.292136060374057</v>
      </c>
      <c r="L32" s="124">
        <v>811</v>
      </c>
      <c r="M32" s="165">
        <f t="shared" si="3"/>
        <v>4.4350869517663787</v>
      </c>
      <c r="N32" s="124">
        <v>0</v>
      </c>
      <c r="O32" s="124">
        <f t="shared" si="4"/>
        <v>0</v>
      </c>
      <c r="P32" s="125">
        <f t="shared" si="11"/>
        <v>0</v>
      </c>
      <c r="Q32" s="124">
        <f t="shared" si="6"/>
        <v>0</v>
      </c>
      <c r="R32" s="125">
        <f t="shared" si="7"/>
        <v>18286</v>
      </c>
      <c r="S32" s="124">
        <f t="shared" si="8"/>
        <v>100</v>
      </c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226">
        <v>22</v>
      </c>
      <c r="B33" s="250" t="str">
        <f>'11'!B30</f>
        <v>Badegan</v>
      </c>
      <c r="C33" s="250" t="str">
        <f>'11'!C30</f>
        <v>Badegan</v>
      </c>
      <c r="D33" s="139">
        <v>10</v>
      </c>
      <c r="E33" s="125">
        <v>12409</v>
      </c>
      <c r="F33" s="125">
        <v>175</v>
      </c>
      <c r="G33" s="625">
        <f t="shared" si="0"/>
        <v>1.410266741880893</v>
      </c>
      <c r="H33" s="125">
        <v>11853</v>
      </c>
      <c r="I33" s="625">
        <f t="shared" si="1"/>
        <v>95.519381094366992</v>
      </c>
      <c r="J33" s="124">
        <v>381</v>
      </c>
      <c r="K33" s="165">
        <f t="shared" si="2"/>
        <v>3.0703521637521156</v>
      </c>
      <c r="L33" s="124">
        <v>0</v>
      </c>
      <c r="M33" s="165">
        <f t="shared" si="3"/>
        <v>0</v>
      </c>
      <c r="N33" s="124">
        <v>0</v>
      </c>
      <c r="O33" s="124">
        <f t="shared" si="4"/>
        <v>0</v>
      </c>
      <c r="P33" s="125">
        <f t="shared" si="11"/>
        <v>0</v>
      </c>
      <c r="Q33" s="124">
        <f t="shared" si="6"/>
        <v>0</v>
      </c>
      <c r="R33" s="125">
        <f t="shared" si="7"/>
        <v>12409</v>
      </c>
      <c r="S33" s="124">
        <f t="shared" si="8"/>
        <v>100</v>
      </c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226">
        <v>23</v>
      </c>
      <c r="B34" s="250" t="str">
        <f>'11'!B31</f>
        <v>Sampung</v>
      </c>
      <c r="C34" s="250" t="str">
        <f>'11'!C31</f>
        <v>Sampung</v>
      </c>
      <c r="D34" s="139">
        <v>7</v>
      </c>
      <c r="E34" s="125">
        <v>10754</v>
      </c>
      <c r="F34" s="125">
        <v>553</v>
      </c>
      <c r="G34" s="625">
        <f t="shared" si="0"/>
        <v>5.142272642737586</v>
      </c>
      <c r="H34" s="125">
        <v>10094</v>
      </c>
      <c r="I34" s="625">
        <f t="shared" si="1"/>
        <v>93.86274874465316</v>
      </c>
      <c r="J34" s="124">
        <v>107</v>
      </c>
      <c r="K34" s="165">
        <f t="shared" si="2"/>
        <v>0.99497861260926157</v>
      </c>
      <c r="L34" s="124">
        <v>0</v>
      </c>
      <c r="M34" s="165">
        <f t="shared" si="3"/>
        <v>0</v>
      </c>
      <c r="N34" s="124">
        <v>0</v>
      </c>
      <c r="O34" s="124">
        <f t="shared" si="4"/>
        <v>0</v>
      </c>
      <c r="P34" s="124">
        <v>0</v>
      </c>
      <c r="Q34" s="124">
        <f t="shared" si="6"/>
        <v>0</v>
      </c>
      <c r="R34" s="125">
        <f t="shared" si="7"/>
        <v>10754</v>
      </c>
      <c r="S34" s="124">
        <f t="shared" si="8"/>
        <v>100</v>
      </c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226">
        <v>24</v>
      </c>
      <c r="B35" s="250">
        <f>'11'!B32</f>
        <v>0</v>
      </c>
      <c r="C35" s="250" t="str">
        <f>'11'!C32</f>
        <v>Kunti</v>
      </c>
      <c r="D35" s="139">
        <v>5</v>
      </c>
      <c r="E35" s="125">
        <v>5898</v>
      </c>
      <c r="F35" s="125">
        <v>1696</v>
      </c>
      <c r="G35" s="625">
        <f t="shared" si="0"/>
        <v>28.755510342488975</v>
      </c>
      <c r="H35" s="125">
        <v>3696</v>
      </c>
      <c r="I35" s="625">
        <f t="shared" si="1"/>
        <v>62.66531027466938</v>
      </c>
      <c r="J35" s="124">
        <v>506</v>
      </c>
      <c r="K35" s="165">
        <f t="shared" si="2"/>
        <v>8.5791793828416409</v>
      </c>
      <c r="L35" s="124">
        <v>0</v>
      </c>
      <c r="M35" s="165">
        <f t="shared" si="3"/>
        <v>0</v>
      </c>
      <c r="N35" s="124">
        <v>0</v>
      </c>
      <c r="O35" s="124">
        <f t="shared" si="4"/>
        <v>0</v>
      </c>
      <c r="P35" s="125">
        <f t="shared" ref="P35:P36" si="12">E35-F35-H35-J35-L35-N35</f>
        <v>0</v>
      </c>
      <c r="Q35" s="124">
        <f t="shared" si="6"/>
        <v>0</v>
      </c>
      <c r="R35" s="125">
        <f t="shared" si="7"/>
        <v>5898</v>
      </c>
      <c r="S35" s="124">
        <f t="shared" si="8"/>
        <v>100</v>
      </c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226">
        <v>25</v>
      </c>
      <c r="B36" s="250" t="str">
        <f>'11'!B33</f>
        <v>Sukorejo</v>
      </c>
      <c r="C36" s="250" t="str">
        <f>'11'!C33</f>
        <v>Sukorejo</v>
      </c>
      <c r="D36" s="139">
        <v>18</v>
      </c>
      <c r="E36" s="125">
        <v>18430</v>
      </c>
      <c r="F36" s="125">
        <v>655</v>
      </c>
      <c r="G36" s="625">
        <f t="shared" si="0"/>
        <v>3.5539880629408569</v>
      </c>
      <c r="H36" s="125">
        <v>17402</v>
      </c>
      <c r="I36" s="625">
        <f t="shared" si="1"/>
        <v>94.422137818773749</v>
      </c>
      <c r="J36" s="124">
        <v>373</v>
      </c>
      <c r="K36" s="165">
        <f t="shared" si="2"/>
        <v>2.0238741182854043</v>
      </c>
      <c r="L36" s="124">
        <v>0</v>
      </c>
      <c r="M36" s="165">
        <f t="shared" si="3"/>
        <v>0</v>
      </c>
      <c r="N36" s="124">
        <v>0</v>
      </c>
      <c r="O36" s="124">
        <f t="shared" si="4"/>
        <v>0</v>
      </c>
      <c r="P36" s="125">
        <f t="shared" si="12"/>
        <v>0</v>
      </c>
      <c r="Q36" s="124">
        <f t="shared" si="6"/>
        <v>0</v>
      </c>
      <c r="R36" s="125">
        <f t="shared" si="7"/>
        <v>18430</v>
      </c>
      <c r="S36" s="124">
        <f t="shared" si="8"/>
        <v>100</v>
      </c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226">
        <v>26</v>
      </c>
      <c r="B37" s="250" t="str">
        <f>'11'!B34</f>
        <v>Ponorogo</v>
      </c>
      <c r="C37" s="250" t="str">
        <f>'11'!C34</f>
        <v>Po. Utara</v>
      </c>
      <c r="D37" s="139">
        <v>10</v>
      </c>
      <c r="E37" s="125">
        <v>14144</v>
      </c>
      <c r="F37" s="125">
        <v>608</v>
      </c>
      <c r="G37" s="625">
        <f t="shared" si="0"/>
        <v>4.2986425339366514</v>
      </c>
      <c r="H37" s="125">
        <v>13536</v>
      </c>
      <c r="I37" s="625">
        <f t="shared" si="1"/>
        <v>95.701357466063357</v>
      </c>
      <c r="J37" s="620">
        <v>0</v>
      </c>
      <c r="K37" s="165">
        <f t="shared" si="2"/>
        <v>0</v>
      </c>
      <c r="L37" s="124">
        <v>0</v>
      </c>
      <c r="M37" s="165">
        <f t="shared" si="3"/>
        <v>0</v>
      </c>
      <c r="N37" s="124">
        <v>0</v>
      </c>
      <c r="O37" s="124">
        <f t="shared" si="4"/>
        <v>0</v>
      </c>
      <c r="P37" s="124">
        <v>0</v>
      </c>
      <c r="Q37" s="124">
        <f t="shared" si="6"/>
        <v>0</v>
      </c>
      <c r="R37" s="125">
        <f t="shared" si="7"/>
        <v>14144</v>
      </c>
      <c r="S37" s="124">
        <f t="shared" si="8"/>
        <v>100</v>
      </c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226">
        <v>27</v>
      </c>
      <c r="B38" s="250">
        <f>'11'!B35</f>
        <v>0</v>
      </c>
      <c r="C38" s="250" t="str">
        <f>'11'!C35</f>
        <v>Po. Selatan</v>
      </c>
      <c r="D38" s="139">
        <v>9</v>
      </c>
      <c r="E38" s="125">
        <v>12718</v>
      </c>
      <c r="F38" s="125">
        <v>643</v>
      </c>
      <c r="G38" s="625">
        <f t="shared" si="0"/>
        <v>5.0558263877968228</v>
      </c>
      <c r="H38" s="125">
        <v>11742</v>
      </c>
      <c r="I38" s="625">
        <f t="shared" si="1"/>
        <v>92.325837395816961</v>
      </c>
      <c r="J38" s="124">
        <v>333</v>
      </c>
      <c r="K38" s="165">
        <f t="shared" si="2"/>
        <v>2.6183362163862243</v>
      </c>
      <c r="L38" s="124">
        <v>0</v>
      </c>
      <c r="M38" s="165">
        <f t="shared" si="3"/>
        <v>0</v>
      </c>
      <c r="N38" s="124">
        <v>0</v>
      </c>
      <c r="O38" s="124">
        <f t="shared" si="4"/>
        <v>0</v>
      </c>
      <c r="P38" s="125">
        <f t="shared" ref="P38:P43" si="13">E38-F38-H38-J38-L38-N38</f>
        <v>0</v>
      </c>
      <c r="Q38" s="124">
        <f t="shared" si="6"/>
        <v>0</v>
      </c>
      <c r="R38" s="125">
        <f t="shared" si="7"/>
        <v>12718</v>
      </c>
      <c r="S38" s="124">
        <f t="shared" si="8"/>
        <v>100</v>
      </c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226">
        <v>28</v>
      </c>
      <c r="B39" s="250" t="str">
        <f>'11'!B36</f>
        <v>Babadan</v>
      </c>
      <c r="C39" s="250" t="str">
        <f>'11'!C36</f>
        <v>Babadan</v>
      </c>
      <c r="D39" s="139">
        <v>8</v>
      </c>
      <c r="E39" s="125">
        <v>14185</v>
      </c>
      <c r="F39" s="125">
        <v>349</v>
      </c>
      <c r="G39" s="625">
        <f t="shared" si="0"/>
        <v>2.4603454353189989</v>
      </c>
      <c r="H39" s="125">
        <v>13836</v>
      </c>
      <c r="I39" s="625">
        <f t="shared" si="1"/>
        <v>97.539654564681001</v>
      </c>
      <c r="J39" s="124">
        <v>0</v>
      </c>
      <c r="K39" s="165">
        <f t="shared" si="2"/>
        <v>0</v>
      </c>
      <c r="L39" s="124">
        <v>0</v>
      </c>
      <c r="M39" s="165">
        <f t="shared" si="3"/>
        <v>0</v>
      </c>
      <c r="N39" s="124">
        <v>0</v>
      </c>
      <c r="O39" s="124">
        <f t="shared" si="4"/>
        <v>0</v>
      </c>
      <c r="P39" s="125">
        <f t="shared" si="13"/>
        <v>0</v>
      </c>
      <c r="Q39" s="124">
        <f t="shared" si="6"/>
        <v>0</v>
      </c>
      <c r="R39" s="125">
        <f t="shared" si="7"/>
        <v>14185</v>
      </c>
      <c r="S39" s="124">
        <f t="shared" si="8"/>
        <v>100</v>
      </c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226">
        <v>29</v>
      </c>
      <c r="B40" s="250">
        <f>'11'!B37</f>
        <v>0</v>
      </c>
      <c r="C40" s="250" t="str">
        <f>'11'!C37</f>
        <v>Sukosari</v>
      </c>
      <c r="D40" s="139">
        <v>7</v>
      </c>
      <c r="E40" s="125">
        <v>9372</v>
      </c>
      <c r="F40" s="125">
        <v>2311</v>
      </c>
      <c r="G40" s="625">
        <f t="shared" si="0"/>
        <v>24.658557405036277</v>
      </c>
      <c r="H40" s="125">
        <v>6877</v>
      </c>
      <c r="I40" s="625">
        <f t="shared" si="1"/>
        <v>73.378147673922328</v>
      </c>
      <c r="J40" s="124">
        <v>184</v>
      </c>
      <c r="K40" s="165">
        <f t="shared" si="2"/>
        <v>1.9632949210413999</v>
      </c>
      <c r="L40" s="124">
        <v>0</v>
      </c>
      <c r="M40" s="165">
        <f t="shared" si="3"/>
        <v>0</v>
      </c>
      <c r="N40" s="124">
        <v>0</v>
      </c>
      <c r="O40" s="124">
        <f t="shared" si="4"/>
        <v>0</v>
      </c>
      <c r="P40" s="125">
        <f t="shared" si="13"/>
        <v>0</v>
      </c>
      <c r="Q40" s="124">
        <f t="shared" si="6"/>
        <v>0</v>
      </c>
      <c r="R40" s="125">
        <f t="shared" si="7"/>
        <v>9372</v>
      </c>
      <c r="S40" s="124">
        <f t="shared" si="8"/>
        <v>100</v>
      </c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226">
        <v>30</v>
      </c>
      <c r="B41" s="250" t="str">
        <f>'11'!B38</f>
        <v>Jenangan</v>
      </c>
      <c r="C41" s="250" t="str">
        <f>'11'!C38</f>
        <v>Jenangan</v>
      </c>
      <c r="D41" s="139">
        <v>11</v>
      </c>
      <c r="E41" s="125">
        <v>14488</v>
      </c>
      <c r="F41" s="125">
        <v>432</v>
      </c>
      <c r="G41" s="625">
        <f t="shared" si="0"/>
        <v>2.9817780231916067</v>
      </c>
      <c r="H41" s="125">
        <v>13384</v>
      </c>
      <c r="I41" s="625">
        <f t="shared" si="1"/>
        <v>92.379900607399222</v>
      </c>
      <c r="J41" s="124">
        <v>672</v>
      </c>
      <c r="K41" s="165">
        <f t="shared" si="2"/>
        <v>4.6383213694091658</v>
      </c>
      <c r="L41" s="124">
        <v>0</v>
      </c>
      <c r="M41" s="165">
        <f t="shared" si="3"/>
        <v>0</v>
      </c>
      <c r="N41" s="124">
        <v>0</v>
      </c>
      <c r="O41" s="124">
        <f t="shared" si="4"/>
        <v>0</v>
      </c>
      <c r="P41" s="125">
        <f t="shared" si="13"/>
        <v>0</v>
      </c>
      <c r="Q41" s="124">
        <f t="shared" si="6"/>
        <v>0</v>
      </c>
      <c r="R41" s="125">
        <f t="shared" si="7"/>
        <v>14488</v>
      </c>
      <c r="S41" s="124">
        <f t="shared" si="8"/>
        <v>100</v>
      </c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226">
        <v>31</v>
      </c>
      <c r="B42" s="250">
        <f>'11'!B39</f>
        <v>0</v>
      </c>
      <c r="C42" s="250" t="str">
        <f>'11'!C39</f>
        <v>Setono</v>
      </c>
      <c r="D42" s="139">
        <v>6</v>
      </c>
      <c r="E42" s="125">
        <v>8519</v>
      </c>
      <c r="F42" s="125">
        <v>2535</v>
      </c>
      <c r="G42" s="625">
        <f t="shared" si="0"/>
        <v>29.757013734006339</v>
      </c>
      <c r="H42" s="125">
        <v>5977</v>
      </c>
      <c r="I42" s="625">
        <f t="shared" si="1"/>
        <v>70.160816997300159</v>
      </c>
      <c r="J42" s="124">
        <v>7</v>
      </c>
      <c r="K42" s="165">
        <f t="shared" si="2"/>
        <v>8.2169268693508629E-2</v>
      </c>
      <c r="L42" s="124">
        <v>0</v>
      </c>
      <c r="M42" s="165">
        <f t="shared" si="3"/>
        <v>0</v>
      </c>
      <c r="N42" s="124">
        <v>0</v>
      </c>
      <c r="O42" s="124">
        <f t="shared" si="4"/>
        <v>0</v>
      </c>
      <c r="P42" s="125">
        <f t="shared" si="13"/>
        <v>0</v>
      </c>
      <c r="Q42" s="124">
        <f t="shared" si="6"/>
        <v>0</v>
      </c>
      <c r="R42" s="125">
        <f t="shared" si="7"/>
        <v>8519</v>
      </c>
      <c r="S42" s="124">
        <f t="shared" si="8"/>
        <v>100</v>
      </c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226">
        <v>32</v>
      </c>
      <c r="B43" s="250" t="str">
        <f>'11'!B40</f>
        <v>Ngebel</v>
      </c>
      <c r="C43" s="250" t="str">
        <f>'11'!C40</f>
        <v>Ngebel</v>
      </c>
      <c r="D43" s="139">
        <v>8</v>
      </c>
      <c r="E43" s="125">
        <v>7100</v>
      </c>
      <c r="F43" s="125">
        <v>0</v>
      </c>
      <c r="G43" s="625">
        <f t="shared" si="0"/>
        <v>0</v>
      </c>
      <c r="H43" s="125">
        <v>5240</v>
      </c>
      <c r="I43" s="625">
        <f t="shared" si="1"/>
        <v>73.802816901408448</v>
      </c>
      <c r="J43" s="124">
        <v>1860</v>
      </c>
      <c r="K43" s="165">
        <f t="shared" si="2"/>
        <v>26.197183098591548</v>
      </c>
      <c r="L43" s="124">
        <v>0</v>
      </c>
      <c r="M43" s="165">
        <f t="shared" si="3"/>
        <v>0</v>
      </c>
      <c r="N43" s="124">
        <v>0</v>
      </c>
      <c r="O43" s="124">
        <f t="shared" si="4"/>
        <v>0</v>
      </c>
      <c r="P43" s="125">
        <f t="shared" si="13"/>
        <v>0</v>
      </c>
      <c r="Q43" s="124">
        <f t="shared" si="6"/>
        <v>0</v>
      </c>
      <c r="R43" s="125">
        <f t="shared" si="7"/>
        <v>7100</v>
      </c>
      <c r="S43" s="124">
        <f t="shared" si="8"/>
        <v>100</v>
      </c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192" t="s">
        <v>1057</v>
      </c>
      <c r="B44" s="192"/>
      <c r="C44" s="192"/>
      <c r="D44" s="294">
        <f t="shared" ref="D44:F44" si="14">SUM(D12:D43)</f>
        <v>307</v>
      </c>
      <c r="E44" s="294">
        <f t="shared" si="14"/>
        <v>340327</v>
      </c>
      <c r="F44" s="294">
        <f t="shared" si="14"/>
        <v>18821</v>
      </c>
      <c r="G44" s="628">
        <f t="shared" si="0"/>
        <v>5.5302694173544857</v>
      </c>
      <c r="H44" s="294">
        <f>SUM(H12:H43)</f>
        <v>298745</v>
      </c>
      <c r="I44" s="628">
        <f t="shared" si="1"/>
        <v>87.781751080578388</v>
      </c>
      <c r="J44" s="294">
        <f>SUM(J12:J43)</f>
        <v>12709</v>
      </c>
      <c r="K44" s="629">
        <f t="shared" si="2"/>
        <v>3.7343496108154803</v>
      </c>
      <c r="L44" s="294">
        <f>SUM(L12:L43)</f>
        <v>10052</v>
      </c>
      <c r="M44" s="629">
        <f t="shared" si="3"/>
        <v>2.9536298912516492</v>
      </c>
      <c r="N44" s="425">
        <f>SUM(N12:N43)</f>
        <v>0</v>
      </c>
      <c r="O44" s="425">
        <f t="shared" si="4"/>
        <v>0</v>
      </c>
      <c r="P44" s="294">
        <f>SUM(P12:P43)</f>
        <v>0</v>
      </c>
      <c r="Q44" s="425">
        <f t="shared" si="6"/>
        <v>0</v>
      </c>
      <c r="R44" s="294">
        <f>SUM(R12:R43)</f>
        <v>340327</v>
      </c>
      <c r="S44" s="425">
        <f t="shared" si="8"/>
        <v>100</v>
      </c>
      <c r="T44" s="109"/>
      <c r="U44" s="109"/>
      <c r="V44" s="109"/>
      <c r="W44" s="109"/>
      <c r="X44" s="109"/>
      <c r="Y44" s="109"/>
      <c r="Z44" s="109"/>
    </row>
    <row r="45" spans="1:26" ht="15.75" customHeight="1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630" t="s">
        <v>1992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631"/>
      <c r="K48" s="631"/>
      <c r="L48" s="153"/>
      <c r="M48" s="153"/>
      <c r="N48" s="153"/>
      <c r="O48" s="153"/>
      <c r="P48" s="153"/>
      <c r="Q48" s="153"/>
      <c r="R48" s="153"/>
      <c r="S48" s="153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07"/>
      <c r="U245" s="107"/>
      <c r="V245" s="107"/>
      <c r="W245" s="107"/>
      <c r="X245" s="107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07"/>
      <c r="U246" s="107"/>
      <c r="V246" s="107"/>
      <c r="W246" s="107"/>
      <c r="X246" s="107"/>
      <c r="Y246" s="107"/>
      <c r="Z246" s="107"/>
    </row>
    <row r="247" spans="1:26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07"/>
      <c r="U247" s="107"/>
      <c r="V247" s="107"/>
      <c r="W247" s="107"/>
      <c r="X247" s="107"/>
      <c r="Y247" s="107"/>
      <c r="Z247" s="107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O9:O10"/>
    <mergeCell ref="P9:P10"/>
    <mergeCell ref="Q9:Q10"/>
    <mergeCell ref="R9:R10"/>
    <mergeCell ref="A3:S3"/>
    <mergeCell ref="A7:A10"/>
    <mergeCell ref="B7:B10"/>
    <mergeCell ref="C7:C10"/>
    <mergeCell ref="D7:D10"/>
    <mergeCell ref="F7:Q8"/>
    <mergeCell ref="R7:S8"/>
    <mergeCell ref="S9:S10"/>
    <mergeCell ref="J9:J10"/>
    <mergeCell ref="K9:K10"/>
    <mergeCell ref="L9:L10"/>
    <mergeCell ref="M9:M10"/>
    <mergeCell ref="N9:N10"/>
    <mergeCell ref="E7:E10"/>
    <mergeCell ref="F9:F10"/>
    <mergeCell ref="G9:G10"/>
    <mergeCell ref="H9:H10"/>
    <mergeCell ref="I9:I10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A1:AF1000"/>
  <sheetViews>
    <sheetView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5.7109375" customWidth="1"/>
    <col min="2" max="2" width="18.85546875" customWidth="1"/>
    <col min="3" max="3" width="21.140625" customWidth="1"/>
    <col min="4" max="4" width="19.7109375" customWidth="1"/>
    <col min="5" max="5" width="14.140625" customWidth="1"/>
    <col min="6" max="9" width="13.42578125" customWidth="1"/>
    <col min="10" max="10" width="19.7109375" customWidth="1"/>
    <col min="11" max="11" width="15.28515625" customWidth="1"/>
    <col min="12" max="12" width="13.42578125" customWidth="1"/>
    <col min="13" max="13" width="12.85546875" customWidth="1"/>
    <col min="14" max="14" width="16.42578125" customWidth="1"/>
    <col min="15" max="15" width="16.28515625" customWidth="1"/>
    <col min="16" max="16" width="17.7109375" customWidth="1"/>
    <col min="17" max="32" width="9.140625" customWidth="1"/>
  </cols>
  <sheetData>
    <row r="1" spans="1:32" ht="15.75">
      <c r="A1" s="168" t="s">
        <v>1993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</row>
    <row r="2" spans="1:32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</row>
    <row r="3" spans="1:32">
      <c r="A3" s="740" t="s">
        <v>1994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</row>
    <row r="4" spans="1:32" ht="15.75">
      <c r="A4" s="153"/>
      <c r="B4" s="171"/>
      <c r="C4" s="171"/>
      <c r="D4" s="171"/>
      <c r="E4" s="171"/>
      <c r="F4" s="171"/>
      <c r="G4" s="171"/>
      <c r="H4" s="154" t="s">
        <v>284</v>
      </c>
      <c r="I4" s="110" t="str">
        <f>'1'!$F$5</f>
        <v>PONOROGO</v>
      </c>
      <c r="J4" s="171"/>
      <c r="K4" s="171"/>
      <c r="L4" s="171"/>
      <c r="M4" s="171"/>
      <c r="N4" s="171"/>
      <c r="O4" s="171"/>
      <c r="P4" s="171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</row>
    <row r="5" spans="1:32" ht="15.75">
      <c r="A5" s="153"/>
      <c r="B5" s="171"/>
      <c r="C5" s="171"/>
      <c r="D5" s="171"/>
      <c r="E5" s="171"/>
      <c r="F5" s="171"/>
      <c r="G5" s="171"/>
      <c r="H5" s="154" t="s">
        <v>3</v>
      </c>
      <c r="I5" s="110">
        <f>'1'!$F$6</f>
        <v>2025</v>
      </c>
      <c r="J5" s="171"/>
      <c r="K5" s="171"/>
      <c r="L5" s="171"/>
      <c r="M5" s="171"/>
      <c r="N5" s="171"/>
      <c r="O5" s="171"/>
      <c r="P5" s="171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</row>
    <row r="6" spans="1:32">
      <c r="A6" s="863"/>
      <c r="B6" s="732"/>
      <c r="C6" s="732"/>
      <c r="D6" s="732"/>
      <c r="E6" s="732"/>
      <c r="F6" s="732"/>
      <c r="G6" s="732"/>
      <c r="H6" s="732"/>
      <c r="I6" s="732"/>
      <c r="J6" s="732"/>
      <c r="K6" s="732"/>
      <c r="L6" s="732"/>
      <c r="M6" s="732"/>
      <c r="N6" s="732"/>
      <c r="O6" s="732"/>
      <c r="P6" s="732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</row>
    <row r="7" spans="1:32" ht="21" customHeight="1">
      <c r="A7" s="726" t="s">
        <v>4</v>
      </c>
      <c r="B7" s="726" t="s">
        <v>247</v>
      </c>
      <c r="C7" s="726" t="s">
        <v>1156</v>
      </c>
      <c r="D7" s="727" t="s">
        <v>1982</v>
      </c>
      <c r="E7" s="727" t="s">
        <v>1983</v>
      </c>
      <c r="F7" s="745" t="s">
        <v>1995</v>
      </c>
      <c r="G7" s="723"/>
      <c r="H7" s="723"/>
      <c r="I7" s="723"/>
      <c r="J7" s="723"/>
      <c r="K7" s="723"/>
      <c r="L7" s="723"/>
      <c r="M7" s="723"/>
      <c r="N7" s="723"/>
      <c r="O7" s="723"/>
      <c r="P7" s="724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</row>
    <row r="8" spans="1:32" ht="54" customHeight="1">
      <c r="A8" s="730"/>
      <c r="B8" s="730"/>
      <c r="C8" s="730"/>
      <c r="D8" s="730"/>
      <c r="E8" s="730"/>
      <c r="F8" s="779" t="s">
        <v>1996</v>
      </c>
      <c r="G8" s="724"/>
      <c r="H8" s="779" t="s">
        <v>1997</v>
      </c>
      <c r="I8" s="724"/>
      <c r="J8" s="779" t="s">
        <v>1998</v>
      </c>
      <c r="K8" s="724"/>
      <c r="L8" s="779" t="s">
        <v>1999</v>
      </c>
      <c r="M8" s="724"/>
      <c r="N8" s="779" t="s">
        <v>2000</v>
      </c>
      <c r="O8" s="724"/>
      <c r="P8" s="175" t="s">
        <v>2001</v>
      </c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</row>
    <row r="9" spans="1:32" ht="25.5" customHeight="1">
      <c r="A9" s="720"/>
      <c r="B9" s="720"/>
      <c r="C9" s="720"/>
      <c r="D9" s="720"/>
      <c r="E9" s="720"/>
      <c r="F9" s="174" t="s">
        <v>249</v>
      </c>
      <c r="G9" s="174" t="s">
        <v>29</v>
      </c>
      <c r="H9" s="174" t="s">
        <v>249</v>
      </c>
      <c r="I9" s="174" t="s">
        <v>29</v>
      </c>
      <c r="J9" s="174" t="s">
        <v>249</v>
      </c>
      <c r="K9" s="174" t="s">
        <v>29</v>
      </c>
      <c r="L9" s="174" t="s">
        <v>249</v>
      </c>
      <c r="M9" s="174" t="s">
        <v>29</v>
      </c>
      <c r="N9" s="174" t="s">
        <v>249</v>
      </c>
      <c r="O9" s="174" t="s">
        <v>29</v>
      </c>
      <c r="P9" s="174" t="s">
        <v>249</v>
      </c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</row>
    <row r="10" spans="1:32" ht="15.75" customHeight="1">
      <c r="A10" s="460">
        <v>1</v>
      </c>
      <c r="B10" s="460">
        <v>2</v>
      </c>
      <c r="C10" s="460">
        <v>3</v>
      </c>
      <c r="D10" s="460">
        <v>4</v>
      </c>
      <c r="E10" s="460">
        <v>5</v>
      </c>
      <c r="F10" s="460">
        <v>6</v>
      </c>
      <c r="G10" s="460">
        <v>7</v>
      </c>
      <c r="H10" s="460">
        <v>8</v>
      </c>
      <c r="I10" s="460">
        <v>9</v>
      </c>
      <c r="J10" s="460">
        <v>10</v>
      </c>
      <c r="K10" s="460">
        <v>11</v>
      </c>
      <c r="L10" s="460">
        <v>12</v>
      </c>
      <c r="M10" s="460">
        <v>13</v>
      </c>
      <c r="N10" s="460">
        <v>14</v>
      </c>
      <c r="O10" s="460">
        <v>15</v>
      </c>
      <c r="P10" s="632">
        <v>16</v>
      </c>
      <c r="Q10" s="633"/>
      <c r="R10" s="633"/>
      <c r="S10" s="633"/>
      <c r="T10" s="633"/>
      <c r="U10" s="633"/>
      <c r="V10" s="633"/>
      <c r="W10" s="633"/>
      <c r="X10" s="633"/>
      <c r="Y10" s="633"/>
      <c r="Z10" s="633"/>
      <c r="AA10" s="633"/>
      <c r="AB10" s="633"/>
      <c r="AC10" s="633"/>
      <c r="AD10" s="633"/>
      <c r="AE10" s="633"/>
      <c r="AF10" s="633"/>
    </row>
    <row r="11" spans="1:32">
      <c r="A11" s="322">
        <v>1</v>
      </c>
      <c r="B11" s="634" t="str">
        <f>'11'!B9</f>
        <v>Ngrayun</v>
      </c>
      <c r="C11" s="634" t="str">
        <f>'11'!C9</f>
        <v>Ngrayun</v>
      </c>
      <c r="D11" s="324">
        <f>'84'!D12</f>
        <v>6</v>
      </c>
      <c r="E11" s="635">
        <f>'84'!E12</f>
        <v>11994</v>
      </c>
      <c r="F11" s="448">
        <v>11994</v>
      </c>
      <c r="G11" s="636">
        <f t="shared" ref="G11:G43" si="0">F11/E11*100</f>
        <v>100</v>
      </c>
      <c r="H11" s="448">
        <v>11994</v>
      </c>
      <c r="I11" s="637">
        <f t="shared" ref="I11:I43" si="1">H11/E11*100</f>
        <v>100</v>
      </c>
      <c r="J11" s="448">
        <v>5404</v>
      </c>
      <c r="K11" s="637">
        <f t="shared" ref="K11:K43" si="2">J11/E11*100</f>
        <v>45.055861263965312</v>
      </c>
      <c r="L11" s="448">
        <v>5404</v>
      </c>
      <c r="M11" s="637">
        <f t="shared" ref="M11:M43" si="3">L11/E11*100</f>
        <v>45.055861263965312</v>
      </c>
      <c r="N11" s="448">
        <v>5404</v>
      </c>
      <c r="O11" s="637">
        <f t="shared" ref="O11:O43" si="4">N11/E11*100</f>
        <v>45.055861263965312</v>
      </c>
      <c r="P11" s="638">
        <v>0</v>
      </c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</row>
    <row r="12" spans="1:32">
      <c r="A12" s="177">
        <v>2</v>
      </c>
      <c r="B12" s="181">
        <f>'11'!B10</f>
        <v>0</v>
      </c>
      <c r="C12" s="181" t="str">
        <f>'11'!C10</f>
        <v>Selur</v>
      </c>
      <c r="D12" s="336">
        <f>'84'!D13</f>
        <v>5</v>
      </c>
      <c r="E12" s="385">
        <f>'84'!E13</f>
        <v>8996</v>
      </c>
      <c r="F12" s="375">
        <v>8996</v>
      </c>
      <c r="G12" s="183">
        <f t="shared" si="0"/>
        <v>100</v>
      </c>
      <c r="H12" s="375">
        <v>8996</v>
      </c>
      <c r="I12" s="639">
        <f t="shared" si="1"/>
        <v>100</v>
      </c>
      <c r="J12" s="375">
        <v>5012</v>
      </c>
      <c r="K12" s="639">
        <f t="shared" si="2"/>
        <v>55.713650511338372</v>
      </c>
      <c r="L12" s="375">
        <v>5012</v>
      </c>
      <c r="M12" s="639">
        <f t="shared" si="3"/>
        <v>55.713650511338372</v>
      </c>
      <c r="N12" s="375">
        <v>5012</v>
      </c>
      <c r="O12" s="639">
        <f t="shared" si="4"/>
        <v>55.713650511338372</v>
      </c>
      <c r="P12" s="180">
        <v>0</v>
      </c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</row>
    <row r="13" spans="1:32">
      <c r="A13" s="177">
        <v>3</v>
      </c>
      <c r="B13" s="181" t="str">
        <f>'11'!B11</f>
        <v>Slahung</v>
      </c>
      <c r="C13" s="181" t="str">
        <f>'11'!C11</f>
        <v>Slahung</v>
      </c>
      <c r="D13" s="336">
        <f>'84'!D14</f>
        <v>10</v>
      </c>
      <c r="E13" s="385">
        <f>'84'!E14</f>
        <v>9404</v>
      </c>
      <c r="F13" s="375">
        <v>9404</v>
      </c>
      <c r="G13" s="183">
        <f t="shared" si="0"/>
        <v>100</v>
      </c>
      <c r="H13" s="375">
        <v>8500</v>
      </c>
      <c r="I13" s="639">
        <f t="shared" si="1"/>
        <v>90.387069332199061</v>
      </c>
      <c r="J13" s="375">
        <v>9003</v>
      </c>
      <c r="K13" s="639">
        <f t="shared" si="2"/>
        <v>95.735857082092721</v>
      </c>
      <c r="L13" s="375">
        <v>6678</v>
      </c>
      <c r="M13" s="639">
        <f t="shared" si="3"/>
        <v>71.012335176520622</v>
      </c>
      <c r="N13" s="375">
        <v>6171</v>
      </c>
      <c r="O13" s="639">
        <f t="shared" si="4"/>
        <v>65.621012335176516</v>
      </c>
      <c r="P13" s="180">
        <v>5</v>
      </c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</row>
    <row r="14" spans="1:32">
      <c r="A14" s="177">
        <v>4</v>
      </c>
      <c r="B14" s="181">
        <f>'11'!B12</f>
        <v>0</v>
      </c>
      <c r="C14" s="181" t="str">
        <f>'11'!C12</f>
        <v>Nailan</v>
      </c>
      <c r="D14" s="336">
        <f>'84'!D15</f>
        <v>12</v>
      </c>
      <c r="E14" s="385">
        <f>'84'!E15</f>
        <v>8468</v>
      </c>
      <c r="F14" s="375">
        <v>8468</v>
      </c>
      <c r="G14" s="183">
        <f t="shared" si="0"/>
        <v>100</v>
      </c>
      <c r="H14" s="375">
        <v>6664</v>
      </c>
      <c r="I14" s="639">
        <f t="shared" si="1"/>
        <v>78.696268304204068</v>
      </c>
      <c r="J14" s="375">
        <v>7235</v>
      </c>
      <c r="K14" s="639">
        <f t="shared" si="2"/>
        <v>85.439300897496466</v>
      </c>
      <c r="L14" s="375">
        <v>4815</v>
      </c>
      <c r="M14" s="639">
        <f t="shared" si="3"/>
        <v>56.86112423240435</v>
      </c>
      <c r="N14" s="375">
        <v>4764</v>
      </c>
      <c r="O14" s="639">
        <f t="shared" si="4"/>
        <v>56.258856872933393</v>
      </c>
      <c r="P14" s="180">
        <v>2</v>
      </c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</row>
    <row r="15" spans="1:32">
      <c r="A15" s="177">
        <v>5</v>
      </c>
      <c r="B15" s="181" t="str">
        <f>'11'!B13</f>
        <v>Bungkal</v>
      </c>
      <c r="C15" s="181" t="str">
        <f>'11'!C13</f>
        <v>Bungkal</v>
      </c>
      <c r="D15" s="336">
        <f>'84'!D16</f>
        <v>19</v>
      </c>
      <c r="E15" s="385">
        <f>'84'!E16</f>
        <v>14250</v>
      </c>
      <c r="F15" s="375">
        <v>14250</v>
      </c>
      <c r="G15" s="183">
        <f t="shared" si="0"/>
        <v>100</v>
      </c>
      <c r="H15" s="375">
        <v>12674</v>
      </c>
      <c r="I15" s="639">
        <f t="shared" si="1"/>
        <v>88.940350877192984</v>
      </c>
      <c r="J15" s="375">
        <v>12494</v>
      </c>
      <c r="K15" s="639">
        <f t="shared" si="2"/>
        <v>87.677192982456148</v>
      </c>
      <c r="L15" s="375">
        <v>8239</v>
      </c>
      <c r="M15" s="639">
        <f t="shared" si="3"/>
        <v>57.81754385964912</v>
      </c>
      <c r="N15" s="375">
        <v>6563</v>
      </c>
      <c r="O15" s="639">
        <f t="shared" si="4"/>
        <v>46.056140350877193</v>
      </c>
      <c r="P15" s="180">
        <v>10</v>
      </c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</row>
    <row r="16" spans="1:32">
      <c r="A16" s="177">
        <v>6</v>
      </c>
      <c r="B16" s="181" t="str">
        <f>'11'!B14</f>
        <v>Sambit</v>
      </c>
      <c r="C16" s="181" t="str">
        <f>'11'!C14</f>
        <v>Sambit</v>
      </c>
      <c r="D16" s="336">
        <f>'84'!D17</f>
        <v>9</v>
      </c>
      <c r="E16" s="385">
        <f>'84'!E17</f>
        <v>6369</v>
      </c>
      <c r="F16" s="375">
        <v>6369</v>
      </c>
      <c r="G16" s="183">
        <f t="shared" si="0"/>
        <v>100</v>
      </c>
      <c r="H16" s="375">
        <v>5796</v>
      </c>
      <c r="I16" s="639">
        <f t="shared" si="1"/>
        <v>91.003297220913808</v>
      </c>
      <c r="J16" s="375">
        <v>5211</v>
      </c>
      <c r="K16" s="639">
        <f t="shared" si="2"/>
        <v>81.818181818181827</v>
      </c>
      <c r="L16" s="375">
        <v>2911</v>
      </c>
      <c r="M16" s="639">
        <f t="shared" si="3"/>
        <v>45.705762286073167</v>
      </c>
      <c r="N16" s="375">
        <v>2302</v>
      </c>
      <c r="O16" s="639">
        <f t="shared" si="4"/>
        <v>36.143821636049616</v>
      </c>
      <c r="P16" s="180">
        <v>1</v>
      </c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</row>
    <row r="17" spans="1:32">
      <c r="A17" s="177">
        <v>7</v>
      </c>
      <c r="B17" s="181">
        <f>'11'!B15</f>
        <v>0</v>
      </c>
      <c r="C17" s="181" t="str">
        <f>'11'!C15</f>
        <v>Wringinanom</v>
      </c>
      <c r="D17" s="336">
        <f>'84'!D18</f>
        <v>7</v>
      </c>
      <c r="E17" s="385">
        <f>'84'!E18</f>
        <v>7973</v>
      </c>
      <c r="F17" s="375">
        <v>7973</v>
      </c>
      <c r="G17" s="183">
        <f t="shared" si="0"/>
        <v>100</v>
      </c>
      <c r="H17" s="375">
        <v>7757</v>
      </c>
      <c r="I17" s="639">
        <f t="shared" si="1"/>
        <v>97.290856641163927</v>
      </c>
      <c r="J17" s="375">
        <v>7652</v>
      </c>
      <c r="K17" s="639">
        <f t="shared" si="2"/>
        <v>95.973911952840837</v>
      </c>
      <c r="L17" s="375">
        <v>4304</v>
      </c>
      <c r="M17" s="639">
        <f t="shared" si="3"/>
        <v>53.982189890881727</v>
      </c>
      <c r="N17" s="375">
        <v>3681</v>
      </c>
      <c r="O17" s="639">
        <f t="shared" si="4"/>
        <v>46.168318073498057</v>
      </c>
      <c r="P17" s="180">
        <v>1</v>
      </c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</row>
    <row r="18" spans="1:32">
      <c r="A18" s="177">
        <v>8</v>
      </c>
      <c r="B18" s="181" t="str">
        <f>'11'!B16</f>
        <v>Sawoo</v>
      </c>
      <c r="C18" s="181" t="str">
        <f>'11'!C16</f>
        <v>Sawoo</v>
      </c>
      <c r="D18" s="336">
        <f>'84'!D19</f>
        <v>10</v>
      </c>
      <c r="E18" s="385">
        <f>'84'!E19</f>
        <v>20218</v>
      </c>
      <c r="F18" s="375">
        <v>20218</v>
      </c>
      <c r="G18" s="183">
        <f t="shared" si="0"/>
        <v>100</v>
      </c>
      <c r="H18" s="375">
        <v>17479</v>
      </c>
      <c r="I18" s="639">
        <f t="shared" si="1"/>
        <v>86.452665941240483</v>
      </c>
      <c r="J18" s="375">
        <v>17010</v>
      </c>
      <c r="K18" s="639">
        <f t="shared" si="2"/>
        <v>84.132950835888806</v>
      </c>
      <c r="L18" s="375">
        <v>16289</v>
      </c>
      <c r="M18" s="639">
        <f t="shared" si="3"/>
        <v>80.566821644079539</v>
      </c>
      <c r="N18" s="375">
        <v>8885</v>
      </c>
      <c r="O18" s="639">
        <f t="shared" si="4"/>
        <v>43.94598872292017</v>
      </c>
      <c r="P18" s="180">
        <v>6</v>
      </c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</row>
    <row r="19" spans="1:32">
      <c r="A19" s="177">
        <v>9</v>
      </c>
      <c r="B19" s="181">
        <f>'11'!B17</f>
        <v>0</v>
      </c>
      <c r="C19" s="181" t="str">
        <f>'11'!C17</f>
        <v>Bondrang</v>
      </c>
      <c r="D19" s="336">
        <f>'84'!D20</f>
        <v>4</v>
      </c>
      <c r="E19" s="385">
        <f>'84'!E20</f>
        <v>3336</v>
      </c>
      <c r="F19" s="375">
        <v>3336</v>
      </c>
      <c r="G19" s="183">
        <f t="shared" si="0"/>
        <v>100</v>
      </c>
      <c r="H19" s="375">
        <v>2734</v>
      </c>
      <c r="I19" s="639">
        <f t="shared" si="1"/>
        <v>81.954436450839324</v>
      </c>
      <c r="J19" s="375">
        <v>2717</v>
      </c>
      <c r="K19" s="639">
        <f t="shared" si="2"/>
        <v>81.444844124700239</v>
      </c>
      <c r="L19" s="375">
        <v>2717</v>
      </c>
      <c r="M19" s="639">
        <f t="shared" si="3"/>
        <v>81.444844124700239</v>
      </c>
      <c r="N19" s="375">
        <v>1320</v>
      </c>
      <c r="O19" s="639">
        <f t="shared" si="4"/>
        <v>39.568345323741006</v>
      </c>
      <c r="P19" s="180">
        <v>1</v>
      </c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</row>
    <row r="20" spans="1:32">
      <c r="A20" s="177">
        <v>10</v>
      </c>
      <c r="B20" s="181" t="str">
        <f>'11'!B18</f>
        <v>Sooko</v>
      </c>
      <c r="C20" s="181" t="str">
        <f>'11'!C18</f>
        <v>Sooko</v>
      </c>
      <c r="D20" s="336">
        <f>'84'!D21</f>
        <v>6</v>
      </c>
      <c r="E20" s="385">
        <f>'84'!E21</f>
        <v>8926</v>
      </c>
      <c r="F20" s="375">
        <v>8926</v>
      </c>
      <c r="G20" s="183">
        <f t="shared" si="0"/>
        <v>100</v>
      </c>
      <c r="H20" s="375">
        <v>8537</v>
      </c>
      <c r="I20" s="639">
        <f t="shared" si="1"/>
        <v>95.641944880125479</v>
      </c>
      <c r="J20" s="375">
        <v>5930</v>
      </c>
      <c r="K20" s="639">
        <f t="shared" si="2"/>
        <v>66.4351333183957</v>
      </c>
      <c r="L20" s="375">
        <v>6497</v>
      </c>
      <c r="M20" s="639">
        <f t="shared" si="3"/>
        <v>72.78736276047502</v>
      </c>
      <c r="N20" s="375">
        <v>6104</v>
      </c>
      <c r="O20" s="639">
        <f t="shared" si="4"/>
        <v>68.384494734483539</v>
      </c>
      <c r="P20" s="180">
        <v>2</v>
      </c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</row>
    <row r="21" spans="1:32" ht="15.75" customHeight="1">
      <c r="A21" s="177">
        <v>11</v>
      </c>
      <c r="B21" s="181" t="str">
        <f>'11'!B19</f>
        <v>Pudak</v>
      </c>
      <c r="C21" s="181" t="str">
        <f>'11'!C19</f>
        <v>Pudak</v>
      </c>
      <c r="D21" s="336">
        <f>'84'!D22</f>
        <v>6</v>
      </c>
      <c r="E21" s="385">
        <f>'84'!E22</f>
        <v>3572</v>
      </c>
      <c r="F21" s="375">
        <v>3572</v>
      </c>
      <c r="G21" s="183">
        <f t="shared" si="0"/>
        <v>100</v>
      </c>
      <c r="H21" s="375">
        <v>3259</v>
      </c>
      <c r="I21" s="639">
        <f t="shared" si="1"/>
        <v>91.237402015677489</v>
      </c>
      <c r="J21" s="375">
        <v>3017</v>
      </c>
      <c r="K21" s="639">
        <f t="shared" si="2"/>
        <v>84.462486002239643</v>
      </c>
      <c r="L21" s="375">
        <v>1997</v>
      </c>
      <c r="M21" s="639">
        <f t="shared" si="3"/>
        <v>55.907054871220609</v>
      </c>
      <c r="N21" s="375">
        <v>2127</v>
      </c>
      <c r="O21" s="639">
        <f t="shared" si="4"/>
        <v>59.546472564389695</v>
      </c>
      <c r="P21" s="180">
        <v>1</v>
      </c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</row>
    <row r="22" spans="1:32" ht="15.75" customHeight="1">
      <c r="A22" s="177">
        <v>12</v>
      </c>
      <c r="B22" s="181" t="str">
        <f>'11'!B20</f>
        <v>Pulung</v>
      </c>
      <c r="C22" s="181" t="str">
        <f>'11'!C20</f>
        <v>Pulung</v>
      </c>
      <c r="D22" s="336">
        <f>'84'!D23</f>
        <v>11</v>
      </c>
      <c r="E22" s="385">
        <f>'84'!E23</f>
        <v>11879</v>
      </c>
      <c r="F22" s="375">
        <v>11879</v>
      </c>
      <c r="G22" s="183">
        <f t="shared" si="0"/>
        <v>100</v>
      </c>
      <c r="H22" s="375">
        <v>9796</v>
      </c>
      <c r="I22" s="639">
        <f t="shared" si="1"/>
        <v>82.464853943934685</v>
      </c>
      <c r="J22" s="375">
        <v>10277</v>
      </c>
      <c r="K22" s="639">
        <f t="shared" si="2"/>
        <v>86.514016331341026</v>
      </c>
      <c r="L22" s="375">
        <v>6677</v>
      </c>
      <c r="M22" s="639">
        <f t="shared" si="3"/>
        <v>56.208435053455673</v>
      </c>
      <c r="N22" s="375">
        <v>6828</v>
      </c>
      <c r="O22" s="639">
        <f t="shared" si="4"/>
        <v>57.479585823722537</v>
      </c>
      <c r="P22" s="180">
        <v>1</v>
      </c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</row>
    <row r="23" spans="1:32" ht="15.75" customHeight="1">
      <c r="A23" s="177">
        <v>13</v>
      </c>
      <c r="B23" s="181">
        <f>'11'!B21</f>
        <v>0</v>
      </c>
      <c r="C23" s="181" t="str">
        <f>'11'!C21</f>
        <v>Kesugihan</v>
      </c>
      <c r="D23" s="336">
        <f>'84'!D24</f>
        <v>7</v>
      </c>
      <c r="E23" s="385">
        <f>'84'!E24</f>
        <v>8213</v>
      </c>
      <c r="F23" s="375">
        <v>8213</v>
      </c>
      <c r="G23" s="183">
        <f t="shared" si="0"/>
        <v>100</v>
      </c>
      <c r="H23" s="375">
        <v>6517</v>
      </c>
      <c r="I23" s="639">
        <f t="shared" si="1"/>
        <v>79.349811274808232</v>
      </c>
      <c r="J23" s="375">
        <v>7358</v>
      </c>
      <c r="K23" s="639">
        <f t="shared" si="2"/>
        <v>89.589674905637409</v>
      </c>
      <c r="L23" s="375">
        <v>5120</v>
      </c>
      <c r="M23" s="639">
        <f t="shared" si="3"/>
        <v>62.34019237793742</v>
      </c>
      <c r="N23" s="375">
        <v>4315</v>
      </c>
      <c r="O23" s="639">
        <f t="shared" si="4"/>
        <v>52.538658224765612</v>
      </c>
      <c r="P23" s="180">
        <v>1</v>
      </c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</row>
    <row r="24" spans="1:32" ht="15.75" customHeight="1">
      <c r="A24" s="177">
        <v>14</v>
      </c>
      <c r="B24" s="181" t="str">
        <f>'11'!B22</f>
        <v>Mlarak</v>
      </c>
      <c r="C24" s="181" t="str">
        <f>'11'!C22</f>
        <v>Mlarak</v>
      </c>
      <c r="D24" s="336">
        <f>'84'!D25</f>
        <v>15</v>
      </c>
      <c r="E24" s="385">
        <f>'84'!E25</f>
        <v>9976</v>
      </c>
      <c r="F24" s="375">
        <v>9976</v>
      </c>
      <c r="G24" s="183">
        <f t="shared" si="0"/>
        <v>100</v>
      </c>
      <c r="H24" s="375">
        <v>8985</v>
      </c>
      <c r="I24" s="639">
        <f t="shared" si="1"/>
        <v>90.066158781074577</v>
      </c>
      <c r="J24" s="375">
        <v>8887</v>
      </c>
      <c r="K24" s="639">
        <f t="shared" si="2"/>
        <v>89.083801122694467</v>
      </c>
      <c r="L24" s="375">
        <v>7096</v>
      </c>
      <c r="M24" s="639">
        <f t="shared" si="3"/>
        <v>71.130713712910989</v>
      </c>
      <c r="N24" s="375">
        <v>5944</v>
      </c>
      <c r="O24" s="639">
        <f t="shared" si="4"/>
        <v>59.582999198075385</v>
      </c>
      <c r="P24" s="180">
        <v>4</v>
      </c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</row>
    <row r="25" spans="1:32" ht="15.75" customHeight="1">
      <c r="A25" s="177">
        <v>15</v>
      </c>
      <c r="B25" s="181" t="str">
        <f>'11'!B23</f>
        <v>Siman</v>
      </c>
      <c r="C25" s="181" t="str">
        <f>'11'!C23</f>
        <v>Siman</v>
      </c>
      <c r="D25" s="336">
        <f>'84'!D26</f>
        <v>10</v>
      </c>
      <c r="E25" s="385">
        <f>'84'!E26</f>
        <v>7518</v>
      </c>
      <c r="F25" s="375">
        <v>7518</v>
      </c>
      <c r="G25" s="183">
        <f t="shared" si="0"/>
        <v>100</v>
      </c>
      <c r="H25" s="375">
        <v>7184</v>
      </c>
      <c r="I25" s="639">
        <f t="shared" si="1"/>
        <v>95.557329076882141</v>
      </c>
      <c r="J25" s="375">
        <v>5904</v>
      </c>
      <c r="K25" s="639">
        <f t="shared" si="2"/>
        <v>78.531524341580209</v>
      </c>
      <c r="L25" s="375">
        <v>4174</v>
      </c>
      <c r="M25" s="639">
        <f t="shared" si="3"/>
        <v>55.520085129023677</v>
      </c>
      <c r="N25" s="375">
        <v>2453</v>
      </c>
      <c r="O25" s="639">
        <f t="shared" si="4"/>
        <v>32.628358606012235</v>
      </c>
      <c r="P25" s="180">
        <v>3</v>
      </c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</row>
    <row r="26" spans="1:32" ht="15.75" customHeight="1">
      <c r="A26" s="177">
        <v>16</v>
      </c>
      <c r="B26" s="181">
        <f>'11'!B24</f>
        <v>0</v>
      </c>
      <c r="C26" s="181" t="str">
        <f>'11'!C24</f>
        <v>Ronowijayan</v>
      </c>
      <c r="D26" s="336">
        <f>'84'!D27</f>
        <v>8</v>
      </c>
      <c r="E26" s="385">
        <f>'84'!E27</f>
        <v>8292</v>
      </c>
      <c r="F26" s="375">
        <v>8292</v>
      </c>
      <c r="G26" s="183">
        <f t="shared" si="0"/>
        <v>100</v>
      </c>
      <c r="H26" s="375">
        <v>7336</v>
      </c>
      <c r="I26" s="639">
        <f t="shared" si="1"/>
        <v>88.470815243608286</v>
      </c>
      <c r="J26" s="375">
        <v>6952</v>
      </c>
      <c r="K26" s="639">
        <f t="shared" si="2"/>
        <v>83.839845634346361</v>
      </c>
      <c r="L26" s="375">
        <v>5708</v>
      </c>
      <c r="M26" s="639">
        <f t="shared" si="3"/>
        <v>68.837433671008199</v>
      </c>
      <c r="N26" s="375">
        <v>2326</v>
      </c>
      <c r="O26" s="639">
        <f t="shared" si="4"/>
        <v>28.05113362276893</v>
      </c>
      <c r="P26" s="180">
        <v>1</v>
      </c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</row>
    <row r="27" spans="1:32" ht="15.75" customHeight="1">
      <c r="A27" s="177">
        <v>17</v>
      </c>
      <c r="B27" s="181" t="str">
        <f>'11'!B25</f>
        <v>Jetis</v>
      </c>
      <c r="C27" s="181" t="str">
        <f>'11'!C25</f>
        <v>Jetis</v>
      </c>
      <c r="D27" s="336">
        <f>'84'!D28</f>
        <v>14</v>
      </c>
      <c r="E27" s="385">
        <f>'84'!E28</f>
        <v>11067</v>
      </c>
      <c r="F27" s="375">
        <v>11067</v>
      </c>
      <c r="G27" s="183">
        <f t="shared" si="0"/>
        <v>100</v>
      </c>
      <c r="H27" s="375">
        <v>8869</v>
      </c>
      <c r="I27" s="639">
        <f t="shared" si="1"/>
        <v>80.139152435167617</v>
      </c>
      <c r="J27" s="375">
        <v>8858</v>
      </c>
      <c r="K27" s="639">
        <f t="shared" si="2"/>
        <v>80.039757838619323</v>
      </c>
      <c r="L27" s="375">
        <v>8313</v>
      </c>
      <c r="M27" s="639">
        <f t="shared" si="3"/>
        <v>75.115207373271886</v>
      </c>
      <c r="N27" s="375">
        <v>7435</v>
      </c>
      <c r="O27" s="639">
        <f t="shared" si="4"/>
        <v>67.181711394235109</v>
      </c>
      <c r="P27" s="180">
        <v>14</v>
      </c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</row>
    <row r="28" spans="1:32" ht="15.75" customHeight="1">
      <c r="A28" s="177">
        <v>18</v>
      </c>
      <c r="B28" s="181" t="str">
        <f>'11'!B26</f>
        <v>Balong</v>
      </c>
      <c r="C28" s="181" t="str">
        <f>'11'!C26</f>
        <v>Balong</v>
      </c>
      <c r="D28" s="336">
        <f>'84'!D29</f>
        <v>20</v>
      </c>
      <c r="E28" s="385">
        <f>'84'!E29</f>
        <v>18306</v>
      </c>
      <c r="F28" s="375">
        <v>18306</v>
      </c>
      <c r="G28" s="183">
        <f t="shared" si="0"/>
        <v>100</v>
      </c>
      <c r="H28" s="375">
        <v>17662</v>
      </c>
      <c r="I28" s="639">
        <f t="shared" si="1"/>
        <v>96.482027750464326</v>
      </c>
      <c r="J28" s="375">
        <v>17230</v>
      </c>
      <c r="K28" s="639">
        <f t="shared" si="2"/>
        <v>94.122145744564619</v>
      </c>
      <c r="L28" s="375">
        <v>10829</v>
      </c>
      <c r="M28" s="639">
        <f t="shared" si="3"/>
        <v>59.155468152518296</v>
      </c>
      <c r="N28" s="375">
        <v>9616</v>
      </c>
      <c r="O28" s="639">
        <f t="shared" si="4"/>
        <v>52.529225390582326</v>
      </c>
      <c r="P28" s="180">
        <v>4</v>
      </c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</row>
    <row r="29" spans="1:32" ht="15.75" customHeight="1">
      <c r="A29" s="177">
        <v>19</v>
      </c>
      <c r="B29" s="181" t="str">
        <f>'11'!B27</f>
        <v>Kauman</v>
      </c>
      <c r="C29" s="181" t="str">
        <f>'11'!C27</f>
        <v>Kauman</v>
      </c>
      <c r="D29" s="336">
        <f>'84'!D30</f>
        <v>11</v>
      </c>
      <c r="E29" s="385">
        <f>'84'!E30</f>
        <v>11021</v>
      </c>
      <c r="F29" s="375">
        <v>11021</v>
      </c>
      <c r="G29" s="183">
        <f t="shared" si="0"/>
        <v>100</v>
      </c>
      <c r="H29" s="375">
        <v>10403</v>
      </c>
      <c r="I29" s="639">
        <f t="shared" si="1"/>
        <v>94.392523364485982</v>
      </c>
      <c r="J29" s="375">
        <v>10515</v>
      </c>
      <c r="K29" s="639">
        <f t="shared" si="2"/>
        <v>95.408765084838038</v>
      </c>
      <c r="L29" s="375">
        <v>10217</v>
      </c>
      <c r="M29" s="639">
        <f t="shared" si="3"/>
        <v>92.704836221758455</v>
      </c>
      <c r="N29" s="375">
        <v>9205</v>
      </c>
      <c r="O29" s="639">
        <f t="shared" si="4"/>
        <v>83.522366391434531</v>
      </c>
      <c r="P29" s="180">
        <v>3</v>
      </c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</row>
    <row r="30" spans="1:32" ht="15.75" customHeight="1">
      <c r="A30" s="177">
        <v>20</v>
      </c>
      <c r="B30" s="181">
        <f>'11'!B28</f>
        <v>0</v>
      </c>
      <c r="C30" s="181" t="str">
        <f>'11'!C28</f>
        <v>Ngrandu</v>
      </c>
      <c r="D30" s="336">
        <f>'84'!D31</f>
        <v>5</v>
      </c>
      <c r="E30" s="385">
        <f>'84'!E31</f>
        <v>4246</v>
      </c>
      <c r="F30" s="375">
        <v>4246</v>
      </c>
      <c r="G30" s="183">
        <f t="shared" si="0"/>
        <v>100</v>
      </c>
      <c r="H30" s="375">
        <v>3840</v>
      </c>
      <c r="I30" s="639">
        <f t="shared" si="1"/>
        <v>90.438059349976456</v>
      </c>
      <c r="J30" s="375">
        <v>2901</v>
      </c>
      <c r="K30" s="639">
        <f t="shared" si="2"/>
        <v>68.323127649552518</v>
      </c>
      <c r="L30" s="375">
        <v>2143</v>
      </c>
      <c r="M30" s="639">
        <f t="shared" si="3"/>
        <v>50.471031559114465</v>
      </c>
      <c r="N30" s="375">
        <v>1316</v>
      </c>
      <c r="O30" s="639">
        <f t="shared" si="4"/>
        <v>30.99387658973151</v>
      </c>
      <c r="P30" s="180">
        <v>0</v>
      </c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</row>
    <row r="31" spans="1:32" ht="15.75" customHeight="1">
      <c r="A31" s="177">
        <v>21</v>
      </c>
      <c r="B31" s="181" t="str">
        <f>'11'!B29</f>
        <v>Jambon</v>
      </c>
      <c r="C31" s="181" t="str">
        <f>'11'!C29</f>
        <v>Jambon</v>
      </c>
      <c r="D31" s="336">
        <f>'84'!D32</f>
        <v>13</v>
      </c>
      <c r="E31" s="385">
        <f>'84'!E32</f>
        <v>18286</v>
      </c>
      <c r="F31" s="375">
        <v>18286</v>
      </c>
      <c r="G31" s="183">
        <f t="shared" si="0"/>
        <v>100</v>
      </c>
      <c r="H31" s="375">
        <v>14948</v>
      </c>
      <c r="I31" s="639">
        <f t="shared" si="1"/>
        <v>81.745597725035552</v>
      </c>
      <c r="J31" s="375">
        <v>14088</v>
      </c>
      <c r="K31" s="639">
        <f t="shared" si="2"/>
        <v>77.042546210215463</v>
      </c>
      <c r="L31" s="375">
        <v>10723</v>
      </c>
      <c r="M31" s="639">
        <f t="shared" si="3"/>
        <v>58.640489992343866</v>
      </c>
      <c r="N31" s="375">
        <v>10723</v>
      </c>
      <c r="O31" s="639">
        <f t="shared" si="4"/>
        <v>58.640489992343866</v>
      </c>
      <c r="P31" s="180">
        <v>7</v>
      </c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</row>
    <row r="32" spans="1:32" ht="15.75" customHeight="1">
      <c r="A32" s="177">
        <v>22</v>
      </c>
      <c r="B32" s="181" t="str">
        <f>'11'!B30</f>
        <v>Badegan</v>
      </c>
      <c r="C32" s="181" t="str">
        <f>'11'!C30</f>
        <v>Badegan</v>
      </c>
      <c r="D32" s="336">
        <f>'84'!D33</f>
        <v>10</v>
      </c>
      <c r="E32" s="385">
        <f>'84'!E33</f>
        <v>12409</v>
      </c>
      <c r="F32" s="375">
        <v>12409</v>
      </c>
      <c r="G32" s="183">
        <f t="shared" si="0"/>
        <v>100</v>
      </c>
      <c r="H32" s="375">
        <v>10325</v>
      </c>
      <c r="I32" s="639">
        <f t="shared" si="1"/>
        <v>83.205737770972675</v>
      </c>
      <c r="J32" s="375">
        <v>10949</v>
      </c>
      <c r="K32" s="639">
        <f t="shared" si="2"/>
        <v>88.234346039165118</v>
      </c>
      <c r="L32" s="375">
        <v>5364</v>
      </c>
      <c r="M32" s="639">
        <f t="shared" si="3"/>
        <v>43.226690305423482</v>
      </c>
      <c r="N32" s="375">
        <v>3061</v>
      </c>
      <c r="O32" s="639">
        <f t="shared" si="4"/>
        <v>24.667579982270933</v>
      </c>
      <c r="P32" s="180">
        <v>2</v>
      </c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</row>
    <row r="33" spans="1:32" ht="15.75" customHeight="1">
      <c r="A33" s="177">
        <v>23</v>
      </c>
      <c r="B33" s="181" t="str">
        <f>'11'!B31</f>
        <v>Sampung</v>
      </c>
      <c r="C33" s="181" t="str">
        <f>'11'!C31</f>
        <v>Sampung</v>
      </c>
      <c r="D33" s="336">
        <f>'84'!D34</f>
        <v>7</v>
      </c>
      <c r="E33" s="385">
        <f>'84'!E34</f>
        <v>10754</v>
      </c>
      <c r="F33" s="454">
        <v>10754</v>
      </c>
      <c r="G33" s="183">
        <f t="shared" si="0"/>
        <v>100</v>
      </c>
      <c r="H33" s="454">
        <v>8252</v>
      </c>
      <c r="I33" s="639">
        <f t="shared" si="1"/>
        <v>76.734238422912398</v>
      </c>
      <c r="J33" s="454">
        <v>8244</v>
      </c>
      <c r="K33" s="639">
        <f t="shared" si="2"/>
        <v>76.659847498605174</v>
      </c>
      <c r="L33" s="454">
        <v>6521</v>
      </c>
      <c r="M33" s="639">
        <f t="shared" si="3"/>
        <v>60.637902175934535</v>
      </c>
      <c r="N33" s="454">
        <v>6521</v>
      </c>
      <c r="O33" s="639">
        <f t="shared" si="4"/>
        <v>60.637902175934535</v>
      </c>
      <c r="P33" s="619">
        <v>5</v>
      </c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</row>
    <row r="34" spans="1:32" ht="15.75" customHeight="1">
      <c r="A34" s="177">
        <v>24</v>
      </c>
      <c r="B34" s="181">
        <f>'11'!B32</f>
        <v>0</v>
      </c>
      <c r="C34" s="181" t="str">
        <f>'11'!C32</f>
        <v>Kunti</v>
      </c>
      <c r="D34" s="336">
        <f>'84'!D35</f>
        <v>5</v>
      </c>
      <c r="E34" s="385">
        <f>'84'!E35</f>
        <v>5898</v>
      </c>
      <c r="F34" s="375">
        <v>5898</v>
      </c>
      <c r="G34" s="183">
        <f t="shared" si="0"/>
        <v>100</v>
      </c>
      <c r="H34" s="375">
        <v>4992</v>
      </c>
      <c r="I34" s="639">
        <f t="shared" si="1"/>
        <v>84.638860630722277</v>
      </c>
      <c r="J34" s="375">
        <v>3335</v>
      </c>
      <c r="K34" s="639">
        <f t="shared" si="2"/>
        <v>56.544591386910817</v>
      </c>
      <c r="L34" s="375">
        <v>2670</v>
      </c>
      <c r="M34" s="639">
        <f t="shared" si="3"/>
        <v>45.26958290946083</v>
      </c>
      <c r="N34" s="375">
        <v>2760</v>
      </c>
      <c r="O34" s="639">
        <f t="shared" si="4"/>
        <v>46.795523906408953</v>
      </c>
      <c r="P34" s="180">
        <v>2</v>
      </c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</row>
    <row r="35" spans="1:32" ht="15.75" customHeight="1">
      <c r="A35" s="177">
        <v>25</v>
      </c>
      <c r="B35" s="181" t="str">
        <f>'11'!B33</f>
        <v>Sukorejo</v>
      </c>
      <c r="C35" s="181" t="str">
        <f>'11'!C33</f>
        <v>Sukorejo</v>
      </c>
      <c r="D35" s="336">
        <f>'84'!D36</f>
        <v>18</v>
      </c>
      <c r="E35" s="385">
        <f>'84'!E36</f>
        <v>18430</v>
      </c>
      <c r="F35" s="454">
        <v>18430</v>
      </c>
      <c r="G35" s="183">
        <f t="shared" si="0"/>
        <v>100</v>
      </c>
      <c r="H35" s="454">
        <v>17883</v>
      </c>
      <c r="I35" s="639">
        <f t="shared" si="1"/>
        <v>97.032013022246332</v>
      </c>
      <c r="J35" s="454">
        <v>16545</v>
      </c>
      <c r="K35" s="639">
        <f t="shared" si="2"/>
        <v>89.772110689093864</v>
      </c>
      <c r="L35" s="454">
        <v>15987</v>
      </c>
      <c r="M35" s="639">
        <f t="shared" si="3"/>
        <v>86.744438415626689</v>
      </c>
      <c r="N35" s="454">
        <v>8566</v>
      </c>
      <c r="O35" s="639">
        <f t="shared" si="4"/>
        <v>46.478567552902881</v>
      </c>
      <c r="P35" s="180">
        <v>6</v>
      </c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</row>
    <row r="36" spans="1:32" ht="15.75" customHeight="1">
      <c r="A36" s="177">
        <v>26</v>
      </c>
      <c r="B36" s="181" t="str">
        <f>'11'!B34</f>
        <v>Ponorogo</v>
      </c>
      <c r="C36" s="181" t="str">
        <f>'11'!C34</f>
        <v>Po. Utara</v>
      </c>
      <c r="D36" s="336">
        <f>'84'!D37</f>
        <v>10</v>
      </c>
      <c r="E36" s="385">
        <f>'84'!E37</f>
        <v>14144</v>
      </c>
      <c r="F36" s="454">
        <v>14144</v>
      </c>
      <c r="G36" s="183">
        <f t="shared" si="0"/>
        <v>100</v>
      </c>
      <c r="H36" s="454">
        <v>13110</v>
      </c>
      <c r="I36" s="639">
        <f t="shared" si="1"/>
        <v>92.689479638009047</v>
      </c>
      <c r="J36" s="454">
        <v>12839</v>
      </c>
      <c r="K36" s="639">
        <f t="shared" si="2"/>
        <v>90.773472850678743</v>
      </c>
      <c r="L36" s="454">
        <v>10560</v>
      </c>
      <c r="M36" s="639">
        <f t="shared" si="3"/>
        <v>74.660633484162901</v>
      </c>
      <c r="N36" s="454">
        <v>9669</v>
      </c>
      <c r="O36" s="639">
        <f t="shared" si="4"/>
        <v>68.361142533936643</v>
      </c>
      <c r="P36" s="180">
        <v>2</v>
      </c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</row>
    <row r="37" spans="1:32" ht="15.75" customHeight="1">
      <c r="A37" s="177">
        <v>27</v>
      </c>
      <c r="B37" s="181">
        <f>'11'!B35</f>
        <v>0</v>
      </c>
      <c r="C37" s="181" t="str">
        <f>'11'!C35</f>
        <v>Po. Selatan</v>
      </c>
      <c r="D37" s="336">
        <f>'84'!D38</f>
        <v>9</v>
      </c>
      <c r="E37" s="385">
        <f>'84'!E38</f>
        <v>12718</v>
      </c>
      <c r="F37" s="375">
        <v>12718</v>
      </c>
      <c r="G37" s="183">
        <f t="shared" si="0"/>
        <v>100</v>
      </c>
      <c r="H37" s="375">
        <v>9284</v>
      </c>
      <c r="I37" s="639">
        <f t="shared" si="1"/>
        <v>72.9988991979871</v>
      </c>
      <c r="J37" s="375">
        <v>10369</v>
      </c>
      <c r="K37" s="639">
        <f t="shared" si="2"/>
        <v>81.530114797924199</v>
      </c>
      <c r="L37" s="375">
        <v>6158</v>
      </c>
      <c r="M37" s="639">
        <f t="shared" si="3"/>
        <v>48.419562824343451</v>
      </c>
      <c r="N37" s="375">
        <v>5540</v>
      </c>
      <c r="O37" s="639">
        <f t="shared" si="4"/>
        <v>43.560308224563613</v>
      </c>
      <c r="P37" s="180">
        <v>1</v>
      </c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</row>
    <row r="38" spans="1:32" ht="15.75" customHeight="1">
      <c r="A38" s="177">
        <v>28</v>
      </c>
      <c r="B38" s="181" t="str">
        <f>'11'!B36</f>
        <v>Babadan</v>
      </c>
      <c r="C38" s="181" t="str">
        <f>'11'!C36</f>
        <v>Babadan</v>
      </c>
      <c r="D38" s="336">
        <f>'84'!D39</f>
        <v>8</v>
      </c>
      <c r="E38" s="385">
        <f>'84'!E39</f>
        <v>14185</v>
      </c>
      <c r="F38" s="375">
        <v>14185</v>
      </c>
      <c r="G38" s="183">
        <f t="shared" si="0"/>
        <v>100</v>
      </c>
      <c r="H38" s="375">
        <v>13547</v>
      </c>
      <c r="I38" s="639">
        <f t="shared" si="1"/>
        <v>95.502291152626015</v>
      </c>
      <c r="J38" s="375">
        <v>13440</v>
      </c>
      <c r="K38" s="639">
        <f t="shared" si="2"/>
        <v>94.747973211138529</v>
      </c>
      <c r="L38" s="375">
        <v>9220</v>
      </c>
      <c r="M38" s="639">
        <f t="shared" si="3"/>
        <v>64.998237574903058</v>
      </c>
      <c r="N38" s="375">
        <v>7600</v>
      </c>
      <c r="O38" s="639">
        <f t="shared" si="4"/>
        <v>53.577722946774763</v>
      </c>
      <c r="P38" s="180">
        <v>2</v>
      </c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</row>
    <row r="39" spans="1:32" ht="15.75" customHeight="1">
      <c r="A39" s="177">
        <v>29</v>
      </c>
      <c r="B39" s="181">
        <f>'11'!B37</f>
        <v>0</v>
      </c>
      <c r="C39" s="181" t="str">
        <f>'11'!C37</f>
        <v>Sukosari</v>
      </c>
      <c r="D39" s="336">
        <f>'84'!D40</f>
        <v>7</v>
      </c>
      <c r="E39" s="385">
        <f>'84'!E40</f>
        <v>9372</v>
      </c>
      <c r="F39" s="375">
        <v>9372</v>
      </c>
      <c r="G39" s="183">
        <f t="shared" si="0"/>
        <v>100</v>
      </c>
      <c r="H39" s="375">
        <v>8886</v>
      </c>
      <c r="I39" s="639">
        <f t="shared" si="1"/>
        <v>94.814340588988472</v>
      </c>
      <c r="J39" s="375">
        <v>9014</v>
      </c>
      <c r="K39" s="639">
        <f t="shared" si="2"/>
        <v>96.180110968843366</v>
      </c>
      <c r="L39" s="375">
        <v>6355</v>
      </c>
      <c r="M39" s="639">
        <f t="shared" si="3"/>
        <v>67.808365343576611</v>
      </c>
      <c r="N39" s="375">
        <v>5002</v>
      </c>
      <c r="O39" s="639">
        <f t="shared" si="4"/>
        <v>53.371745625266755</v>
      </c>
      <c r="P39" s="180">
        <v>1</v>
      </c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</row>
    <row r="40" spans="1:32" ht="15.75" customHeight="1">
      <c r="A40" s="177">
        <v>30</v>
      </c>
      <c r="B40" s="181" t="str">
        <f>'11'!B38</f>
        <v>Jenangan</v>
      </c>
      <c r="C40" s="181" t="str">
        <f>'11'!C38</f>
        <v>Jenangan</v>
      </c>
      <c r="D40" s="336">
        <f>'84'!D41</f>
        <v>11</v>
      </c>
      <c r="E40" s="385">
        <f>'84'!E41</f>
        <v>14488</v>
      </c>
      <c r="F40" s="375">
        <v>14488</v>
      </c>
      <c r="G40" s="183">
        <f t="shared" si="0"/>
        <v>100</v>
      </c>
      <c r="H40" s="375">
        <v>13328</v>
      </c>
      <c r="I40" s="639">
        <f t="shared" si="1"/>
        <v>91.993373826615127</v>
      </c>
      <c r="J40" s="375">
        <v>13764</v>
      </c>
      <c r="K40" s="639">
        <f t="shared" si="2"/>
        <v>95.002760905577034</v>
      </c>
      <c r="L40" s="375">
        <v>6519</v>
      </c>
      <c r="M40" s="639">
        <f t="shared" si="3"/>
        <v>44.995858641634456</v>
      </c>
      <c r="N40" s="375">
        <v>5332</v>
      </c>
      <c r="O40" s="639">
        <f t="shared" si="4"/>
        <v>36.802871341800106</v>
      </c>
      <c r="P40" s="180">
        <v>3</v>
      </c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</row>
    <row r="41" spans="1:32" ht="15.75" customHeight="1">
      <c r="A41" s="177">
        <v>31</v>
      </c>
      <c r="B41" s="181">
        <f>'11'!B39</f>
        <v>0</v>
      </c>
      <c r="C41" s="181" t="str">
        <f>'11'!C39</f>
        <v>Setono</v>
      </c>
      <c r="D41" s="336">
        <f>'84'!D42</f>
        <v>6</v>
      </c>
      <c r="E41" s="385">
        <f>'84'!E42</f>
        <v>8519</v>
      </c>
      <c r="F41" s="375">
        <v>8519</v>
      </c>
      <c r="G41" s="183">
        <f t="shared" si="0"/>
        <v>100</v>
      </c>
      <c r="H41" s="375">
        <v>8015</v>
      </c>
      <c r="I41" s="639">
        <f t="shared" si="1"/>
        <v>94.083812654067373</v>
      </c>
      <c r="J41" s="375">
        <v>6959</v>
      </c>
      <c r="K41" s="639">
        <f t="shared" si="2"/>
        <v>81.687991548303799</v>
      </c>
      <c r="L41" s="375">
        <v>7086</v>
      </c>
      <c r="M41" s="639">
        <f t="shared" si="3"/>
        <v>83.178776851743166</v>
      </c>
      <c r="N41" s="375">
        <v>6070</v>
      </c>
      <c r="O41" s="639">
        <f t="shared" si="4"/>
        <v>71.252494424228203</v>
      </c>
      <c r="P41" s="180">
        <v>6</v>
      </c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</row>
    <row r="42" spans="1:32" ht="15.75" customHeight="1">
      <c r="A42" s="177">
        <v>32</v>
      </c>
      <c r="B42" s="181" t="str">
        <f>'11'!B40</f>
        <v>Ngebel</v>
      </c>
      <c r="C42" s="181" t="str">
        <f>'11'!C40</f>
        <v>Ngebel</v>
      </c>
      <c r="D42" s="324">
        <f>'84'!D43</f>
        <v>8</v>
      </c>
      <c r="E42" s="385">
        <f>'84'!E43</f>
        <v>7100</v>
      </c>
      <c r="F42" s="640">
        <v>7100</v>
      </c>
      <c r="G42" s="183">
        <f t="shared" si="0"/>
        <v>100</v>
      </c>
      <c r="H42" s="640">
        <v>5885</v>
      </c>
      <c r="I42" s="639">
        <f t="shared" si="1"/>
        <v>82.887323943661968</v>
      </c>
      <c r="J42" s="640">
        <v>5228</v>
      </c>
      <c r="K42" s="639">
        <f t="shared" si="2"/>
        <v>73.633802816901408</v>
      </c>
      <c r="L42" s="640">
        <v>4169</v>
      </c>
      <c r="M42" s="639">
        <f t="shared" si="3"/>
        <v>58.718309859154928</v>
      </c>
      <c r="N42" s="640">
        <v>4168</v>
      </c>
      <c r="O42" s="639">
        <f t="shared" si="4"/>
        <v>58.704225352112672</v>
      </c>
      <c r="P42" s="641">
        <v>0</v>
      </c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</row>
    <row r="43" spans="1:32" ht="15.75" customHeight="1">
      <c r="A43" s="859" t="s">
        <v>1057</v>
      </c>
      <c r="B43" s="783"/>
      <c r="C43" s="783"/>
      <c r="D43" s="642">
        <f>SUM(D11:D42)</f>
        <v>307</v>
      </c>
      <c r="E43" s="642">
        <f>'84'!E44</f>
        <v>340327</v>
      </c>
      <c r="F43" s="642">
        <f>SUM(F11:F42)</f>
        <v>340327</v>
      </c>
      <c r="G43" s="643">
        <f t="shared" si="0"/>
        <v>100</v>
      </c>
      <c r="H43" s="642">
        <f>SUM(H11:H42)</f>
        <v>303437</v>
      </c>
      <c r="I43" s="644">
        <f t="shared" si="1"/>
        <v>89.160425120545824</v>
      </c>
      <c r="J43" s="642">
        <f>SUM(J11:J42)</f>
        <v>284341</v>
      </c>
      <c r="K43" s="644">
        <f t="shared" si="2"/>
        <v>83.549351065298964</v>
      </c>
      <c r="L43" s="642">
        <f>SUM(L11:L42)</f>
        <v>216472</v>
      </c>
      <c r="M43" s="645">
        <f t="shared" si="3"/>
        <v>63.607060268506466</v>
      </c>
      <c r="N43" s="642">
        <f>SUM(N11:N42)</f>
        <v>176783</v>
      </c>
      <c r="O43" s="645">
        <f t="shared" si="4"/>
        <v>51.945041092831303</v>
      </c>
      <c r="P43" s="642">
        <f>SUM(P11:P42)</f>
        <v>97</v>
      </c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</row>
    <row r="44" spans="1:32" ht="15.75" customHeight="1">
      <c r="A44" s="860" t="s">
        <v>2002</v>
      </c>
      <c r="B44" s="861"/>
      <c r="C44" s="861"/>
      <c r="D44" s="861"/>
      <c r="E44" s="861"/>
      <c r="F44" s="861"/>
      <c r="G44" s="861"/>
      <c r="H44" s="861"/>
      <c r="I44" s="861"/>
      <c r="J44" s="861"/>
      <c r="K44" s="861"/>
      <c r="L44" s="861"/>
      <c r="M44" s="861"/>
      <c r="N44" s="861"/>
      <c r="O44" s="862"/>
      <c r="P44" s="283">
        <f>P43/D43*100</f>
        <v>31.596091205211724</v>
      </c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</row>
    <row r="45" spans="1:32" ht="15.75" customHeight="1">
      <c r="A45" s="153"/>
      <c r="B45" s="153"/>
      <c r="C45" s="153"/>
      <c r="D45" s="153"/>
      <c r="E45" s="153"/>
      <c r="F45" s="172"/>
      <c r="G45" s="172"/>
      <c r="H45" s="172"/>
      <c r="I45" s="172"/>
      <c r="J45" s="172"/>
      <c r="K45" s="172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</row>
    <row r="46" spans="1:32" ht="15.75" customHeight="1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</row>
    <row r="47" spans="1:32" ht="15.75" customHeight="1">
      <c r="A47" s="153" t="s">
        <v>1320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</row>
    <row r="48" spans="1:32" ht="15.75" customHeight="1">
      <c r="A48" s="153"/>
      <c r="B48" s="153" t="s">
        <v>2003</v>
      </c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</row>
    <row r="49" spans="1:32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</row>
    <row r="50" spans="1:32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</row>
    <row r="51" spans="1:32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</row>
    <row r="52" spans="1:32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</row>
    <row r="53" spans="1:32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</row>
    <row r="54" spans="1:32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</row>
    <row r="55" spans="1:32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</row>
    <row r="56" spans="1:32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</row>
    <row r="57" spans="1:32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</row>
    <row r="58" spans="1:32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</row>
    <row r="59" spans="1:32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</row>
    <row r="60" spans="1:32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</row>
    <row r="61" spans="1:32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</row>
    <row r="62" spans="1:32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</row>
    <row r="63" spans="1:32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</row>
    <row r="64" spans="1:32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</row>
    <row r="65" spans="1:32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</row>
    <row r="66" spans="1:32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</row>
    <row r="67" spans="1:32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</row>
    <row r="68" spans="1:32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</row>
    <row r="69" spans="1:32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</row>
    <row r="70" spans="1:32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</row>
    <row r="71" spans="1:32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</row>
    <row r="72" spans="1:32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</row>
    <row r="73" spans="1:32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</row>
    <row r="74" spans="1:32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</row>
    <row r="75" spans="1:32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</row>
    <row r="76" spans="1:32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</row>
    <row r="77" spans="1:32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</row>
    <row r="78" spans="1:32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</row>
    <row r="79" spans="1:32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</row>
    <row r="80" spans="1:32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</row>
    <row r="81" spans="1:32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</row>
    <row r="82" spans="1:32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</row>
    <row r="83" spans="1:32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</row>
    <row r="84" spans="1:32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</row>
    <row r="85" spans="1:32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</row>
    <row r="86" spans="1:32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</row>
    <row r="87" spans="1:32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</row>
    <row r="88" spans="1:32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</row>
    <row r="89" spans="1:32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</row>
    <row r="90" spans="1:32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</row>
    <row r="91" spans="1:32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</row>
    <row r="92" spans="1:32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</row>
    <row r="93" spans="1:32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</row>
    <row r="94" spans="1:32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</row>
    <row r="95" spans="1:32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</row>
    <row r="96" spans="1:32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</row>
    <row r="97" spans="1:32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</row>
    <row r="98" spans="1:32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</row>
    <row r="99" spans="1:32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</row>
    <row r="100" spans="1:32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</row>
    <row r="101" spans="1:32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</row>
    <row r="102" spans="1:32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</row>
    <row r="103" spans="1:32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</row>
    <row r="104" spans="1:32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</row>
    <row r="105" spans="1:32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</row>
    <row r="106" spans="1:32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</row>
    <row r="107" spans="1:32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</row>
    <row r="108" spans="1:32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</row>
    <row r="109" spans="1:32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</row>
    <row r="110" spans="1:32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</row>
    <row r="111" spans="1:32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</row>
    <row r="112" spans="1:32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</row>
    <row r="113" spans="1:32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</row>
    <row r="114" spans="1:32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</row>
    <row r="115" spans="1:32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</row>
    <row r="116" spans="1:32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</row>
    <row r="117" spans="1:32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</row>
    <row r="118" spans="1:32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</row>
    <row r="119" spans="1:32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</row>
    <row r="120" spans="1:32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</row>
    <row r="121" spans="1:32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</row>
    <row r="122" spans="1:32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</row>
    <row r="123" spans="1:32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</row>
    <row r="124" spans="1:32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</row>
    <row r="125" spans="1:32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</row>
    <row r="126" spans="1:32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</row>
    <row r="127" spans="1:32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</row>
    <row r="128" spans="1:32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</row>
    <row r="129" spans="1:32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</row>
    <row r="130" spans="1:32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</row>
    <row r="131" spans="1:32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</row>
    <row r="132" spans="1:32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</row>
    <row r="133" spans="1:32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</row>
    <row r="134" spans="1:32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</row>
    <row r="135" spans="1:32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</row>
    <row r="136" spans="1:32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</row>
    <row r="137" spans="1:32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</row>
    <row r="138" spans="1:32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</row>
    <row r="139" spans="1:32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</row>
    <row r="140" spans="1:32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</row>
    <row r="141" spans="1:32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</row>
    <row r="142" spans="1:32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</row>
    <row r="143" spans="1:32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</row>
    <row r="144" spans="1:32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</row>
    <row r="145" spans="1:32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</row>
    <row r="146" spans="1:32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</row>
    <row r="147" spans="1:32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</row>
    <row r="148" spans="1:32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</row>
    <row r="149" spans="1:32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</row>
    <row r="150" spans="1:32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</row>
    <row r="151" spans="1:32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</row>
    <row r="152" spans="1:32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</row>
    <row r="153" spans="1:32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</row>
    <row r="154" spans="1:32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</row>
    <row r="155" spans="1:32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</row>
    <row r="156" spans="1:32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</row>
    <row r="157" spans="1:32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</row>
    <row r="158" spans="1:32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</row>
    <row r="159" spans="1:32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</row>
    <row r="160" spans="1:32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</row>
    <row r="161" spans="1:32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</row>
    <row r="162" spans="1:32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</row>
    <row r="163" spans="1:32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</row>
    <row r="164" spans="1:32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</row>
    <row r="165" spans="1:32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</row>
    <row r="166" spans="1:32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</row>
    <row r="167" spans="1:32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</row>
    <row r="168" spans="1:32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</row>
    <row r="169" spans="1:32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</row>
    <row r="170" spans="1:32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</row>
    <row r="171" spans="1:32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</row>
    <row r="172" spans="1:32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</row>
    <row r="173" spans="1:32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</row>
    <row r="174" spans="1:32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</row>
    <row r="175" spans="1:32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</row>
    <row r="176" spans="1:32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</row>
    <row r="177" spans="1:32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</row>
    <row r="178" spans="1:32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</row>
    <row r="179" spans="1:32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</row>
    <row r="180" spans="1:32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</row>
    <row r="181" spans="1:32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</row>
    <row r="182" spans="1:32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</row>
    <row r="183" spans="1:32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</row>
    <row r="184" spans="1:32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</row>
    <row r="185" spans="1:32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</row>
    <row r="186" spans="1:32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</row>
    <row r="187" spans="1:32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</row>
    <row r="188" spans="1:32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</row>
    <row r="189" spans="1:32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</row>
    <row r="190" spans="1:32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</row>
    <row r="191" spans="1:32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</row>
    <row r="192" spans="1:32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</row>
    <row r="193" spans="1:32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</row>
    <row r="194" spans="1:32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</row>
    <row r="195" spans="1:32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</row>
    <row r="196" spans="1:32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</row>
    <row r="197" spans="1:32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</row>
    <row r="198" spans="1:32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</row>
    <row r="199" spans="1:32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</row>
    <row r="200" spans="1:32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</row>
    <row r="201" spans="1:32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</row>
    <row r="202" spans="1:32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</row>
    <row r="203" spans="1:32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</row>
    <row r="204" spans="1:32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</row>
    <row r="205" spans="1:32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</row>
    <row r="206" spans="1:32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</row>
    <row r="207" spans="1:32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</row>
    <row r="208" spans="1:32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</row>
    <row r="209" spans="1:32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</row>
    <row r="210" spans="1:32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</row>
    <row r="211" spans="1:32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</row>
    <row r="212" spans="1:32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</row>
    <row r="213" spans="1:32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</row>
    <row r="214" spans="1:32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</row>
    <row r="215" spans="1:32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</row>
    <row r="216" spans="1:32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</row>
    <row r="217" spans="1:32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</row>
    <row r="218" spans="1:32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</row>
    <row r="219" spans="1:32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</row>
    <row r="220" spans="1:32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</row>
    <row r="221" spans="1:32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</row>
    <row r="222" spans="1:32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</row>
    <row r="223" spans="1:32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</row>
    <row r="224" spans="1:32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</row>
    <row r="225" spans="1:32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</row>
    <row r="226" spans="1:32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</row>
    <row r="227" spans="1:32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</row>
    <row r="228" spans="1:32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</row>
    <row r="229" spans="1:32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</row>
    <row r="230" spans="1:32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</row>
    <row r="231" spans="1:32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</row>
    <row r="232" spans="1:32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</row>
    <row r="233" spans="1:32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</row>
    <row r="234" spans="1:32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</row>
    <row r="235" spans="1:32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</row>
    <row r="236" spans="1:32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</row>
    <row r="237" spans="1:32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</row>
    <row r="238" spans="1:32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</row>
    <row r="239" spans="1:32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</row>
    <row r="240" spans="1:32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</row>
    <row r="241" spans="1:32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</row>
    <row r="242" spans="1:32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</row>
    <row r="243" spans="1:32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</row>
    <row r="244" spans="1:32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</row>
    <row r="245" spans="1:32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</row>
    <row r="246" spans="1:32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</row>
    <row r="247" spans="1:32" ht="15.75" customHeight="1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  <c r="AC247" s="153"/>
      <c r="AD247" s="153"/>
      <c r="AE247" s="153"/>
      <c r="AF247" s="153"/>
    </row>
    <row r="248" spans="1:32" ht="15.75" customHeight="1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</row>
    <row r="249" spans="1:32" ht="15.75" customHeight="1"/>
    <row r="250" spans="1:32" ht="15.75" customHeight="1"/>
    <row r="251" spans="1:32" ht="15.75" customHeight="1"/>
    <row r="252" spans="1:32" ht="15.75" customHeight="1"/>
    <row r="253" spans="1:32" ht="15.75" customHeight="1"/>
    <row r="254" spans="1:32" ht="15.75" customHeight="1"/>
    <row r="255" spans="1:32" ht="15.75" customHeight="1"/>
    <row r="256" spans="1:32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3:P3"/>
    <mergeCell ref="A6:P6"/>
    <mergeCell ref="A7:A9"/>
    <mergeCell ref="B7:B9"/>
    <mergeCell ref="C7:C9"/>
    <mergeCell ref="D7:D9"/>
    <mergeCell ref="F7:P7"/>
    <mergeCell ref="E7:E9"/>
    <mergeCell ref="F8:G8"/>
    <mergeCell ref="A43:C43"/>
    <mergeCell ref="A44:O44"/>
    <mergeCell ref="H8:I8"/>
    <mergeCell ref="J8:K8"/>
    <mergeCell ref="L8:M8"/>
    <mergeCell ref="N8:O8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A1:AU1000"/>
  <sheetViews>
    <sheetView workbookViewId="0">
      <pane ySplit="11" topLeftCell="A12" activePane="bottomLeft" state="frozen"/>
      <selection pane="bottomLeft" activeCell="B13" sqref="B13"/>
    </sheetView>
  </sheetViews>
  <sheetFormatPr defaultColWidth="14.42578125" defaultRowHeight="15" customHeight="1"/>
  <cols>
    <col min="1" max="1" width="6.42578125" customWidth="1"/>
    <col min="2" max="2" width="17.5703125" customWidth="1"/>
    <col min="3" max="3" width="17.85546875" customWidth="1"/>
    <col min="4" max="4" width="13.42578125" customWidth="1"/>
    <col min="5" max="6" width="12.28515625" customWidth="1"/>
    <col min="7" max="11" width="10.7109375" customWidth="1"/>
    <col min="12" max="13" width="9.7109375" customWidth="1"/>
    <col min="14" max="14" width="11.140625" customWidth="1"/>
    <col min="15" max="16" width="9.7109375" customWidth="1"/>
    <col min="17" max="17" width="11.140625" customWidth="1"/>
    <col min="18" max="18" width="11" customWidth="1"/>
    <col min="19" max="19" width="9.7109375" customWidth="1"/>
    <col min="20" max="20" width="10.85546875" customWidth="1"/>
    <col min="21" max="22" width="9.7109375" customWidth="1"/>
    <col min="23" max="23" width="11.42578125" customWidth="1"/>
    <col min="24" max="25" width="9.7109375" customWidth="1"/>
    <col min="26" max="26" width="10.7109375" customWidth="1"/>
    <col min="27" max="28" width="9.7109375" customWidth="1"/>
    <col min="29" max="29" width="11.7109375" customWidth="1"/>
    <col min="30" max="31" width="9.7109375" customWidth="1"/>
    <col min="32" max="32" width="11.42578125" customWidth="1"/>
    <col min="33" max="34" width="9.7109375" customWidth="1"/>
    <col min="35" max="35" width="11.85546875" customWidth="1"/>
    <col min="36" max="47" width="9.7109375" customWidth="1"/>
  </cols>
  <sheetData>
    <row r="1" spans="1:47" ht="15.75">
      <c r="A1" s="171" t="s">
        <v>2004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</row>
    <row r="2" spans="1:47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</row>
    <row r="3" spans="1:47" ht="15.75">
      <c r="A3" s="743" t="s">
        <v>2005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53"/>
      <c r="AO3" s="153"/>
      <c r="AP3" s="153"/>
      <c r="AQ3" s="153"/>
      <c r="AR3" s="153"/>
      <c r="AS3" s="153"/>
      <c r="AT3" s="153"/>
      <c r="AU3" s="153"/>
    </row>
    <row r="4" spans="1:47" ht="15.75">
      <c r="A4" s="153"/>
      <c r="B4" s="153"/>
      <c r="C4" s="153"/>
      <c r="D4" s="153"/>
      <c r="E4" s="153"/>
      <c r="F4" s="153"/>
      <c r="G4" s="153"/>
      <c r="H4" s="154" t="s">
        <v>284</v>
      </c>
      <c r="I4" s="155" t="str">
        <f>'1'!$F$5</f>
        <v>PONOROGO</v>
      </c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53"/>
      <c r="AO4" s="153"/>
      <c r="AP4" s="153"/>
      <c r="AQ4" s="153"/>
      <c r="AR4" s="153"/>
      <c r="AS4" s="153"/>
      <c r="AT4" s="153"/>
      <c r="AU4" s="153"/>
    </row>
    <row r="5" spans="1:47" ht="15.75">
      <c r="A5" s="153"/>
      <c r="B5" s="153"/>
      <c r="C5" s="153"/>
      <c r="D5" s="153"/>
      <c r="E5" s="153"/>
      <c r="F5" s="153"/>
      <c r="G5" s="153"/>
      <c r="H5" s="154" t="s">
        <v>3</v>
      </c>
      <c r="I5" s="155">
        <f>'1'!$F$6</f>
        <v>2025</v>
      </c>
      <c r="J5" s="153"/>
      <c r="K5" s="153"/>
      <c r="L5" s="153"/>
      <c r="M5" s="153"/>
      <c r="N5" s="153"/>
      <c r="O5" s="153"/>
      <c r="P5" s="153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53"/>
      <c r="AO5" s="153"/>
      <c r="AP5" s="153"/>
      <c r="AQ5" s="153"/>
      <c r="AR5" s="153"/>
      <c r="AS5" s="153"/>
      <c r="AT5" s="153"/>
      <c r="AU5" s="153"/>
    </row>
    <row r="6" spans="1:47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  <c r="AS6" s="153"/>
      <c r="AT6" s="153"/>
      <c r="AU6" s="153"/>
    </row>
    <row r="7" spans="1:47">
      <c r="A7" s="751" t="s">
        <v>4</v>
      </c>
      <c r="B7" s="751" t="s">
        <v>247</v>
      </c>
      <c r="C7" s="751" t="s">
        <v>1156</v>
      </c>
      <c r="D7" s="809" t="s">
        <v>2006</v>
      </c>
      <c r="E7" s="732"/>
      <c r="F7" s="732"/>
      <c r="G7" s="732"/>
      <c r="H7" s="732"/>
      <c r="I7" s="732"/>
      <c r="J7" s="732"/>
      <c r="K7" s="732"/>
      <c r="L7" s="733"/>
      <c r="M7" s="756" t="s">
        <v>2007</v>
      </c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3"/>
      <c r="Z7" s="753"/>
      <c r="AA7" s="753"/>
      <c r="AB7" s="753"/>
      <c r="AC7" s="753"/>
      <c r="AD7" s="753"/>
      <c r="AE7" s="753"/>
      <c r="AF7" s="753"/>
      <c r="AG7" s="753"/>
      <c r="AH7" s="753"/>
      <c r="AI7" s="753"/>
      <c r="AJ7" s="753"/>
      <c r="AK7" s="753"/>
      <c r="AL7" s="753"/>
      <c r="AM7" s="754"/>
      <c r="AN7" s="153"/>
      <c r="AO7" s="153"/>
      <c r="AP7" s="153"/>
      <c r="AQ7" s="153"/>
      <c r="AR7" s="153"/>
      <c r="AS7" s="153"/>
      <c r="AT7" s="153"/>
      <c r="AU7" s="153"/>
    </row>
    <row r="8" spans="1:47">
      <c r="A8" s="730"/>
      <c r="B8" s="730"/>
      <c r="C8" s="730"/>
      <c r="D8" s="790" t="s">
        <v>1598</v>
      </c>
      <c r="E8" s="747"/>
      <c r="F8" s="747"/>
      <c r="G8" s="727" t="s">
        <v>2008</v>
      </c>
      <c r="H8" s="727" t="s">
        <v>2009</v>
      </c>
      <c r="I8" s="727" t="s">
        <v>2010</v>
      </c>
      <c r="J8" s="727" t="s">
        <v>2011</v>
      </c>
      <c r="K8" s="727" t="s">
        <v>2012</v>
      </c>
      <c r="L8" s="727" t="s">
        <v>1057</v>
      </c>
      <c r="M8" s="779" t="s">
        <v>2013</v>
      </c>
      <c r="N8" s="723"/>
      <c r="O8" s="723"/>
      <c r="P8" s="723"/>
      <c r="Q8" s="723"/>
      <c r="R8" s="723"/>
      <c r="S8" s="723"/>
      <c r="T8" s="723"/>
      <c r="U8" s="724"/>
      <c r="V8" s="790" t="s">
        <v>2008</v>
      </c>
      <c r="W8" s="747"/>
      <c r="X8" s="748"/>
      <c r="Y8" s="790" t="s">
        <v>2009</v>
      </c>
      <c r="Z8" s="747"/>
      <c r="AA8" s="748"/>
      <c r="AB8" s="790" t="s">
        <v>2010</v>
      </c>
      <c r="AC8" s="747"/>
      <c r="AD8" s="748"/>
      <c r="AE8" s="790" t="s">
        <v>2011</v>
      </c>
      <c r="AF8" s="747"/>
      <c r="AG8" s="748"/>
      <c r="AH8" s="790" t="s">
        <v>2012</v>
      </c>
      <c r="AI8" s="747"/>
      <c r="AJ8" s="748"/>
      <c r="AK8" s="790" t="s">
        <v>1057</v>
      </c>
      <c r="AL8" s="747"/>
      <c r="AM8" s="748"/>
      <c r="AN8" s="153"/>
      <c r="AO8" s="153"/>
      <c r="AP8" s="153"/>
      <c r="AQ8" s="153"/>
      <c r="AR8" s="153"/>
      <c r="AS8" s="153"/>
      <c r="AT8" s="153"/>
      <c r="AU8" s="153"/>
    </row>
    <row r="9" spans="1:47">
      <c r="A9" s="730"/>
      <c r="B9" s="730"/>
      <c r="C9" s="730"/>
      <c r="D9" s="737"/>
      <c r="E9" s="732"/>
      <c r="F9" s="732"/>
      <c r="G9" s="730"/>
      <c r="H9" s="730"/>
      <c r="I9" s="730"/>
      <c r="J9" s="730"/>
      <c r="K9" s="730"/>
      <c r="L9" s="730"/>
      <c r="M9" s="779" t="s">
        <v>2014</v>
      </c>
      <c r="N9" s="723"/>
      <c r="O9" s="724"/>
      <c r="P9" s="779" t="s">
        <v>2015</v>
      </c>
      <c r="Q9" s="723"/>
      <c r="R9" s="724"/>
      <c r="S9" s="779" t="s">
        <v>1601</v>
      </c>
      <c r="T9" s="723"/>
      <c r="U9" s="724"/>
      <c r="V9" s="737"/>
      <c r="W9" s="732"/>
      <c r="X9" s="733"/>
      <c r="Y9" s="737"/>
      <c r="Z9" s="732"/>
      <c r="AA9" s="733"/>
      <c r="AB9" s="737"/>
      <c r="AC9" s="732"/>
      <c r="AD9" s="733"/>
      <c r="AE9" s="737"/>
      <c r="AF9" s="732"/>
      <c r="AG9" s="733"/>
      <c r="AH9" s="737"/>
      <c r="AI9" s="732"/>
      <c r="AJ9" s="733"/>
      <c r="AK9" s="737"/>
      <c r="AL9" s="732"/>
      <c r="AM9" s="733"/>
      <c r="AN9" s="153"/>
      <c r="AO9" s="153"/>
      <c r="AP9" s="153"/>
      <c r="AQ9" s="153"/>
      <c r="AR9" s="153"/>
      <c r="AS9" s="153"/>
      <c r="AT9" s="153"/>
      <c r="AU9" s="153"/>
    </row>
    <row r="10" spans="1:47" ht="31.5">
      <c r="A10" s="720"/>
      <c r="B10" s="720"/>
      <c r="C10" s="720"/>
      <c r="D10" s="117" t="s">
        <v>2014</v>
      </c>
      <c r="E10" s="117" t="s">
        <v>2015</v>
      </c>
      <c r="F10" s="117" t="s">
        <v>1601</v>
      </c>
      <c r="G10" s="720"/>
      <c r="H10" s="720"/>
      <c r="I10" s="720"/>
      <c r="J10" s="720"/>
      <c r="K10" s="720"/>
      <c r="L10" s="720"/>
      <c r="M10" s="117" t="s">
        <v>2016</v>
      </c>
      <c r="N10" s="117" t="s">
        <v>249</v>
      </c>
      <c r="O10" s="117" t="s">
        <v>29</v>
      </c>
      <c r="P10" s="117" t="s">
        <v>2016</v>
      </c>
      <c r="Q10" s="117" t="s">
        <v>249</v>
      </c>
      <c r="R10" s="117" t="s">
        <v>29</v>
      </c>
      <c r="S10" s="117" t="s">
        <v>2016</v>
      </c>
      <c r="T10" s="117" t="s">
        <v>249</v>
      </c>
      <c r="U10" s="117" t="s">
        <v>29</v>
      </c>
      <c r="V10" s="117" t="s">
        <v>2016</v>
      </c>
      <c r="W10" s="117" t="s">
        <v>249</v>
      </c>
      <c r="X10" s="117" t="s">
        <v>29</v>
      </c>
      <c r="Y10" s="117" t="s">
        <v>2016</v>
      </c>
      <c r="Z10" s="117" t="s">
        <v>249</v>
      </c>
      <c r="AA10" s="117" t="s">
        <v>29</v>
      </c>
      <c r="AB10" s="117" t="s">
        <v>2016</v>
      </c>
      <c r="AC10" s="117" t="s">
        <v>249</v>
      </c>
      <c r="AD10" s="117" t="s">
        <v>29</v>
      </c>
      <c r="AE10" s="117" t="s">
        <v>2016</v>
      </c>
      <c r="AF10" s="117" t="s">
        <v>249</v>
      </c>
      <c r="AG10" s="117" t="s">
        <v>29</v>
      </c>
      <c r="AH10" s="117" t="s">
        <v>2016</v>
      </c>
      <c r="AI10" s="117" t="s">
        <v>249</v>
      </c>
      <c r="AJ10" s="117" t="s">
        <v>29</v>
      </c>
      <c r="AK10" s="117" t="s">
        <v>2016</v>
      </c>
      <c r="AL10" s="117" t="s">
        <v>249</v>
      </c>
      <c r="AM10" s="117" t="s">
        <v>29</v>
      </c>
      <c r="AN10" s="153"/>
      <c r="AO10" s="153"/>
      <c r="AP10" s="153"/>
      <c r="AQ10" s="153"/>
      <c r="AR10" s="153"/>
      <c r="AS10" s="153"/>
      <c r="AT10" s="153"/>
      <c r="AU10" s="153"/>
    </row>
    <row r="11" spans="1:47">
      <c r="A11" s="646">
        <v>1</v>
      </c>
      <c r="B11" s="646">
        <v>2</v>
      </c>
      <c r="C11" s="646">
        <v>3</v>
      </c>
      <c r="D11" s="646">
        <v>4</v>
      </c>
      <c r="E11" s="646">
        <v>5</v>
      </c>
      <c r="F11" s="646">
        <v>6</v>
      </c>
      <c r="G11" s="646">
        <v>7</v>
      </c>
      <c r="H11" s="646">
        <v>8</v>
      </c>
      <c r="I11" s="646">
        <v>9</v>
      </c>
      <c r="J11" s="646">
        <v>10</v>
      </c>
      <c r="K11" s="646">
        <v>11</v>
      </c>
      <c r="L11" s="646">
        <v>12</v>
      </c>
      <c r="M11" s="646">
        <v>13</v>
      </c>
      <c r="N11" s="646">
        <v>15</v>
      </c>
      <c r="O11" s="646">
        <v>16</v>
      </c>
      <c r="P11" s="646">
        <v>17</v>
      </c>
      <c r="Q11" s="646">
        <v>19</v>
      </c>
      <c r="R11" s="646">
        <v>20</v>
      </c>
      <c r="S11" s="646">
        <v>21</v>
      </c>
      <c r="T11" s="646">
        <v>23</v>
      </c>
      <c r="U11" s="646">
        <v>24</v>
      </c>
      <c r="V11" s="646">
        <v>25</v>
      </c>
      <c r="W11" s="646">
        <v>27</v>
      </c>
      <c r="X11" s="646">
        <v>28</v>
      </c>
      <c r="Y11" s="646">
        <v>29</v>
      </c>
      <c r="Z11" s="646">
        <v>31</v>
      </c>
      <c r="AA11" s="646">
        <v>32</v>
      </c>
      <c r="AB11" s="646">
        <v>33</v>
      </c>
      <c r="AC11" s="646">
        <v>35</v>
      </c>
      <c r="AD11" s="646">
        <v>36</v>
      </c>
      <c r="AE11" s="646">
        <v>37</v>
      </c>
      <c r="AF11" s="646">
        <v>39</v>
      </c>
      <c r="AG11" s="646">
        <v>40</v>
      </c>
      <c r="AH11" s="646">
        <v>41</v>
      </c>
      <c r="AI11" s="646">
        <v>43</v>
      </c>
      <c r="AJ11" s="646">
        <v>44</v>
      </c>
      <c r="AK11" s="646">
        <v>45</v>
      </c>
      <c r="AL11" s="646">
        <v>47</v>
      </c>
      <c r="AM11" s="646">
        <v>48</v>
      </c>
      <c r="AN11" s="153"/>
      <c r="AO11" s="153"/>
      <c r="AP11" s="153"/>
      <c r="AQ11" s="153"/>
      <c r="AR11" s="153"/>
      <c r="AS11" s="153"/>
      <c r="AT11" s="153"/>
      <c r="AU11" s="153"/>
    </row>
    <row r="12" spans="1:47">
      <c r="A12" s="647">
        <v>1</v>
      </c>
      <c r="B12" s="648" t="str">
        <f>'11'!B9</f>
        <v>Ngrayun</v>
      </c>
      <c r="C12" s="648" t="str">
        <f>'11'!C9</f>
        <v>Ngrayun</v>
      </c>
      <c r="D12" s="640">
        <v>30</v>
      </c>
      <c r="E12" s="640">
        <v>9</v>
      </c>
      <c r="F12" s="640">
        <v>5</v>
      </c>
      <c r="G12" s="640">
        <v>0</v>
      </c>
      <c r="H12" s="640">
        <v>0</v>
      </c>
      <c r="I12" s="640">
        <v>0</v>
      </c>
      <c r="J12" s="640">
        <v>0</v>
      </c>
      <c r="K12" s="640">
        <v>0</v>
      </c>
      <c r="L12" s="649">
        <f t="shared" ref="L12:L43" si="0">SUM(D12:K12)</f>
        <v>44</v>
      </c>
      <c r="M12" s="640">
        <v>25</v>
      </c>
      <c r="N12" s="649">
        <f t="shared" ref="N12:N43" si="1">D12</f>
        <v>30</v>
      </c>
      <c r="O12" s="650">
        <f t="shared" ref="O12:O44" si="2">M12/N12*100</f>
        <v>83.333333333333343</v>
      </c>
      <c r="P12" s="640">
        <v>6</v>
      </c>
      <c r="Q12" s="651">
        <f t="shared" ref="Q12:Q43" si="3">E12</f>
        <v>9</v>
      </c>
      <c r="R12" s="650">
        <f t="shared" ref="R12:R44" si="4">P12/Q12*100</f>
        <v>66.666666666666657</v>
      </c>
      <c r="S12" s="640">
        <v>5</v>
      </c>
      <c r="T12" s="651">
        <f t="shared" ref="T12:T43" si="5">F12</f>
        <v>5</v>
      </c>
      <c r="U12" s="650">
        <f t="shared" ref="U12:U44" si="6">S12/T12*100</f>
        <v>100</v>
      </c>
      <c r="V12" s="640">
        <v>0</v>
      </c>
      <c r="W12" s="649">
        <f t="shared" ref="W12:W43" si="7">G12</f>
        <v>0</v>
      </c>
      <c r="X12" s="650" t="e">
        <f t="shared" ref="X12:X44" si="8">V12/W12*100</f>
        <v>#DIV/0!</v>
      </c>
      <c r="Y12" s="640">
        <v>0</v>
      </c>
      <c r="Z12" s="649">
        <f t="shared" ref="Z12:Z43" si="9">H12</f>
        <v>0</v>
      </c>
      <c r="AA12" s="650" t="e">
        <f t="shared" ref="AA12:AA44" si="10">Y12/Z12*100</f>
        <v>#DIV/0!</v>
      </c>
      <c r="AB12" s="649">
        <v>0</v>
      </c>
      <c r="AC12" s="649">
        <f t="shared" ref="AC12:AC43" si="11">I12</f>
        <v>0</v>
      </c>
      <c r="AD12" s="650" t="e">
        <f t="shared" ref="AD12:AD44" si="12">AB12/AC12*100</f>
        <v>#DIV/0!</v>
      </c>
      <c r="AE12" s="649">
        <v>0</v>
      </c>
      <c r="AF12" s="649">
        <f t="shared" ref="AF12:AF43" si="13">J12</f>
        <v>0</v>
      </c>
      <c r="AG12" s="650" t="e">
        <f t="shared" ref="AG12:AG44" si="14">AE12/AF12*100</f>
        <v>#DIV/0!</v>
      </c>
      <c r="AH12" s="640">
        <v>0</v>
      </c>
      <c r="AI12" s="649">
        <f t="shared" ref="AI12:AI43" si="15">K12</f>
        <v>0</v>
      </c>
      <c r="AJ12" s="650" t="e">
        <f t="shared" ref="AJ12:AJ44" si="16">AH12/AI12*100</f>
        <v>#DIV/0!</v>
      </c>
      <c r="AK12" s="649">
        <f t="shared" ref="AK12:AL12" si="17">V12+Y12+AB12+AE12+AH12</f>
        <v>0</v>
      </c>
      <c r="AL12" s="649">
        <f t="shared" si="17"/>
        <v>0</v>
      </c>
      <c r="AM12" s="650" t="e">
        <f t="shared" ref="AM12:AM44" si="18">AK12/AL12*100</f>
        <v>#DIV/0!</v>
      </c>
      <c r="AN12" s="153"/>
      <c r="AO12" s="153"/>
      <c r="AP12" s="153"/>
      <c r="AQ12" s="153"/>
      <c r="AR12" s="153"/>
      <c r="AS12" s="153"/>
      <c r="AT12" s="153"/>
      <c r="AU12" s="153"/>
    </row>
    <row r="13" spans="1:47">
      <c r="A13" s="240">
        <v>2</v>
      </c>
      <c r="B13" s="250">
        <f>'11'!B10</f>
        <v>0</v>
      </c>
      <c r="C13" s="250" t="str">
        <f>'11'!C10</f>
        <v>Selur</v>
      </c>
      <c r="D13" s="125">
        <v>19</v>
      </c>
      <c r="E13" s="125">
        <v>7</v>
      </c>
      <c r="F13" s="125">
        <v>1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227">
        <f t="shared" si="0"/>
        <v>27</v>
      </c>
      <c r="M13" s="125">
        <v>15</v>
      </c>
      <c r="N13" s="227">
        <f t="shared" si="1"/>
        <v>19</v>
      </c>
      <c r="O13" s="228">
        <f t="shared" si="2"/>
        <v>78.94736842105263</v>
      </c>
      <c r="P13" s="125">
        <v>5</v>
      </c>
      <c r="Q13" s="652">
        <f t="shared" si="3"/>
        <v>7</v>
      </c>
      <c r="R13" s="228">
        <f t="shared" si="4"/>
        <v>71.428571428571431</v>
      </c>
      <c r="S13" s="125">
        <v>1</v>
      </c>
      <c r="T13" s="652">
        <f t="shared" si="5"/>
        <v>1</v>
      </c>
      <c r="U13" s="228">
        <f t="shared" si="6"/>
        <v>100</v>
      </c>
      <c r="V13" s="125">
        <v>0</v>
      </c>
      <c r="W13" s="227">
        <f t="shared" si="7"/>
        <v>0</v>
      </c>
      <c r="X13" s="228" t="e">
        <f t="shared" si="8"/>
        <v>#DIV/0!</v>
      </c>
      <c r="Y13" s="125">
        <v>0</v>
      </c>
      <c r="Z13" s="227">
        <f t="shared" si="9"/>
        <v>0</v>
      </c>
      <c r="AA13" s="228" t="e">
        <f t="shared" si="10"/>
        <v>#DIV/0!</v>
      </c>
      <c r="AB13" s="227">
        <v>0</v>
      </c>
      <c r="AC13" s="227">
        <f t="shared" si="11"/>
        <v>0</v>
      </c>
      <c r="AD13" s="228" t="e">
        <f t="shared" si="12"/>
        <v>#DIV/0!</v>
      </c>
      <c r="AE13" s="227">
        <v>0</v>
      </c>
      <c r="AF13" s="227">
        <f t="shared" si="13"/>
        <v>0</v>
      </c>
      <c r="AG13" s="228" t="e">
        <f t="shared" si="14"/>
        <v>#DIV/0!</v>
      </c>
      <c r="AH13" s="125">
        <v>0</v>
      </c>
      <c r="AI13" s="227">
        <f t="shared" si="15"/>
        <v>0</v>
      </c>
      <c r="AJ13" s="228" t="e">
        <f t="shared" si="16"/>
        <v>#DIV/0!</v>
      </c>
      <c r="AK13" s="227">
        <f t="shared" ref="AK13:AL13" si="19">V13+Y13+AB13+AE13+AH13</f>
        <v>0</v>
      </c>
      <c r="AL13" s="227">
        <f t="shared" si="19"/>
        <v>0</v>
      </c>
      <c r="AM13" s="228" t="e">
        <f t="shared" si="18"/>
        <v>#DIV/0!</v>
      </c>
      <c r="AN13" s="153"/>
      <c r="AO13" s="153"/>
      <c r="AP13" s="153"/>
      <c r="AQ13" s="153"/>
      <c r="AR13" s="153"/>
      <c r="AS13" s="153"/>
      <c r="AT13" s="153"/>
      <c r="AU13" s="153"/>
    </row>
    <row r="14" spans="1:47">
      <c r="A14" s="240">
        <v>3</v>
      </c>
      <c r="B14" s="250" t="str">
        <f>'11'!B11</f>
        <v>Slahung</v>
      </c>
      <c r="C14" s="250" t="str">
        <f>'11'!C11</f>
        <v>Slahung</v>
      </c>
      <c r="D14" s="125">
        <v>24</v>
      </c>
      <c r="E14" s="125">
        <v>7</v>
      </c>
      <c r="F14" s="125">
        <v>5</v>
      </c>
      <c r="G14" s="125">
        <v>1</v>
      </c>
      <c r="H14" s="125">
        <v>0</v>
      </c>
      <c r="I14" s="125">
        <v>0</v>
      </c>
      <c r="J14" s="125">
        <v>0</v>
      </c>
      <c r="K14" s="125">
        <v>0</v>
      </c>
      <c r="L14" s="227">
        <f t="shared" si="0"/>
        <v>37</v>
      </c>
      <c r="M14" s="125">
        <v>16</v>
      </c>
      <c r="N14" s="227">
        <f t="shared" si="1"/>
        <v>24</v>
      </c>
      <c r="O14" s="228">
        <f t="shared" si="2"/>
        <v>66.666666666666657</v>
      </c>
      <c r="P14" s="125">
        <v>5</v>
      </c>
      <c r="Q14" s="652">
        <f t="shared" si="3"/>
        <v>7</v>
      </c>
      <c r="R14" s="228">
        <f t="shared" si="4"/>
        <v>71.428571428571431</v>
      </c>
      <c r="S14" s="125">
        <v>4</v>
      </c>
      <c r="T14" s="652">
        <f t="shared" si="5"/>
        <v>5</v>
      </c>
      <c r="U14" s="228">
        <f t="shared" si="6"/>
        <v>80</v>
      </c>
      <c r="V14" s="125">
        <v>0</v>
      </c>
      <c r="W14" s="227">
        <f t="shared" si="7"/>
        <v>1</v>
      </c>
      <c r="X14" s="228">
        <f t="shared" si="8"/>
        <v>0</v>
      </c>
      <c r="Y14" s="125">
        <v>0</v>
      </c>
      <c r="Z14" s="227">
        <f t="shared" si="9"/>
        <v>0</v>
      </c>
      <c r="AA14" s="228" t="e">
        <f t="shared" si="10"/>
        <v>#DIV/0!</v>
      </c>
      <c r="AB14" s="227">
        <v>0</v>
      </c>
      <c r="AC14" s="227">
        <f t="shared" si="11"/>
        <v>0</v>
      </c>
      <c r="AD14" s="228" t="e">
        <f t="shared" si="12"/>
        <v>#DIV/0!</v>
      </c>
      <c r="AE14" s="227">
        <v>0</v>
      </c>
      <c r="AF14" s="227">
        <f t="shared" si="13"/>
        <v>0</v>
      </c>
      <c r="AG14" s="228" t="e">
        <f t="shared" si="14"/>
        <v>#DIV/0!</v>
      </c>
      <c r="AH14" s="125">
        <v>0</v>
      </c>
      <c r="AI14" s="227">
        <f t="shared" si="15"/>
        <v>0</v>
      </c>
      <c r="AJ14" s="228" t="e">
        <f t="shared" si="16"/>
        <v>#DIV/0!</v>
      </c>
      <c r="AK14" s="227">
        <f t="shared" ref="AK14:AL14" si="20">V14+Y14+AB14+AE14+AH14</f>
        <v>0</v>
      </c>
      <c r="AL14" s="227">
        <f t="shared" si="20"/>
        <v>1</v>
      </c>
      <c r="AM14" s="228">
        <f t="shared" si="18"/>
        <v>0</v>
      </c>
      <c r="AN14" s="153"/>
      <c r="AO14" s="153"/>
      <c r="AP14" s="153"/>
      <c r="AQ14" s="153"/>
      <c r="AR14" s="153"/>
      <c r="AS14" s="153"/>
      <c r="AT14" s="153"/>
      <c r="AU14" s="153"/>
    </row>
    <row r="15" spans="1:47">
      <c r="A15" s="240">
        <v>4</v>
      </c>
      <c r="B15" s="250">
        <f>'11'!B12</f>
        <v>0</v>
      </c>
      <c r="C15" s="250" t="str">
        <f>'11'!C12</f>
        <v>Nailan</v>
      </c>
      <c r="D15" s="125">
        <v>20</v>
      </c>
      <c r="E15" s="125">
        <v>4</v>
      </c>
      <c r="F15" s="125">
        <v>4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227">
        <f t="shared" si="0"/>
        <v>28</v>
      </c>
      <c r="M15" s="125">
        <v>12</v>
      </c>
      <c r="N15" s="227">
        <f t="shared" si="1"/>
        <v>20</v>
      </c>
      <c r="O15" s="228">
        <f t="shared" si="2"/>
        <v>60</v>
      </c>
      <c r="P15" s="125">
        <v>2</v>
      </c>
      <c r="Q15" s="652">
        <f t="shared" si="3"/>
        <v>4</v>
      </c>
      <c r="R15" s="228">
        <f t="shared" si="4"/>
        <v>50</v>
      </c>
      <c r="S15" s="125">
        <v>3</v>
      </c>
      <c r="T15" s="652">
        <f t="shared" si="5"/>
        <v>4</v>
      </c>
      <c r="U15" s="228">
        <f t="shared" si="6"/>
        <v>75</v>
      </c>
      <c r="V15" s="125">
        <v>0</v>
      </c>
      <c r="W15" s="227">
        <f t="shared" si="7"/>
        <v>0</v>
      </c>
      <c r="X15" s="228" t="e">
        <f t="shared" si="8"/>
        <v>#DIV/0!</v>
      </c>
      <c r="Y15" s="125">
        <v>0</v>
      </c>
      <c r="Z15" s="227">
        <f t="shared" si="9"/>
        <v>0</v>
      </c>
      <c r="AA15" s="228" t="e">
        <f t="shared" si="10"/>
        <v>#DIV/0!</v>
      </c>
      <c r="AB15" s="227">
        <v>0</v>
      </c>
      <c r="AC15" s="227">
        <f t="shared" si="11"/>
        <v>0</v>
      </c>
      <c r="AD15" s="228" t="e">
        <f t="shared" si="12"/>
        <v>#DIV/0!</v>
      </c>
      <c r="AE15" s="227">
        <v>0</v>
      </c>
      <c r="AF15" s="227">
        <f t="shared" si="13"/>
        <v>0</v>
      </c>
      <c r="AG15" s="228" t="e">
        <f t="shared" si="14"/>
        <v>#DIV/0!</v>
      </c>
      <c r="AH15" s="125">
        <v>0</v>
      </c>
      <c r="AI15" s="227">
        <f t="shared" si="15"/>
        <v>0</v>
      </c>
      <c r="AJ15" s="228" t="e">
        <f t="shared" si="16"/>
        <v>#DIV/0!</v>
      </c>
      <c r="AK15" s="227">
        <f t="shared" ref="AK15:AL15" si="21">V15+Y15+AB15+AE15+AH15</f>
        <v>0</v>
      </c>
      <c r="AL15" s="227">
        <f t="shared" si="21"/>
        <v>0</v>
      </c>
      <c r="AM15" s="228" t="e">
        <f t="shared" si="18"/>
        <v>#DIV/0!</v>
      </c>
      <c r="AN15" s="153"/>
      <c r="AO15" s="153"/>
      <c r="AP15" s="153"/>
      <c r="AQ15" s="153"/>
      <c r="AR15" s="153"/>
      <c r="AS15" s="153"/>
      <c r="AT15" s="153"/>
      <c r="AU15" s="153"/>
    </row>
    <row r="16" spans="1:47">
      <c r="A16" s="240">
        <v>5</v>
      </c>
      <c r="B16" s="250" t="str">
        <f>'11'!B13</f>
        <v>Bungkal</v>
      </c>
      <c r="C16" s="250" t="str">
        <f>'11'!C13</f>
        <v>Bungkal</v>
      </c>
      <c r="D16" s="125">
        <v>31</v>
      </c>
      <c r="E16" s="125">
        <v>9</v>
      </c>
      <c r="F16" s="125">
        <v>6</v>
      </c>
      <c r="G16" s="125">
        <v>1</v>
      </c>
      <c r="H16" s="125">
        <v>0</v>
      </c>
      <c r="I16" s="125">
        <v>0</v>
      </c>
      <c r="J16" s="125">
        <v>0</v>
      </c>
      <c r="K16" s="125">
        <v>0</v>
      </c>
      <c r="L16" s="227">
        <f t="shared" si="0"/>
        <v>47</v>
      </c>
      <c r="M16" s="125">
        <v>23</v>
      </c>
      <c r="N16" s="227">
        <f t="shared" si="1"/>
        <v>31</v>
      </c>
      <c r="O16" s="228">
        <f t="shared" si="2"/>
        <v>74.193548387096769</v>
      </c>
      <c r="P16" s="125">
        <v>6</v>
      </c>
      <c r="Q16" s="652">
        <f t="shared" si="3"/>
        <v>9</v>
      </c>
      <c r="R16" s="228">
        <f t="shared" si="4"/>
        <v>66.666666666666657</v>
      </c>
      <c r="S16" s="125">
        <v>4</v>
      </c>
      <c r="T16" s="652">
        <f t="shared" si="5"/>
        <v>6</v>
      </c>
      <c r="U16" s="228">
        <f t="shared" si="6"/>
        <v>66.666666666666657</v>
      </c>
      <c r="V16" s="125">
        <v>0</v>
      </c>
      <c r="W16" s="227">
        <f t="shared" si="7"/>
        <v>1</v>
      </c>
      <c r="X16" s="228">
        <f t="shared" si="8"/>
        <v>0</v>
      </c>
      <c r="Y16" s="125">
        <v>0</v>
      </c>
      <c r="Z16" s="227">
        <f t="shared" si="9"/>
        <v>0</v>
      </c>
      <c r="AA16" s="228" t="e">
        <f t="shared" si="10"/>
        <v>#DIV/0!</v>
      </c>
      <c r="AB16" s="227">
        <v>0</v>
      </c>
      <c r="AC16" s="227">
        <f t="shared" si="11"/>
        <v>0</v>
      </c>
      <c r="AD16" s="228" t="e">
        <f t="shared" si="12"/>
        <v>#DIV/0!</v>
      </c>
      <c r="AE16" s="227">
        <v>0</v>
      </c>
      <c r="AF16" s="227">
        <f t="shared" si="13"/>
        <v>0</v>
      </c>
      <c r="AG16" s="228" t="e">
        <f t="shared" si="14"/>
        <v>#DIV/0!</v>
      </c>
      <c r="AH16" s="125">
        <v>0</v>
      </c>
      <c r="AI16" s="227">
        <f t="shared" si="15"/>
        <v>0</v>
      </c>
      <c r="AJ16" s="228" t="e">
        <f t="shared" si="16"/>
        <v>#DIV/0!</v>
      </c>
      <c r="AK16" s="227">
        <f t="shared" ref="AK16:AL16" si="22">V16+Y16+AB16+AE16+AH16</f>
        <v>0</v>
      </c>
      <c r="AL16" s="227">
        <f t="shared" si="22"/>
        <v>1</v>
      </c>
      <c r="AM16" s="228">
        <f t="shared" si="18"/>
        <v>0</v>
      </c>
      <c r="AN16" s="153"/>
      <c r="AO16" s="153"/>
      <c r="AP16" s="153"/>
      <c r="AQ16" s="153"/>
      <c r="AR16" s="153"/>
      <c r="AS16" s="153"/>
      <c r="AT16" s="153"/>
      <c r="AU16" s="153"/>
    </row>
    <row r="17" spans="1:47">
      <c r="A17" s="240">
        <v>6</v>
      </c>
      <c r="B17" s="250" t="str">
        <f>'11'!B14</f>
        <v>Sambit</v>
      </c>
      <c r="C17" s="250" t="str">
        <f>'11'!C14</f>
        <v>Sambit</v>
      </c>
      <c r="D17" s="125">
        <v>15</v>
      </c>
      <c r="E17" s="125">
        <v>4</v>
      </c>
      <c r="F17" s="125">
        <v>3</v>
      </c>
      <c r="G17" s="125">
        <v>1</v>
      </c>
      <c r="H17" s="125">
        <v>0</v>
      </c>
      <c r="I17" s="125">
        <v>0</v>
      </c>
      <c r="J17" s="125">
        <v>0</v>
      </c>
      <c r="K17" s="125">
        <v>0</v>
      </c>
      <c r="L17" s="227">
        <f t="shared" si="0"/>
        <v>23</v>
      </c>
      <c r="M17" s="125">
        <v>11</v>
      </c>
      <c r="N17" s="227">
        <f t="shared" si="1"/>
        <v>15</v>
      </c>
      <c r="O17" s="228">
        <f t="shared" si="2"/>
        <v>73.333333333333329</v>
      </c>
      <c r="P17" s="125">
        <v>3</v>
      </c>
      <c r="Q17" s="652">
        <f t="shared" si="3"/>
        <v>4</v>
      </c>
      <c r="R17" s="228">
        <f t="shared" si="4"/>
        <v>75</v>
      </c>
      <c r="S17" s="125">
        <v>2</v>
      </c>
      <c r="T17" s="652">
        <f t="shared" si="5"/>
        <v>3</v>
      </c>
      <c r="U17" s="228">
        <f t="shared" si="6"/>
        <v>66.666666666666657</v>
      </c>
      <c r="V17" s="125">
        <v>0</v>
      </c>
      <c r="W17" s="227">
        <f t="shared" si="7"/>
        <v>1</v>
      </c>
      <c r="X17" s="228">
        <f t="shared" si="8"/>
        <v>0</v>
      </c>
      <c r="Y17" s="125">
        <v>0</v>
      </c>
      <c r="Z17" s="227">
        <f t="shared" si="9"/>
        <v>0</v>
      </c>
      <c r="AA17" s="228" t="e">
        <f t="shared" si="10"/>
        <v>#DIV/0!</v>
      </c>
      <c r="AB17" s="227">
        <v>0</v>
      </c>
      <c r="AC17" s="227">
        <f t="shared" si="11"/>
        <v>0</v>
      </c>
      <c r="AD17" s="228" t="e">
        <f t="shared" si="12"/>
        <v>#DIV/0!</v>
      </c>
      <c r="AE17" s="227">
        <v>0</v>
      </c>
      <c r="AF17" s="227">
        <f t="shared" si="13"/>
        <v>0</v>
      </c>
      <c r="AG17" s="228" t="e">
        <f t="shared" si="14"/>
        <v>#DIV/0!</v>
      </c>
      <c r="AH17" s="125">
        <v>0</v>
      </c>
      <c r="AI17" s="227">
        <f t="shared" si="15"/>
        <v>0</v>
      </c>
      <c r="AJ17" s="228" t="e">
        <f t="shared" si="16"/>
        <v>#DIV/0!</v>
      </c>
      <c r="AK17" s="227">
        <f t="shared" ref="AK17:AL17" si="23">V17+Y17+AB17+AE17+AH17</f>
        <v>0</v>
      </c>
      <c r="AL17" s="227">
        <f t="shared" si="23"/>
        <v>1</v>
      </c>
      <c r="AM17" s="228">
        <f t="shared" si="18"/>
        <v>0</v>
      </c>
      <c r="AN17" s="153"/>
      <c r="AO17" s="153"/>
      <c r="AP17" s="153"/>
      <c r="AQ17" s="153"/>
      <c r="AR17" s="153"/>
      <c r="AS17" s="153"/>
      <c r="AT17" s="153"/>
      <c r="AU17" s="153"/>
    </row>
    <row r="18" spans="1:47">
      <c r="A18" s="240">
        <v>7</v>
      </c>
      <c r="B18" s="250">
        <f>'11'!B15</f>
        <v>0</v>
      </c>
      <c r="C18" s="250" t="str">
        <f>'11'!C15</f>
        <v>Wringinanom</v>
      </c>
      <c r="D18" s="125">
        <v>18</v>
      </c>
      <c r="E18" s="125">
        <v>2</v>
      </c>
      <c r="F18" s="125">
        <v>1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227">
        <f t="shared" si="0"/>
        <v>21</v>
      </c>
      <c r="M18" s="125">
        <v>18</v>
      </c>
      <c r="N18" s="227">
        <f t="shared" si="1"/>
        <v>18</v>
      </c>
      <c r="O18" s="228">
        <f t="shared" si="2"/>
        <v>100</v>
      </c>
      <c r="P18" s="125">
        <v>2</v>
      </c>
      <c r="Q18" s="652">
        <f t="shared" si="3"/>
        <v>2</v>
      </c>
      <c r="R18" s="228">
        <f t="shared" si="4"/>
        <v>100</v>
      </c>
      <c r="S18" s="125">
        <v>1</v>
      </c>
      <c r="T18" s="652">
        <f t="shared" si="5"/>
        <v>1</v>
      </c>
      <c r="U18" s="228">
        <f t="shared" si="6"/>
        <v>100</v>
      </c>
      <c r="V18" s="125">
        <v>0</v>
      </c>
      <c r="W18" s="227">
        <f t="shared" si="7"/>
        <v>0</v>
      </c>
      <c r="X18" s="228" t="e">
        <f t="shared" si="8"/>
        <v>#DIV/0!</v>
      </c>
      <c r="Y18" s="125">
        <v>0</v>
      </c>
      <c r="Z18" s="227">
        <f t="shared" si="9"/>
        <v>0</v>
      </c>
      <c r="AA18" s="228" t="e">
        <f t="shared" si="10"/>
        <v>#DIV/0!</v>
      </c>
      <c r="AB18" s="227">
        <v>0</v>
      </c>
      <c r="AC18" s="227">
        <f t="shared" si="11"/>
        <v>0</v>
      </c>
      <c r="AD18" s="228" t="e">
        <f t="shared" si="12"/>
        <v>#DIV/0!</v>
      </c>
      <c r="AE18" s="227">
        <v>0</v>
      </c>
      <c r="AF18" s="227">
        <f t="shared" si="13"/>
        <v>0</v>
      </c>
      <c r="AG18" s="228" t="e">
        <f t="shared" si="14"/>
        <v>#DIV/0!</v>
      </c>
      <c r="AH18" s="125">
        <v>0</v>
      </c>
      <c r="AI18" s="227">
        <f t="shared" si="15"/>
        <v>0</v>
      </c>
      <c r="AJ18" s="228" t="e">
        <f t="shared" si="16"/>
        <v>#DIV/0!</v>
      </c>
      <c r="AK18" s="227">
        <f t="shared" ref="AK18:AL18" si="24">V18+Y18+AB18+AE18+AH18</f>
        <v>0</v>
      </c>
      <c r="AL18" s="227">
        <f t="shared" si="24"/>
        <v>0</v>
      </c>
      <c r="AM18" s="228" t="e">
        <f t="shared" si="18"/>
        <v>#DIV/0!</v>
      </c>
      <c r="AN18" s="153"/>
      <c r="AO18" s="153"/>
      <c r="AP18" s="153"/>
      <c r="AQ18" s="153"/>
      <c r="AR18" s="153"/>
      <c r="AS18" s="153"/>
      <c r="AT18" s="153"/>
      <c r="AU18" s="153"/>
    </row>
    <row r="19" spans="1:47">
      <c r="A19" s="240">
        <v>8</v>
      </c>
      <c r="B19" s="250" t="str">
        <f>'11'!B16</f>
        <v>Sawoo</v>
      </c>
      <c r="C19" s="250" t="str">
        <f>'11'!C16</f>
        <v>Sawoo</v>
      </c>
      <c r="D19" s="125">
        <v>37</v>
      </c>
      <c r="E19" s="125">
        <v>12</v>
      </c>
      <c r="F19" s="125">
        <v>6</v>
      </c>
      <c r="G19" s="125">
        <v>2</v>
      </c>
      <c r="H19" s="125">
        <v>0</v>
      </c>
      <c r="I19" s="125">
        <v>0</v>
      </c>
      <c r="J19" s="125">
        <v>0</v>
      </c>
      <c r="K19" s="125">
        <v>0</v>
      </c>
      <c r="L19" s="227">
        <f t="shared" si="0"/>
        <v>57</v>
      </c>
      <c r="M19" s="125">
        <v>27</v>
      </c>
      <c r="N19" s="227">
        <f t="shared" si="1"/>
        <v>37</v>
      </c>
      <c r="O19" s="228">
        <f t="shared" si="2"/>
        <v>72.972972972972968</v>
      </c>
      <c r="P19" s="125">
        <v>6</v>
      </c>
      <c r="Q19" s="652">
        <f t="shared" si="3"/>
        <v>12</v>
      </c>
      <c r="R19" s="228">
        <f t="shared" si="4"/>
        <v>50</v>
      </c>
      <c r="S19" s="125">
        <v>3</v>
      </c>
      <c r="T19" s="652">
        <f t="shared" si="5"/>
        <v>6</v>
      </c>
      <c r="U19" s="228">
        <f t="shared" si="6"/>
        <v>50</v>
      </c>
      <c r="V19" s="125">
        <v>0</v>
      </c>
      <c r="W19" s="227">
        <f t="shared" si="7"/>
        <v>2</v>
      </c>
      <c r="X19" s="228">
        <f t="shared" si="8"/>
        <v>0</v>
      </c>
      <c r="Y19" s="125">
        <v>0</v>
      </c>
      <c r="Z19" s="227">
        <f t="shared" si="9"/>
        <v>0</v>
      </c>
      <c r="AA19" s="228" t="e">
        <f t="shared" si="10"/>
        <v>#DIV/0!</v>
      </c>
      <c r="AB19" s="227">
        <v>0</v>
      </c>
      <c r="AC19" s="227">
        <f t="shared" si="11"/>
        <v>0</v>
      </c>
      <c r="AD19" s="228" t="e">
        <f t="shared" si="12"/>
        <v>#DIV/0!</v>
      </c>
      <c r="AE19" s="227">
        <v>0</v>
      </c>
      <c r="AF19" s="227">
        <f t="shared" si="13"/>
        <v>0</v>
      </c>
      <c r="AG19" s="228" t="e">
        <f t="shared" si="14"/>
        <v>#DIV/0!</v>
      </c>
      <c r="AH19" s="125">
        <v>0</v>
      </c>
      <c r="AI19" s="227">
        <f t="shared" si="15"/>
        <v>0</v>
      </c>
      <c r="AJ19" s="228" t="e">
        <f t="shared" si="16"/>
        <v>#DIV/0!</v>
      </c>
      <c r="AK19" s="227">
        <f t="shared" ref="AK19:AL19" si="25">V19+Y19+AB19+AE19+AH19</f>
        <v>0</v>
      </c>
      <c r="AL19" s="227">
        <f t="shared" si="25"/>
        <v>2</v>
      </c>
      <c r="AM19" s="228">
        <f t="shared" si="18"/>
        <v>0</v>
      </c>
      <c r="AN19" s="153"/>
      <c r="AO19" s="153"/>
      <c r="AP19" s="153"/>
      <c r="AQ19" s="153"/>
      <c r="AR19" s="153"/>
      <c r="AS19" s="153"/>
      <c r="AT19" s="153"/>
      <c r="AU19" s="153"/>
    </row>
    <row r="20" spans="1:47">
      <c r="A20" s="240">
        <v>9</v>
      </c>
      <c r="B20" s="250">
        <f>'11'!B17</f>
        <v>0</v>
      </c>
      <c r="C20" s="250" t="str">
        <f>'11'!C17</f>
        <v>Bondrang</v>
      </c>
      <c r="D20" s="125">
        <v>6</v>
      </c>
      <c r="E20" s="125">
        <v>1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227">
        <f t="shared" si="0"/>
        <v>7</v>
      </c>
      <c r="M20" s="125">
        <v>5</v>
      </c>
      <c r="N20" s="227">
        <f t="shared" si="1"/>
        <v>6</v>
      </c>
      <c r="O20" s="228">
        <f t="shared" si="2"/>
        <v>83.333333333333343</v>
      </c>
      <c r="P20" s="125">
        <v>1</v>
      </c>
      <c r="Q20" s="652">
        <f t="shared" si="3"/>
        <v>1</v>
      </c>
      <c r="R20" s="228">
        <f t="shared" si="4"/>
        <v>100</v>
      </c>
      <c r="S20" s="125">
        <v>0</v>
      </c>
      <c r="T20" s="652">
        <f t="shared" si="5"/>
        <v>0</v>
      </c>
      <c r="U20" s="228" t="e">
        <f t="shared" si="6"/>
        <v>#DIV/0!</v>
      </c>
      <c r="V20" s="125">
        <v>0</v>
      </c>
      <c r="W20" s="227">
        <f t="shared" si="7"/>
        <v>0</v>
      </c>
      <c r="X20" s="228" t="e">
        <f t="shared" si="8"/>
        <v>#DIV/0!</v>
      </c>
      <c r="Y20" s="125">
        <v>0</v>
      </c>
      <c r="Z20" s="227">
        <f t="shared" si="9"/>
        <v>0</v>
      </c>
      <c r="AA20" s="228" t="e">
        <f t="shared" si="10"/>
        <v>#DIV/0!</v>
      </c>
      <c r="AB20" s="227">
        <v>0</v>
      </c>
      <c r="AC20" s="227">
        <f t="shared" si="11"/>
        <v>0</v>
      </c>
      <c r="AD20" s="228" t="e">
        <f t="shared" si="12"/>
        <v>#DIV/0!</v>
      </c>
      <c r="AE20" s="227">
        <v>0</v>
      </c>
      <c r="AF20" s="227">
        <f t="shared" si="13"/>
        <v>0</v>
      </c>
      <c r="AG20" s="228" t="e">
        <f t="shared" si="14"/>
        <v>#DIV/0!</v>
      </c>
      <c r="AH20" s="125">
        <v>0</v>
      </c>
      <c r="AI20" s="227">
        <f t="shared" si="15"/>
        <v>0</v>
      </c>
      <c r="AJ20" s="228" t="e">
        <f t="shared" si="16"/>
        <v>#DIV/0!</v>
      </c>
      <c r="AK20" s="227">
        <f t="shared" ref="AK20:AL20" si="26">V20+Y20+AB20+AE20+AH20</f>
        <v>0</v>
      </c>
      <c r="AL20" s="227">
        <f t="shared" si="26"/>
        <v>0</v>
      </c>
      <c r="AM20" s="228" t="e">
        <f t="shared" si="18"/>
        <v>#DIV/0!</v>
      </c>
      <c r="AN20" s="153"/>
      <c r="AO20" s="153"/>
      <c r="AP20" s="153"/>
      <c r="AQ20" s="153"/>
      <c r="AR20" s="153"/>
      <c r="AS20" s="153"/>
      <c r="AT20" s="153"/>
      <c r="AU20" s="153"/>
    </row>
    <row r="21" spans="1:47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125">
        <v>22</v>
      </c>
      <c r="E21" s="125">
        <v>3</v>
      </c>
      <c r="F21" s="125">
        <v>1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227">
        <f t="shared" si="0"/>
        <v>26</v>
      </c>
      <c r="M21" s="125">
        <v>21</v>
      </c>
      <c r="N21" s="227">
        <f t="shared" si="1"/>
        <v>22</v>
      </c>
      <c r="O21" s="228">
        <f t="shared" si="2"/>
        <v>95.454545454545453</v>
      </c>
      <c r="P21" s="125">
        <v>3</v>
      </c>
      <c r="Q21" s="652">
        <f t="shared" si="3"/>
        <v>3</v>
      </c>
      <c r="R21" s="228">
        <f t="shared" si="4"/>
        <v>100</v>
      </c>
      <c r="S21" s="125">
        <v>1</v>
      </c>
      <c r="T21" s="652">
        <f t="shared" si="5"/>
        <v>1</v>
      </c>
      <c r="U21" s="228">
        <f t="shared" si="6"/>
        <v>100</v>
      </c>
      <c r="V21" s="125">
        <v>0</v>
      </c>
      <c r="W21" s="227">
        <f t="shared" si="7"/>
        <v>0</v>
      </c>
      <c r="X21" s="228" t="e">
        <f t="shared" si="8"/>
        <v>#DIV/0!</v>
      </c>
      <c r="Y21" s="125">
        <v>0</v>
      </c>
      <c r="Z21" s="227">
        <f t="shared" si="9"/>
        <v>0</v>
      </c>
      <c r="AA21" s="228" t="e">
        <f t="shared" si="10"/>
        <v>#DIV/0!</v>
      </c>
      <c r="AB21" s="227">
        <v>0</v>
      </c>
      <c r="AC21" s="227">
        <f t="shared" si="11"/>
        <v>0</v>
      </c>
      <c r="AD21" s="228" t="e">
        <f t="shared" si="12"/>
        <v>#DIV/0!</v>
      </c>
      <c r="AE21" s="227">
        <v>0</v>
      </c>
      <c r="AF21" s="227">
        <f t="shared" si="13"/>
        <v>0</v>
      </c>
      <c r="AG21" s="228" t="e">
        <f t="shared" si="14"/>
        <v>#DIV/0!</v>
      </c>
      <c r="AH21" s="125">
        <v>0</v>
      </c>
      <c r="AI21" s="227">
        <f t="shared" si="15"/>
        <v>0</v>
      </c>
      <c r="AJ21" s="228" t="e">
        <f t="shared" si="16"/>
        <v>#DIV/0!</v>
      </c>
      <c r="AK21" s="227">
        <f t="shared" ref="AK21:AL21" si="27">V21+Y21+AB21+AE21+AH21</f>
        <v>0</v>
      </c>
      <c r="AL21" s="227">
        <f t="shared" si="27"/>
        <v>0</v>
      </c>
      <c r="AM21" s="228" t="e">
        <f t="shared" si="18"/>
        <v>#DIV/0!</v>
      </c>
      <c r="AN21" s="153"/>
      <c r="AO21" s="153"/>
      <c r="AP21" s="153"/>
      <c r="AQ21" s="153"/>
      <c r="AR21" s="153"/>
      <c r="AS21" s="153"/>
      <c r="AT21" s="153"/>
      <c r="AU21" s="153"/>
    </row>
    <row r="22" spans="1:47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125">
        <v>8</v>
      </c>
      <c r="E22" s="125">
        <v>1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227">
        <f t="shared" si="0"/>
        <v>9</v>
      </c>
      <c r="M22" s="125">
        <v>8</v>
      </c>
      <c r="N22" s="227">
        <f t="shared" si="1"/>
        <v>8</v>
      </c>
      <c r="O22" s="228">
        <f t="shared" si="2"/>
        <v>100</v>
      </c>
      <c r="P22" s="125">
        <v>1</v>
      </c>
      <c r="Q22" s="652">
        <f t="shared" si="3"/>
        <v>1</v>
      </c>
      <c r="R22" s="228">
        <f t="shared" si="4"/>
        <v>100</v>
      </c>
      <c r="S22" s="125">
        <v>0</v>
      </c>
      <c r="T22" s="652">
        <f t="shared" si="5"/>
        <v>0</v>
      </c>
      <c r="U22" s="228" t="e">
        <f t="shared" si="6"/>
        <v>#DIV/0!</v>
      </c>
      <c r="V22" s="125">
        <v>0</v>
      </c>
      <c r="W22" s="227">
        <f t="shared" si="7"/>
        <v>0</v>
      </c>
      <c r="X22" s="228" t="e">
        <f t="shared" si="8"/>
        <v>#DIV/0!</v>
      </c>
      <c r="Y22" s="125">
        <v>0</v>
      </c>
      <c r="Z22" s="227">
        <f t="shared" si="9"/>
        <v>0</v>
      </c>
      <c r="AA22" s="228" t="e">
        <f t="shared" si="10"/>
        <v>#DIV/0!</v>
      </c>
      <c r="AB22" s="227">
        <v>0</v>
      </c>
      <c r="AC22" s="227">
        <f t="shared" si="11"/>
        <v>0</v>
      </c>
      <c r="AD22" s="228" t="e">
        <f t="shared" si="12"/>
        <v>#DIV/0!</v>
      </c>
      <c r="AE22" s="227">
        <v>0</v>
      </c>
      <c r="AF22" s="227">
        <f t="shared" si="13"/>
        <v>0</v>
      </c>
      <c r="AG22" s="228" t="e">
        <f t="shared" si="14"/>
        <v>#DIV/0!</v>
      </c>
      <c r="AH22" s="125">
        <v>0</v>
      </c>
      <c r="AI22" s="227">
        <f t="shared" si="15"/>
        <v>0</v>
      </c>
      <c r="AJ22" s="228" t="e">
        <f t="shared" si="16"/>
        <v>#DIV/0!</v>
      </c>
      <c r="AK22" s="227">
        <f t="shared" ref="AK22:AL22" si="28">V22+Y22+AB22+AE22+AH22</f>
        <v>0</v>
      </c>
      <c r="AL22" s="227">
        <f t="shared" si="28"/>
        <v>0</v>
      </c>
      <c r="AM22" s="228" t="e">
        <f t="shared" si="18"/>
        <v>#DIV/0!</v>
      </c>
      <c r="AN22" s="153"/>
      <c r="AO22" s="153"/>
      <c r="AP22" s="153"/>
      <c r="AQ22" s="153"/>
      <c r="AR22" s="153"/>
      <c r="AS22" s="153"/>
      <c r="AT22" s="153"/>
      <c r="AU22" s="153"/>
    </row>
    <row r="23" spans="1:47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5">
        <v>27</v>
      </c>
      <c r="E23" s="125">
        <v>5</v>
      </c>
      <c r="F23" s="125">
        <v>3</v>
      </c>
      <c r="G23" s="125">
        <v>1</v>
      </c>
      <c r="H23" s="125">
        <v>0</v>
      </c>
      <c r="I23" s="125">
        <v>0</v>
      </c>
      <c r="J23" s="125">
        <v>0</v>
      </c>
      <c r="K23" s="125">
        <v>0</v>
      </c>
      <c r="L23" s="227">
        <f t="shared" si="0"/>
        <v>36</v>
      </c>
      <c r="M23" s="125">
        <v>21</v>
      </c>
      <c r="N23" s="227">
        <f t="shared" si="1"/>
        <v>27</v>
      </c>
      <c r="O23" s="228">
        <f t="shared" si="2"/>
        <v>77.777777777777786</v>
      </c>
      <c r="P23" s="125">
        <v>3</v>
      </c>
      <c r="Q23" s="652">
        <f t="shared" si="3"/>
        <v>5</v>
      </c>
      <c r="R23" s="228">
        <f t="shared" si="4"/>
        <v>60</v>
      </c>
      <c r="S23" s="125">
        <v>2</v>
      </c>
      <c r="T23" s="652">
        <f t="shared" si="5"/>
        <v>3</v>
      </c>
      <c r="U23" s="228">
        <f t="shared" si="6"/>
        <v>66.666666666666657</v>
      </c>
      <c r="V23" s="125">
        <v>0</v>
      </c>
      <c r="W23" s="227">
        <f t="shared" si="7"/>
        <v>1</v>
      </c>
      <c r="X23" s="228">
        <f t="shared" si="8"/>
        <v>0</v>
      </c>
      <c r="Y23" s="125">
        <v>0</v>
      </c>
      <c r="Z23" s="227">
        <f t="shared" si="9"/>
        <v>0</v>
      </c>
      <c r="AA23" s="228" t="e">
        <f t="shared" si="10"/>
        <v>#DIV/0!</v>
      </c>
      <c r="AB23" s="227">
        <v>0</v>
      </c>
      <c r="AC23" s="227">
        <f t="shared" si="11"/>
        <v>0</v>
      </c>
      <c r="AD23" s="228" t="e">
        <f t="shared" si="12"/>
        <v>#DIV/0!</v>
      </c>
      <c r="AE23" s="227">
        <v>0</v>
      </c>
      <c r="AF23" s="227">
        <f t="shared" si="13"/>
        <v>0</v>
      </c>
      <c r="AG23" s="228" t="e">
        <f t="shared" si="14"/>
        <v>#DIV/0!</v>
      </c>
      <c r="AH23" s="125">
        <v>0</v>
      </c>
      <c r="AI23" s="227">
        <f t="shared" si="15"/>
        <v>0</v>
      </c>
      <c r="AJ23" s="228" t="e">
        <f t="shared" si="16"/>
        <v>#DIV/0!</v>
      </c>
      <c r="AK23" s="227">
        <f t="shared" ref="AK23:AL23" si="29">V23+Y23+AB23+AE23+AH23</f>
        <v>0</v>
      </c>
      <c r="AL23" s="227">
        <f t="shared" si="29"/>
        <v>1</v>
      </c>
      <c r="AM23" s="228">
        <f t="shared" si="18"/>
        <v>0</v>
      </c>
      <c r="AN23" s="153"/>
      <c r="AO23" s="153"/>
      <c r="AP23" s="153"/>
      <c r="AQ23" s="153"/>
      <c r="AR23" s="153"/>
      <c r="AS23" s="153"/>
      <c r="AT23" s="153"/>
      <c r="AU23" s="153"/>
    </row>
    <row r="24" spans="1:47" ht="15.75" customHeight="1">
      <c r="A24" s="240">
        <v>13</v>
      </c>
      <c r="B24" s="250">
        <f>'11'!B21</f>
        <v>0</v>
      </c>
      <c r="C24" s="250" t="str">
        <f>'11'!C21</f>
        <v>Kesugihan</v>
      </c>
      <c r="D24" s="125">
        <v>18</v>
      </c>
      <c r="E24" s="125">
        <v>2</v>
      </c>
      <c r="F24" s="125">
        <v>0</v>
      </c>
      <c r="G24" s="125">
        <v>1</v>
      </c>
      <c r="H24" s="125">
        <v>0</v>
      </c>
      <c r="I24" s="125">
        <v>0</v>
      </c>
      <c r="J24" s="125">
        <v>0</v>
      </c>
      <c r="K24" s="125">
        <v>0</v>
      </c>
      <c r="L24" s="227">
        <f t="shared" si="0"/>
        <v>21</v>
      </c>
      <c r="M24" s="125">
        <v>17</v>
      </c>
      <c r="N24" s="227">
        <f t="shared" si="1"/>
        <v>18</v>
      </c>
      <c r="O24" s="228">
        <f t="shared" si="2"/>
        <v>94.444444444444443</v>
      </c>
      <c r="P24" s="125">
        <v>2</v>
      </c>
      <c r="Q24" s="652">
        <f t="shared" si="3"/>
        <v>2</v>
      </c>
      <c r="R24" s="228">
        <f t="shared" si="4"/>
        <v>100</v>
      </c>
      <c r="S24" s="125">
        <v>0</v>
      </c>
      <c r="T24" s="652">
        <f t="shared" si="5"/>
        <v>0</v>
      </c>
      <c r="U24" s="228" t="e">
        <f t="shared" si="6"/>
        <v>#DIV/0!</v>
      </c>
      <c r="V24" s="125">
        <v>0</v>
      </c>
      <c r="W24" s="227">
        <f t="shared" si="7"/>
        <v>1</v>
      </c>
      <c r="X24" s="228">
        <f t="shared" si="8"/>
        <v>0</v>
      </c>
      <c r="Y24" s="125">
        <v>0</v>
      </c>
      <c r="Z24" s="227">
        <f t="shared" si="9"/>
        <v>0</v>
      </c>
      <c r="AA24" s="228" t="e">
        <f t="shared" si="10"/>
        <v>#DIV/0!</v>
      </c>
      <c r="AB24" s="227">
        <v>0</v>
      </c>
      <c r="AC24" s="227">
        <f t="shared" si="11"/>
        <v>0</v>
      </c>
      <c r="AD24" s="228" t="e">
        <f t="shared" si="12"/>
        <v>#DIV/0!</v>
      </c>
      <c r="AE24" s="227">
        <v>0</v>
      </c>
      <c r="AF24" s="227">
        <f t="shared" si="13"/>
        <v>0</v>
      </c>
      <c r="AG24" s="228" t="e">
        <f t="shared" si="14"/>
        <v>#DIV/0!</v>
      </c>
      <c r="AH24" s="125">
        <v>0</v>
      </c>
      <c r="AI24" s="227">
        <f t="shared" si="15"/>
        <v>0</v>
      </c>
      <c r="AJ24" s="228" t="e">
        <f t="shared" si="16"/>
        <v>#DIV/0!</v>
      </c>
      <c r="AK24" s="227">
        <f t="shared" ref="AK24:AL24" si="30">V24+Y24+AB24+AE24+AH24</f>
        <v>0</v>
      </c>
      <c r="AL24" s="227">
        <f t="shared" si="30"/>
        <v>1</v>
      </c>
      <c r="AM24" s="228">
        <f t="shared" si="18"/>
        <v>0</v>
      </c>
      <c r="AN24" s="153"/>
      <c r="AO24" s="153"/>
      <c r="AP24" s="153"/>
      <c r="AQ24" s="153"/>
      <c r="AR24" s="153"/>
      <c r="AS24" s="153"/>
      <c r="AT24" s="153"/>
      <c r="AU24" s="153"/>
    </row>
    <row r="25" spans="1:47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5">
        <v>29</v>
      </c>
      <c r="E25" s="125">
        <v>3</v>
      </c>
      <c r="F25" s="125">
        <v>5</v>
      </c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227">
        <f t="shared" si="0"/>
        <v>37</v>
      </c>
      <c r="M25" s="125">
        <v>24</v>
      </c>
      <c r="N25" s="227">
        <f t="shared" si="1"/>
        <v>29</v>
      </c>
      <c r="O25" s="228">
        <f t="shared" si="2"/>
        <v>82.758620689655174</v>
      </c>
      <c r="P25" s="125">
        <v>2</v>
      </c>
      <c r="Q25" s="652">
        <f t="shared" si="3"/>
        <v>3</v>
      </c>
      <c r="R25" s="228">
        <f t="shared" si="4"/>
        <v>66.666666666666657</v>
      </c>
      <c r="S25" s="125">
        <v>1</v>
      </c>
      <c r="T25" s="652">
        <f t="shared" si="5"/>
        <v>5</v>
      </c>
      <c r="U25" s="228">
        <f t="shared" si="6"/>
        <v>20</v>
      </c>
      <c r="V25" s="125">
        <v>0</v>
      </c>
      <c r="W25" s="227">
        <f t="shared" si="7"/>
        <v>0</v>
      </c>
      <c r="X25" s="228" t="e">
        <f t="shared" si="8"/>
        <v>#DIV/0!</v>
      </c>
      <c r="Y25" s="125">
        <v>0</v>
      </c>
      <c r="Z25" s="227">
        <f t="shared" si="9"/>
        <v>0</v>
      </c>
      <c r="AA25" s="228" t="e">
        <f t="shared" si="10"/>
        <v>#DIV/0!</v>
      </c>
      <c r="AB25" s="227">
        <v>0</v>
      </c>
      <c r="AC25" s="227">
        <f t="shared" si="11"/>
        <v>0</v>
      </c>
      <c r="AD25" s="228" t="e">
        <f t="shared" si="12"/>
        <v>#DIV/0!</v>
      </c>
      <c r="AE25" s="227">
        <v>0</v>
      </c>
      <c r="AF25" s="227">
        <f t="shared" si="13"/>
        <v>0</v>
      </c>
      <c r="AG25" s="228" t="e">
        <f t="shared" si="14"/>
        <v>#DIV/0!</v>
      </c>
      <c r="AH25" s="125">
        <v>0</v>
      </c>
      <c r="AI25" s="227">
        <f t="shared" si="15"/>
        <v>0</v>
      </c>
      <c r="AJ25" s="228" t="e">
        <f t="shared" si="16"/>
        <v>#DIV/0!</v>
      </c>
      <c r="AK25" s="227">
        <f t="shared" ref="AK25:AL25" si="31">V25+Y25+AB25+AE25+AH25</f>
        <v>0</v>
      </c>
      <c r="AL25" s="227">
        <f t="shared" si="31"/>
        <v>0</v>
      </c>
      <c r="AM25" s="228" t="e">
        <f t="shared" si="18"/>
        <v>#DIV/0!</v>
      </c>
      <c r="AN25" s="153"/>
      <c r="AO25" s="153"/>
      <c r="AP25" s="153"/>
      <c r="AQ25" s="153"/>
      <c r="AR25" s="153"/>
      <c r="AS25" s="153"/>
      <c r="AT25" s="153"/>
      <c r="AU25" s="153"/>
    </row>
    <row r="26" spans="1:47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125">
        <v>15</v>
      </c>
      <c r="E26" s="125">
        <v>4</v>
      </c>
      <c r="F26" s="125">
        <v>4</v>
      </c>
      <c r="G26" s="125">
        <v>0</v>
      </c>
      <c r="H26" s="125">
        <v>0</v>
      </c>
      <c r="I26" s="125">
        <v>0</v>
      </c>
      <c r="J26" s="125">
        <v>0</v>
      </c>
      <c r="K26" s="125">
        <v>0</v>
      </c>
      <c r="L26" s="227">
        <f t="shared" si="0"/>
        <v>23</v>
      </c>
      <c r="M26" s="125">
        <v>15</v>
      </c>
      <c r="N26" s="227">
        <f t="shared" si="1"/>
        <v>15</v>
      </c>
      <c r="O26" s="228">
        <f t="shared" si="2"/>
        <v>100</v>
      </c>
      <c r="P26" s="125">
        <v>4</v>
      </c>
      <c r="Q26" s="652">
        <f t="shared" si="3"/>
        <v>4</v>
      </c>
      <c r="R26" s="228">
        <f t="shared" si="4"/>
        <v>100</v>
      </c>
      <c r="S26" s="125">
        <v>0</v>
      </c>
      <c r="T26" s="652">
        <f t="shared" si="5"/>
        <v>4</v>
      </c>
      <c r="U26" s="228">
        <f t="shared" si="6"/>
        <v>0</v>
      </c>
      <c r="V26" s="125">
        <v>0</v>
      </c>
      <c r="W26" s="227">
        <f t="shared" si="7"/>
        <v>0</v>
      </c>
      <c r="X26" s="228" t="e">
        <f t="shared" si="8"/>
        <v>#DIV/0!</v>
      </c>
      <c r="Y26" s="125">
        <v>0</v>
      </c>
      <c r="Z26" s="227">
        <f t="shared" si="9"/>
        <v>0</v>
      </c>
      <c r="AA26" s="228" t="e">
        <f t="shared" si="10"/>
        <v>#DIV/0!</v>
      </c>
      <c r="AB26" s="227">
        <v>0</v>
      </c>
      <c r="AC26" s="227">
        <f t="shared" si="11"/>
        <v>0</v>
      </c>
      <c r="AD26" s="228" t="e">
        <f t="shared" si="12"/>
        <v>#DIV/0!</v>
      </c>
      <c r="AE26" s="227">
        <v>0</v>
      </c>
      <c r="AF26" s="227">
        <f t="shared" si="13"/>
        <v>0</v>
      </c>
      <c r="AG26" s="228" t="e">
        <f t="shared" si="14"/>
        <v>#DIV/0!</v>
      </c>
      <c r="AH26" s="125">
        <v>0</v>
      </c>
      <c r="AI26" s="227">
        <f t="shared" si="15"/>
        <v>0</v>
      </c>
      <c r="AJ26" s="228" t="e">
        <f t="shared" si="16"/>
        <v>#DIV/0!</v>
      </c>
      <c r="AK26" s="227">
        <f t="shared" ref="AK26:AL26" si="32">V26+Y26+AB26+AE26+AH26</f>
        <v>0</v>
      </c>
      <c r="AL26" s="227">
        <f t="shared" si="32"/>
        <v>0</v>
      </c>
      <c r="AM26" s="228" t="e">
        <f t="shared" si="18"/>
        <v>#DIV/0!</v>
      </c>
      <c r="AN26" s="153"/>
      <c r="AO26" s="153"/>
      <c r="AP26" s="153"/>
      <c r="AQ26" s="153"/>
      <c r="AR26" s="153"/>
      <c r="AS26" s="153"/>
      <c r="AT26" s="153"/>
      <c r="AU26" s="153"/>
    </row>
    <row r="27" spans="1:47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125">
        <v>14</v>
      </c>
      <c r="E27" s="125">
        <v>2</v>
      </c>
      <c r="F27" s="125">
        <v>3</v>
      </c>
      <c r="G27" s="125">
        <v>1</v>
      </c>
      <c r="H27" s="125">
        <v>0</v>
      </c>
      <c r="I27" s="125">
        <v>0</v>
      </c>
      <c r="J27" s="125">
        <v>0</v>
      </c>
      <c r="K27" s="125">
        <v>0</v>
      </c>
      <c r="L27" s="227">
        <f t="shared" si="0"/>
        <v>20</v>
      </c>
      <c r="M27" s="125">
        <v>11</v>
      </c>
      <c r="N27" s="227">
        <f t="shared" si="1"/>
        <v>14</v>
      </c>
      <c r="O27" s="228">
        <f t="shared" si="2"/>
        <v>78.571428571428569</v>
      </c>
      <c r="P27" s="125">
        <v>1</v>
      </c>
      <c r="Q27" s="652">
        <f t="shared" si="3"/>
        <v>2</v>
      </c>
      <c r="R27" s="228">
        <f t="shared" si="4"/>
        <v>50</v>
      </c>
      <c r="S27" s="125">
        <v>0</v>
      </c>
      <c r="T27" s="652">
        <f t="shared" si="5"/>
        <v>3</v>
      </c>
      <c r="U27" s="228">
        <f t="shared" si="6"/>
        <v>0</v>
      </c>
      <c r="V27" s="125">
        <v>0</v>
      </c>
      <c r="W27" s="227">
        <f t="shared" si="7"/>
        <v>1</v>
      </c>
      <c r="X27" s="228">
        <f t="shared" si="8"/>
        <v>0</v>
      </c>
      <c r="Y27" s="125">
        <v>0</v>
      </c>
      <c r="Z27" s="227">
        <f t="shared" si="9"/>
        <v>0</v>
      </c>
      <c r="AA27" s="228" t="e">
        <f t="shared" si="10"/>
        <v>#DIV/0!</v>
      </c>
      <c r="AB27" s="227">
        <v>0</v>
      </c>
      <c r="AC27" s="227">
        <f t="shared" si="11"/>
        <v>0</v>
      </c>
      <c r="AD27" s="228" t="e">
        <f t="shared" si="12"/>
        <v>#DIV/0!</v>
      </c>
      <c r="AE27" s="227">
        <v>0</v>
      </c>
      <c r="AF27" s="227">
        <f t="shared" si="13"/>
        <v>0</v>
      </c>
      <c r="AG27" s="228" t="e">
        <f t="shared" si="14"/>
        <v>#DIV/0!</v>
      </c>
      <c r="AH27" s="125">
        <v>0</v>
      </c>
      <c r="AI27" s="227">
        <f t="shared" si="15"/>
        <v>0</v>
      </c>
      <c r="AJ27" s="228" t="e">
        <f t="shared" si="16"/>
        <v>#DIV/0!</v>
      </c>
      <c r="AK27" s="227">
        <f t="shared" ref="AK27:AL27" si="33">V27+Y27+AB27+AE27+AH27</f>
        <v>0</v>
      </c>
      <c r="AL27" s="227">
        <f t="shared" si="33"/>
        <v>1</v>
      </c>
      <c r="AM27" s="228">
        <f t="shared" si="18"/>
        <v>0</v>
      </c>
      <c r="AN27" s="153"/>
      <c r="AO27" s="153"/>
      <c r="AP27" s="153"/>
      <c r="AQ27" s="153"/>
      <c r="AR27" s="153"/>
      <c r="AS27" s="153"/>
      <c r="AT27" s="153"/>
      <c r="AU27" s="153"/>
    </row>
    <row r="28" spans="1:47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125">
        <v>26</v>
      </c>
      <c r="E28" s="125">
        <v>10</v>
      </c>
      <c r="F28" s="125">
        <v>8</v>
      </c>
      <c r="G28" s="125">
        <v>2</v>
      </c>
      <c r="H28" s="125">
        <v>0</v>
      </c>
      <c r="I28" s="125">
        <v>0</v>
      </c>
      <c r="J28" s="125">
        <v>0</v>
      </c>
      <c r="K28" s="125">
        <v>0</v>
      </c>
      <c r="L28" s="227">
        <f t="shared" si="0"/>
        <v>46</v>
      </c>
      <c r="M28" s="125">
        <v>24</v>
      </c>
      <c r="N28" s="227">
        <f t="shared" si="1"/>
        <v>26</v>
      </c>
      <c r="O28" s="228">
        <f t="shared" si="2"/>
        <v>92.307692307692307</v>
      </c>
      <c r="P28" s="125">
        <v>10</v>
      </c>
      <c r="Q28" s="652">
        <f t="shared" si="3"/>
        <v>10</v>
      </c>
      <c r="R28" s="228">
        <f t="shared" si="4"/>
        <v>100</v>
      </c>
      <c r="S28" s="125">
        <v>8</v>
      </c>
      <c r="T28" s="652">
        <f t="shared" si="5"/>
        <v>8</v>
      </c>
      <c r="U28" s="228">
        <f t="shared" si="6"/>
        <v>100</v>
      </c>
      <c r="V28" s="125">
        <v>2</v>
      </c>
      <c r="W28" s="227">
        <f t="shared" si="7"/>
        <v>2</v>
      </c>
      <c r="X28" s="228">
        <f t="shared" si="8"/>
        <v>100</v>
      </c>
      <c r="Y28" s="125">
        <v>0</v>
      </c>
      <c r="Z28" s="227">
        <f t="shared" si="9"/>
        <v>0</v>
      </c>
      <c r="AA28" s="228" t="e">
        <f t="shared" si="10"/>
        <v>#DIV/0!</v>
      </c>
      <c r="AB28" s="227">
        <v>0</v>
      </c>
      <c r="AC28" s="227">
        <f t="shared" si="11"/>
        <v>0</v>
      </c>
      <c r="AD28" s="228" t="e">
        <f t="shared" si="12"/>
        <v>#DIV/0!</v>
      </c>
      <c r="AE28" s="227">
        <v>0</v>
      </c>
      <c r="AF28" s="227">
        <f t="shared" si="13"/>
        <v>0</v>
      </c>
      <c r="AG28" s="228" t="e">
        <f t="shared" si="14"/>
        <v>#DIV/0!</v>
      </c>
      <c r="AH28" s="125">
        <v>0</v>
      </c>
      <c r="AI28" s="227">
        <f t="shared" si="15"/>
        <v>0</v>
      </c>
      <c r="AJ28" s="228" t="e">
        <f t="shared" si="16"/>
        <v>#DIV/0!</v>
      </c>
      <c r="AK28" s="227">
        <f t="shared" ref="AK28:AL28" si="34">V28+Y28+AB28+AE28+AH28</f>
        <v>2</v>
      </c>
      <c r="AL28" s="227">
        <f t="shared" si="34"/>
        <v>2</v>
      </c>
      <c r="AM28" s="228">
        <f t="shared" si="18"/>
        <v>100</v>
      </c>
      <c r="AN28" s="153"/>
      <c r="AO28" s="153"/>
      <c r="AP28" s="153"/>
      <c r="AQ28" s="153"/>
      <c r="AR28" s="153"/>
      <c r="AS28" s="153"/>
      <c r="AT28" s="153"/>
      <c r="AU28" s="153"/>
    </row>
    <row r="29" spans="1:47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5">
        <v>37</v>
      </c>
      <c r="E29" s="125">
        <v>9</v>
      </c>
      <c r="F29" s="125">
        <v>9</v>
      </c>
      <c r="G29" s="125">
        <v>3</v>
      </c>
      <c r="H29" s="125">
        <v>0</v>
      </c>
      <c r="I29" s="125">
        <v>0</v>
      </c>
      <c r="J29" s="125">
        <v>0</v>
      </c>
      <c r="K29" s="125">
        <v>0</v>
      </c>
      <c r="L29" s="227">
        <f t="shared" si="0"/>
        <v>58</v>
      </c>
      <c r="M29" s="125">
        <v>35</v>
      </c>
      <c r="N29" s="227">
        <f t="shared" si="1"/>
        <v>37</v>
      </c>
      <c r="O29" s="228">
        <f t="shared" si="2"/>
        <v>94.594594594594597</v>
      </c>
      <c r="P29" s="125">
        <v>7</v>
      </c>
      <c r="Q29" s="652">
        <f t="shared" si="3"/>
        <v>9</v>
      </c>
      <c r="R29" s="228">
        <f t="shared" si="4"/>
        <v>77.777777777777786</v>
      </c>
      <c r="S29" s="125">
        <v>7</v>
      </c>
      <c r="T29" s="652">
        <f t="shared" si="5"/>
        <v>9</v>
      </c>
      <c r="U29" s="228">
        <f t="shared" si="6"/>
        <v>77.777777777777786</v>
      </c>
      <c r="V29" s="125">
        <v>3</v>
      </c>
      <c r="W29" s="227">
        <f t="shared" si="7"/>
        <v>3</v>
      </c>
      <c r="X29" s="228">
        <f t="shared" si="8"/>
        <v>100</v>
      </c>
      <c r="Y29" s="125">
        <v>0</v>
      </c>
      <c r="Z29" s="227">
        <f t="shared" si="9"/>
        <v>0</v>
      </c>
      <c r="AA29" s="228" t="e">
        <f t="shared" si="10"/>
        <v>#DIV/0!</v>
      </c>
      <c r="AB29" s="227">
        <v>0</v>
      </c>
      <c r="AC29" s="227">
        <f t="shared" si="11"/>
        <v>0</v>
      </c>
      <c r="AD29" s="228" t="e">
        <f t="shared" si="12"/>
        <v>#DIV/0!</v>
      </c>
      <c r="AE29" s="227">
        <v>0</v>
      </c>
      <c r="AF29" s="227">
        <f t="shared" si="13"/>
        <v>0</v>
      </c>
      <c r="AG29" s="228" t="e">
        <f t="shared" si="14"/>
        <v>#DIV/0!</v>
      </c>
      <c r="AH29" s="125">
        <v>0</v>
      </c>
      <c r="AI29" s="227">
        <f t="shared" si="15"/>
        <v>0</v>
      </c>
      <c r="AJ29" s="228" t="e">
        <f t="shared" si="16"/>
        <v>#DIV/0!</v>
      </c>
      <c r="AK29" s="227">
        <f t="shared" ref="AK29:AL29" si="35">V29+Y29+AB29+AE29+AH29</f>
        <v>3</v>
      </c>
      <c r="AL29" s="227">
        <f t="shared" si="35"/>
        <v>3</v>
      </c>
      <c r="AM29" s="228">
        <f t="shared" si="18"/>
        <v>100</v>
      </c>
      <c r="AN29" s="153"/>
      <c r="AO29" s="153"/>
      <c r="AP29" s="153"/>
      <c r="AQ29" s="153"/>
      <c r="AR29" s="153"/>
      <c r="AS29" s="153"/>
      <c r="AT29" s="153"/>
      <c r="AU29" s="153"/>
    </row>
    <row r="30" spans="1:47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5">
        <v>22</v>
      </c>
      <c r="E30" s="125">
        <v>5</v>
      </c>
      <c r="F30" s="125">
        <v>5</v>
      </c>
      <c r="G30" s="125">
        <v>2</v>
      </c>
      <c r="H30" s="125">
        <v>0</v>
      </c>
      <c r="I30" s="125">
        <v>0</v>
      </c>
      <c r="J30" s="125">
        <v>0</v>
      </c>
      <c r="K30" s="125">
        <v>0</v>
      </c>
      <c r="L30" s="227">
        <f t="shared" si="0"/>
        <v>34</v>
      </c>
      <c r="M30" s="125">
        <v>16</v>
      </c>
      <c r="N30" s="227">
        <f t="shared" si="1"/>
        <v>22</v>
      </c>
      <c r="O30" s="228">
        <f t="shared" si="2"/>
        <v>72.727272727272734</v>
      </c>
      <c r="P30" s="125">
        <v>1</v>
      </c>
      <c r="Q30" s="652">
        <f t="shared" si="3"/>
        <v>5</v>
      </c>
      <c r="R30" s="228">
        <f t="shared" si="4"/>
        <v>20</v>
      </c>
      <c r="S30" s="125">
        <v>0</v>
      </c>
      <c r="T30" s="652">
        <f t="shared" si="5"/>
        <v>5</v>
      </c>
      <c r="U30" s="228">
        <f t="shared" si="6"/>
        <v>0</v>
      </c>
      <c r="V30" s="125">
        <v>2</v>
      </c>
      <c r="W30" s="227">
        <f t="shared" si="7"/>
        <v>2</v>
      </c>
      <c r="X30" s="228">
        <f t="shared" si="8"/>
        <v>100</v>
      </c>
      <c r="Y30" s="125">
        <v>0</v>
      </c>
      <c r="Z30" s="227">
        <f t="shared" si="9"/>
        <v>0</v>
      </c>
      <c r="AA30" s="228" t="e">
        <f t="shared" si="10"/>
        <v>#DIV/0!</v>
      </c>
      <c r="AB30" s="227">
        <v>0</v>
      </c>
      <c r="AC30" s="227">
        <f t="shared" si="11"/>
        <v>0</v>
      </c>
      <c r="AD30" s="228" t="e">
        <f t="shared" si="12"/>
        <v>#DIV/0!</v>
      </c>
      <c r="AE30" s="227">
        <v>0</v>
      </c>
      <c r="AF30" s="227">
        <f t="shared" si="13"/>
        <v>0</v>
      </c>
      <c r="AG30" s="228" t="e">
        <f t="shared" si="14"/>
        <v>#DIV/0!</v>
      </c>
      <c r="AH30" s="125">
        <v>0</v>
      </c>
      <c r="AI30" s="227">
        <f t="shared" si="15"/>
        <v>0</v>
      </c>
      <c r="AJ30" s="228" t="e">
        <f t="shared" si="16"/>
        <v>#DIV/0!</v>
      </c>
      <c r="AK30" s="227">
        <f t="shared" ref="AK30:AL30" si="36">V30+Y30+AB30+AE30+AH30</f>
        <v>2</v>
      </c>
      <c r="AL30" s="227">
        <f t="shared" si="36"/>
        <v>2</v>
      </c>
      <c r="AM30" s="228">
        <f t="shared" si="18"/>
        <v>100</v>
      </c>
      <c r="AN30" s="153"/>
      <c r="AO30" s="153"/>
      <c r="AP30" s="153"/>
      <c r="AQ30" s="153"/>
      <c r="AR30" s="153"/>
      <c r="AS30" s="153"/>
      <c r="AT30" s="153"/>
      <c r="AU30" s="153"/>
    </row>
    <row r="31" spans="1:47" ht="15.75" customHeight="1">
      <c r="A31" s="240">
        <v>20</v>
      </c>
      <c r="B31" s="250">
        <f>'11'!B28</f>
        <v>0</v>
      </c>
      <c r="C31" s="250" t="str">
        <f>'11'!C28</f>
        <v>Ngrandu</v>
      </c>
      <c r="D31" s="125">
        <v>8</v>
      </c>
      <c r="E31" s="125">
        <v>1</v>
      </c>
      <c r="F31" s="125">
        <v>2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227">
        <f t="shared" si="0"/>
        <v>11</v>
      </c>
      <c r="M31" s="125">
        <v>3</v>
      </c>
      <c r="N31" s="227">
        <f t="shared" si="1"/>
        <v>8</v>
      </c>
      <c r="O31" s="228">
        <f t="shared" si="2"/>
        <v>37.5</v>
      </c>
      <c r="P31" s="125">
        <v>0</v>
      </c>
      <c r="Q31" s="652">
        <f t="shared" si="3"/>
        <v>1</v>
      </c>
      <c r="R31" s="228">
        <f t="shared" si="4"/>
        <v>0</v>
      </c>
      <c r="S31" s="125">
        <v>0</v>
      </c>
      <c r="T31" s="652">
        <f t="shared" si="5"/>
        <v>2</v>
      </c>
      <c r="U31" s="228">
        <f t="shared" si="6"/>
        <v>0</v>
      </c>
      <c r="V31" s="125">
        <v>0</v>
      </c>
      <c r="W31" s="227">
        <f t="shared" si="7"/>
        <v>0</v>
      </c>
      <c r="X31" s="228" t="e">
        <f t="shared" si="8"/>
        <v>#DIV/0!</v>
      </c>
      <c r="Y31" s="125">
        <v>0</v>
      </c>
      <c r="Z31" s="227">
        <f t="shared" si="9"/>
        <v>0</v>
      </c>
      <c r="AA31" s="228" t="e">
        <f t="shared" si="10"/>
        <v>#DIV/0!</v>
      </c>
      <c r="AB31" s="227">
        <v>0</v>
      </c>
      <c r="AC31" s="227">
        <f t="shared" si="11"/>
        <v>0</v>
      </c>
      <c r="AD31" s="228" t="e">
        <f t="shared" si="12"/>
        <v>#DIV/0!</v>
      </c>
      <c r="AE31" s="227">
        <v>0</v>
      </c>
      <c r="AF31" s="227">
        <f t="shared" si="13"/>
        <v>0</v>
      </c>
      <c r="AG31" s="228" t="e">
        <f t="shared" si="14"/>
        <v>#DIV/0!</v>
      </c>
      <c r="AH31" s="125">
        <v>0</v>
      </c>
      <c r="AI31" s="227">
        <f t="shared" si="15"/>
        <v>0</v>
      </c>
      <c r="AJ31" s="228" t="e">
        <f t="shared" si="16"/>
        <v>#DIV/0!</v>
      </c>
      <c r="AK31" s="227">
        <f t="shared" ref="AK31:AL31" si="37">V31+Y31+AB31+AE31+AH31</f>
        <v>0</v>
      </c>
      <c r="AL31" s="227">
        <f t="shared" si="37"/>
        <v>0</v>
      </c>
      <c r="AM31" s="228" t="e">
        <f t="shared" si="18"/>
        <v>#DIV/0!</v>
      </c>
      <c r="AN31" s="153"/>
      <c r="AO31" s="153"/>
      <c r="AP31" s="153"/>
      <c r="AQ31" s="153"/>
      <c r="AR31" s="153"/>
      <c r="AS31" s="153"/>
      <c r="AT31" s="153"/>
      <c r="AU31" s="153"/>
    </row>
    <row r="32" spans="1:47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5">
        <v>30</v>
      </c>
      <c r="E32" s="125">
        <v>6</v>
      </c>
      <c r="F32" s="125">
        <v>4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227">
        <f t="shared" si="0"/>
        <v>40</v>
      </c>
      <c r="M32" s="125">
        <v>17</v>
      </c>
      <c r="N32" s="227">
        <f t="shared" si="1"/>
        <v>30</v>
      </c>
      <c r="O32" s="228">
        <f t="shared" si="2"/>
        <v>56.666666666666664</v>
      </c>
      <c r="P32" s="125">
        <v>2</v>
      </c>
      <c r="Q32" s="652">
        <f t="shared" si="3"/>
        <v>6</v>
      </c>
      <c r="R32" s="228">
        <f t="shared" si="4"/>
        <v>33.333333333333329</v>
      </c>
      <c r="S32" s="125">
        <v>0</v>
      </c>
      <c r="T32" s="652">
        <f t="shared" si="5"/>
        <v>4</v>
      </c>
      <c r="U32" s="228">
        <f t="shared" si="6"/>
        <v>0</v>
      </c>
      <c r="V32" s="125">
        <v>0</v>
      </c>
      <c r="W32" s="227">
        <f t="shared" si="7"/>
        <v>0</v>
      </c>
      <c r="X32" s="228" t="e">
        <f t="shared" si="8"/>
        <v>#DIV/0!</v>
      </c>
      <c r="Y32" s="125">
        <v>0</v>
      </c>
      <c r="Z32" s="227">
        <f t="shared" si="9"/>
        <v>0</v>
      </c>
      <c r="AA32" s="228" t="e">
        <f t="shared" si="10"/>
        <v>#DIV/0!</v>
      </c>
      <c r="AB32" s="227">
        <v>0</v>
      </c>
      <c r="AC32" s="227">
        <f t="shared" si="11"/>
        <v>0</v>
      </c>
      <c r="AD32" s="228" t="e">
        <f t="shared" si="12"/>
        <v>#DIV/0!</v>
      </c>
      <c r="AE32" s="227">
        <v>0</v>
      </c>
      <c r="AF32" s="227">
        <f t="shared" si="13"/>
        <v>0</v>
      </c>
      <c r="AG32" s="228" t="e">
        <f t="shared" si="14"/>
        <v>#DIV/0!</v>
      </c>
      <c r="AH32" s="125">
        <v>0</v>
      </c>
      <c r="AI32" s="227">
        <f t="shared" si="15"/>
        <v>0</v>
      </c>
      <c r="AJ32" s="228" t="e">
        <f t="shared" si="16"/>
        <v>#DIV/0!</v>
      </c>
      <c r="AK32" s="227">
        <f t="shared" ref="AK32:AL32" si="38">V32+Y32+AB32+AE32+AH32</f>
        <v>0</v>
      </c>
      <c r="AL32" s="227">
        <f t="shared" si="38"/>
        <v>0</v>
      </c>
      <c r="AM32" s="228" t="e">
        <f t="shared" si="18"/>
        <v>#DIV/0!</v>
      </c>
      <c r="AN32" s="153"/>
      <c r="AO32" s="153"/>
      <c r="AP32" s="153"/>
      <c r="AQ32" s="153"/>
      <c r="AR32" s="153"/>
      <c r="AS32" s="153"/>
      <c r="AT32" s="153"/>
      <c r="AU32" s="153"/>
    </row>
    <row r="33" spans="1:47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5">
        <v>25</v>
      </c>
      <c r="E33" s="125">
        <v>6</v>
      </c>
      <c r="F33" s="125">
        <v>3</v>
      </c>
      <c r="G33" s="125">
        <v>1</v>
      </c>
      <c r="H33" s="125">
        <v>0</v>
      </c>
      <c r="I33" s="125">
        <v>0</v>
      </c>
      <c r="J33" s="125">
        <v>0</v>
      </c>
      <c r="K33" s="125">
        <v>0</v>
      </c>
      <c r="L33" s="227">
        <f t="shared" si="0"/>
        <v>35</v>
      </c>
      <c r="M33" s="125">
        <v>18</v>
      </c>
      <c r="N33" s="227">
        <f t="shared" si="1"/>
        <v>25</v>
      </c>
      <c r="O33" s="228">
        <f t="shared" si="2"/>
        <v>72</v>
      </c>
      <c r="P33" s="125">
        <v>6</v>
      </c>
      <c r="Q33" s="652">
        <f t="shared" si="3"/>
        <v>6</v>
      </c>
      <c r="R33" s="228">
        <f t="shared" si="4"/>
        <v>100</v>
      </c>
      <c r="S33" s="125">
        <v>1</v>
      </c>
      <c r="T33" s="652">
        <f t="shared" si="5"/>
        <v>3</v>
      </c>
      <c r="U33" s="228">
        <f t="shared" si="6"/>
        <v>33.333333333333329</v>
      </c>
      <c r="V33" s="125">
        <v>0</v>
      </c>
      <c r="W33" s="227">
        <f t="shared" si="7"/>
        <v>1</v>
      </c>
      <c r="X33" s="228">
        <f t="shared" si="8"/>
        <v>0</v>
      </c>
      <c r="Y33" s="125">
        <v>0</v>
      </c>
      <c r="Z33" s="227">
        <f t="shared" si="9"/>
        <v>0</v>
      </c>
      <c r="AA33" s="228" t="e">
        <f t="shared" si="10"/>
        <v>#DIV/0!</v>
      </c>
      <c r="AB33" s="227">
        <v>0</v>
      </c>
      <c r="AC33" s="227">
        <f t="shared" si="11"/>
        <v>0</v>
      </c>
      <c r="AD33" s="228" t="e">
        <f t="shared" si="12"/>
        <v>#DIV/0!</v>
      </c>
      <c r="AE33" s="227">
        <v>0</v>
      </c>
      <c r="AF33" s="227">
        <f t="shared" si="13"/>
        <v>0</v>
      </c>
      <c r="AG33" s="228" t="e">
        <f t="shared" si="14"/>
        <v>#DIV/0!</v>
      </c>
      <c r="AH33" s="125">
        <v>0</v>
      </c>
      <c r="AI33" s="227">
        <f t="shared" si="15"/>
        <v>0</v>
      </c>
      <c r="AJ33" s="228" t="e">
        <f t="shared" si="16"/>
        <v>#DIV/0!</v>
      </c>
      <c r="AK33" s="227">
        <f t="shared" ref="AK33:AL33" si="39">V33+Y33+AB33+AE33+AH33</f>
        <v>0</v>
      </c>
      <c r="AL33" s="227">
        <f t="shared" si="39"/>
        <v>1</v>
      </c>
      <c r="AM33" s="228">
        <f t="shared" si="18"/>
        <v>0</v>
      </c>
      <c r="AN33" s="153"/>
      <c r="AO33" s="153"/>
      <c r="AP33" s="153"/>
      <c r="AQ33" s="153"/>
      <c r="AR33" s="153"/>
      <c r="AS33" s="153"/>
      <c r="AT33" s="153"/>
      <c r="AU33" s="153"/>
    </row>
    <row r="34" spans="1:47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5">
        <v>22</v>
      </c>
      <c r="E34" s="125">
        <v>7</v>
      </c>
      <c r="F34" s="125">
        <v>4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227">
        <f t="shared" si="0"/>
        <v>33</v>
      </c>
      <c r="M34" s="125">
        <v>13</v>
      </c>
      <c r="N34" s="227">
        <f t="shared" si="1"/>
        <v>22</v>
      </c>
      <c r="O34" s="228">
        <f t="shared" si="2"/>
        <v>59.090909090909093</v>
      </c>
      <c r="P34" s="125">
        <v>5</v>
      </c>
      <c r="Q34" s="652">
        <f t="shared" si="3"/>
        <v>7</v>
      </c>
      <c r="R34" s="228">
        <f t="shared" si="4"/>
        <v>71.428571428571431</v>
      </c>
      <c r="S34" s="125">
        <v>3</v>
      </c>
      <c r="T34" s="652">
        <f t="shared" si="5"/>
        <v>4</v>
      </c>
      <c r="U34" s="228">
        <f t="shared" si="6"/>
        <v>75</v>
      </c>
      <c r="V34" s="125">
        <v>0</v>
      </c>
      <c r="W34" s="227">
        <f t="shared" si="7"/>
        <v>0</v>
      </c>
      <c r="X34" s="228" t="e">
        <f t="shared" si="8"/>
        <v>#DIV/0!</v>
      </c>
      <c r="Y34" s="125">
        <v>0</v>
      </c>
      <c r="Z34" s="227">
        <f t="shared" si="9"/>
        <v>0</v>
      </c>
      <c r="AA34" s="228" t="e">
        <f t="shared" si="10"/>
        <v>#DIV/0!</v>
      </c>
      <c r="AB34" s="227">
        <v>0</v>
      </c>
      <c r="AC34" s="227">
        <f t="shared" si="11"/>
        <v>0</v>
      </c>
      <c r="AD34" s="228" t="e">
        <f t="shared" si="12"/>
        <v>#DIV/0!</v>
      </c>
      <c r="AE34" s="227">
        <v>0</v>
      </c>
      <c r="AF34" s="227">
        <f t="shared" si="13"/>
        <v>0</v>
      </c>
      <c r="AG34" s="228" t="e">
        <f t="shared" si="14"/>
        <v>#DIV/0!</v>
      </c>
      <c r="AH34" s="125">
        <v>0</v>
      </c>
      <c r="AI34" s="227">
        <f t="shared" si="15"/>
        <v>0</v>
      </c>
      <c r="AJ34" s="228" t="e">
        <f t="shared" si="16"/>
        <v>#DIV/0!</v>
      </c>
      <c r="AK34" s="227">
        <f t="shared" ref="AK34:AL34" si="40">V34+Y34+AB34+AE34+AH34</f>
        <v>0</v>
      </c>
      <c r="AL34" s="227">
        <f t="shared" si="40"/>
        <v>0</v>
      </c>
      <c r="AM34" s="228" t="e">
        <f t="shared" si="18"/>
        <v>#DIV/0!</v>
      </c>
      <c r="AN34" s="153"/>
      <c r="AO34" s="153"/>
      <c r="AP34" s="153"/>
      <c r="AQ34" s="153"/>
      <c r="AR34" s="153"/>
      <c r="AS34" s="153"/>
      <c r="AT34" s="153"/>
      <c r="AU34" s="153"/>
    </row>
    <row r="35" spans="1:47" ht="15.75" customHeight="1">
      <c r="A35" s="240">
        <v>24</v>
      </c>
      <c r="B35" s="250">
        <f>'11'!B32</f>
        <v>0</v>
      </c>
      <c r="C35" s="250" t="str">
        <f>'11'!C32</f>
        <v>Kunti</v>
      </c>
      <c r="D35" s="125">
        <v>13</v>
      </c>
      <c r="E35" s="125">
        <v>1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227">
        <f t="shared" si="0"/>
        <v>14</v>
      </c>
      <c r="M35" s="125">
        <v>9</v>
      </c>
      <c r="N35" s="227">
        <f t="shared" si="1"/>
        <v>13</v>
      </c>
      <c r="O35" s="228">
        <f t="shared" si="2"/>
        <v>69.230769230769226</v>
      </c>
      <c r="P35" s="125">
        <v>1</v>
      </c>
      <c r="Q35" s="652">
        <f t="shared" si="3"/>
        <v>1</v>
      </c>
      <c r="R35" s="228">
        <f t="shared" si="4"/>
        <v>100</v>
      </c>
      <c r="S35" s="125">
        <v>0</v>
      </c>
      <c r="T35" s="652">
        <f t="shared" si="5"/>
        <v>0</v>
      </c>
      <c r="U35" s="228" t="e">
        <f t="shared" si="6"/>
        <v>#DIV/0!</v>
      </c>
      <c r="V35" s="125">
        <v>0</v>
      </c>
      <c r="W35" s="227">
        <f t="shared" si="7"/>
        <v>0</v>
      </c>
      <c r="X35" s="228" t="e">
        <f t="shared" si="8"/>
        <v>#DIV/0!</v>
      </c>
      <c r="Y35" s="125">
        <v>0</v>
      </c>
      <c r="Z35" s="227">
        <f t="shared" si="9"/>
        <v>0</v>
      </c>
      <c r="AA35" s="228" t="e">
        <f t="shared" si="10"/>
        <v>#DIV/0!</v>
      </c>
      <c r="AB35" s="227">
        <v>0</v>
      </c>
      <c r="AC35" s="227">
        <f t="shared" si="11"/>
        <v>0</v>
      </c>
      <c r="AD35" s="228" t="e">
        <f t="shared" si="12"/>
        <v>#DIV/0!</v>
      </c>
      <c r="AE35" s="227">
        <v>0</v>
      </c>
      <c r="AF35" s="227">
        <f t="shared" si="13"/>
        <v>0</v>
      </c>
      <c r="AG35" s="228" t="e">
        <f t="shared" si="14"/>
        <v>#DIV/0!</v>
      </c>
      <c r="AH35" s="125">
        <v>0</v>
      </c>
      <c r="AI35" s="227">
        <f t="shared" si="15"/>
        <v>0</v>
      </c>
      <c r="AJ35" s="228" t="e">
        <f t="shared" si="16"/>
        <v>#DIV/0!</v>
      </c>
      <c r="AK35" s="227">
        <f t="shared" ref="AK35:AL35" si="41">V35+Y35+AB35+AE35+AH35</f>
        <v>0</v>
      </c>
      <c r="AL35" s="227">
        <f t="shared" si="41"/>
        <v>0</v>
      </c>
      <c r="AM35" s="228" t="e">
        <f t="shared" si="18"/>
        <v>#DIV/0!</v>
      </c>
      <c r="AN35" s="153"/>
      <c r="AO35" s="153"/>
      <c r="AP35" s="153"/>
      <c r="AQ35" s="153"/>
      <c r="AR35" s="153"/>
      <c r="AS35" s="153"/>
      <c r="AT35" s="153"/>
      <c r="AU35" s="153"/>
    </row>
    <row r="36" spans="1:47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5">
        <v>42</v>
      </c>
      <c r="E36" s="125">
        <v>8</v>
      </c>
      <c r="F36" s="125">
        <v>4</v>
      </c>
      <c r="G36" s="125">
        <v>0</v>
      </c>
      <c r="H36" s="125">
        <v>0</v>
      </c>
      <c r="I36" s="125">
        <v>0</v>
      </c>
      <c r="J36" s="125">
        <v>0</v>
      </c>
      <c r="K36" s="125">
        <v>0</v>
      </c>
      <c r="L36" s="227">
        <f t="shared" si="0"/>
        <v>54</v>
      </c>
      <c r="M36" s="125">
        <v>40</v>
      </c>
      <c r="N36" s="227">
        <f t="shared" si="1"/>
        <v>42</v>
      </c>
      <c r="O36" s="228">
        <f t="shared" si="2"/>
        <v>95.238095238095227</v>
      </c>
      <c r="P36" s="125">
        <v>6</v>
      </c>
      <c r="Q36" s="652">
        <f t="shared" si="3"/>
        <v>8</v>
      </c>
      <c r="R36" s="228">
        <f t="shared" si="4"/>
        <v>75</v>
      </c>
      <c r="S36" s="125">
        <v>4</v>
      </c>
      <c r="T36" s="652">
        <f t="shared" si="5"/>
        <v>4</v>
      </c>
      <c r="U36" s="228">
        <f t="shared" si="6"/>
        <v>100</v>
      </c>
      <c r="V36" s="125">
        <v>0</v>
      </c>
      <c r="W36" s="227">
        <f t="shared" si="7"/>
        <v>0</v>
      </c>
      <c r="X36" s="228" t="e">
        <f t="shared" si="8"/>
        <v>#DIV/0!</v>
      </c>
      <c r="Y36" s="125">
        <v>0</v>
      </c>
      <c r="Z36" s="227">
        <f t="shared" si="9"/>
        <v>0</v>
      </c>
      <c r="AA36" s="228" t="e">
        <f t="shared" si="10"/>
        <v>#DIV/0!</v>
      </c>
      <c r="AB36" s="227">
        <v>0</v>
      </c>
      <c r="AC36" s="227">
        <f t="shared" si="11"/>
        <v>0</v>
      </c>
      <c r="AD36" s="228" t="e">
        <f t="shared" si="12"/>
        <v>#DIV/0!</v>
      </c>
      <c r="AE36" s="227">
        <v>0</v>
      </c>
      <c r="AF36" s="227">
        <f t="shared" si="13"/>
        <v>0</v>
      </c>
      <c r="AG36" s="228" t="e">
        <f t="shared" si="14"/>
        <v>#DIV/0!</v>
      </c>
      <c r="AH36" s="125">
        <v>0</v>
      </c>
      <c r="AI36" s="227">
        <f t="shared" si="15"/>
        <v>0</v>
      </c>
      <c r="AJ36" s="228" t="e">
        <f t="shared" si="16"/>
        <v>#DIV/0!</v>
      </c>
      <c r="AK36" s="227">
        <f t="shared" ref="AK36:AL36" si="42">V36+Y36+AB36+AE36+AH36</f>
        <v>0</v>
      </c>
      <c r="AL36" s="227">
        <f t="shared" si="42"/>
        <v>0</v>
      </c>
      <c r="AM36" s="228" t="e">
        <f t="shared" si="18"/>
        <v>#DIV/0!</v>
      </c>
      <c r="AN36" s="153"/>
      <c r="AO36" s="153"/>
      <c r="AP36" s="153"/>
      <c r="AQ36" s="153"/>
      <c r="AR36" s="153"/>
      <c r="AS36" s="153"/>
      <c r="AT36" s="153"/>
      <c r="AU36" s="153"/>
    </row>
    <row r="37" spans="1:47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5">
        <v>26</v>
      </c>
      <c r="E37" s="125">
        <v>12</v>
      </c>
      <c r="F37" s="125">
        <v>12</v>
      </c>
      <c r="G37" s="125">
        <v>3</v>
      </c>
      <c r="H37" s="125">
        <v>0</v>
      </c>
      <c r="I37" s="125">
        <v>0</v>
      </c>
      <c r="J37" s="125">
        <v>0</v>
      </c>
      <c r="K37" s="125">
        <v>7</v>
      </c>
      <c r="L37" s="227">
        <f t="shared" si="0"/>
        <v>60</v>
      </c>
      <c r="M37" s="125">
        <v>13</v>
      </c>
      <c r="N37" s="227">
        <f t="shared" si="1"/>
        <v>26</v>
      </c>
      <c r="O37" s="228">
        <f t="shared" si="2"/>
        <v>50</v>
      </c>
      <c r="P37" s="125">
        <v>6</v>
      </c>
      <c r="Q37" s="652">
        <f t="shared" si="3"/>
        <v>12</v>
      </c>
      <c r="R37" s="228">
        <f t="shared" si="4"/>
        <v>50</v>
      </c>
      <c r="S37" s="125">
        <v>6</v>
      </c>
      <c r="T37" s="652">
        <f t="shared" si="5"/>
        <v>12</v>
      </c>
      <c r="U37" s="228">
        <f t="shared" si="6"/>
        <v>50</v>
      </c>
      <c r="V37" s="125">
        <v>2</v>
      </c>
      <c r="W37" s="227">
        <f t="shared" si="7"/>
        <v>3</v>
      </c>
      <c r="X37" s="228">
        <f t="shared" si="8"/>
        <v>66.666666666666657</v>
      </c>
      <c r="Y37" s="125">
        <v>0</v>
      </c>
      <c r="Z37" s="227">
        <f t="shared" si="9"/>
        <v>0</v>
      </c>
      <c r="AA37" s="228" t="e">
        <f t="shared" si="10"/>
        <v>#DIV/0!</v>
      </c>
      <c r="AB37" s="227">
        <v>0</v>
      </c>
      <c r="AC37" s="227">
        <f t="shared" si="11"/>
        <v>0</v>
      </c>
      <c r="AD37" s="228" t="e">
        <f t="shared" si="12"/>
        <v>#DIV/0!</v>
      </c>
      <c r="AE37" s="227">
        <v>0</v>
      </c>
      <c r="AF37" s="227">
        <f t="shared" si="13"/>
        <v>0</v>
      </c>
      <c r="AG37" s="228" t="e">
        <f t="shared" si="14"/>
        <v>#DIV/0!</v>
      </c>
      <c r="AH37" s="125">
        <v>5</v>
      </c>
      <c r="AI37" s="227">
        <f t="shared" si="15"/>
        <v>7</v>
      </c>
      <c r="AJ37" s="228">
        <f t="shared" si="16"/>
        <v>71.428571428571431</v>
      </c>
      <c r="AK37" s="227">
        <f t="shared" ref="AK37:AL37" si="43">V37+Y37+AB37+AE37+AH37</f>
        <v>7</v>
      </c>
      <c r="AL37" s="227">
        <f t="shared" si="43"/>
        <v>10</v>
      </c>
      <c r="AM37" s="228">
        <f t="shared" si="18"/>
        <v>70</v>
      </c>
      <c r="AN37" s="153"/>
      <c r="AO37" s="153"/>
      <c r="AP37" s="153"/>
      <c r="AQ37" s="153"/>
      <c r="AR37" s="153"/>
      <c r="AS37" s="153"/>
      <c r="AT37" s="153"/>
      <c r="AU37" s="153"/>
    </row>
    <row r="38" spans="1:47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125">
        <v>15</v>
      </c>
      <c r="E38" s="125">
        <v>10</v>
      </c>
      <c r="F38" s="125">
        <v>12</v>
      </c>
      <c r="G38" s="125">
        <v>1</v>
      </c>
      <c r="H38" s="125">
        <v>0</v>
      </c>
      <c r="I38" s="125">
        <v>0</v>
      </c>
      <c r="J38" s="125">
        <v>0</v>
      </c>
      <c r="K38" s="125">
        <v>3</v>
      </c>
      <c r="L38" s="227">
        <f t="shared" si="0"/>
        <v>41</v>
      </c>
      <c r="M38" s="125">
        <v>10</v>
      </c>
      <c r="N38" s="227">
        <f t="shared" si="1"/>
        <v>15</v>
      </c>
      <c r="O38" s="228">
        <f t="shared" si="2"/>
        <v>66.666666666666657</v>
      </c>
      <c r="P38" s="125">
        <v>6</v>
      </c>
      <c r="Q38" s="652">
        <f t="shared" si="3"/>
        <v>10</v>
      </c>
      <c r="R38" s="228">
        <f t="shared" si="4"/>
        <v>60</v>
      </c>
      <c r="S38" s="125">
        <v>11</v>
      </c>
      <c r="T38" s="652">
        <f t="shared" si="5"/>
        <v>12</v>
      </c>
      <c r="U38" s="228">
        <f t="shared" si="6"/>
        <v>91.666666666666657</v>
      </c>
      <c r="V38" s="125">
        <v>1</v>
      </c>
      <c r="W38" s="227">
        <f t="shared" si="7"/>
        <v>1</v>
      </c>
      <c r="X38" s="228">
        <f t="shared" si="8"/>
        <v>100</v>
      </c>
      <c r="Y38" s="125">
        <v>0</v>
      </c>
      <c r="Z38" s="227">
        <f t="shared" si="9"/>
        <v>0</v>
      </c>
      <c r="AA38" s="228" t="e">
        <f t="shared" si="10"/>
        <v>#DIV/0!</v>
      </c>
      <c r="AB38" s="227">
        <v>0</v>
      </c>
      <c r="AC38" s="227">
        <f t="shared" si="11"/>
        <v>0</v>
      </c>
      <c r="AD38" s="228" t="e">
        <f t="shared" si="12"/>
        <v>#DIV/0!</v>
      </c>
      <c r="AE38" s="227">
        <v>0</v>
      </c>
      <c r="AF38" s="227">
        <f t="shared" si="13"/>
        <v>0</v>
      </c>
      <c r="AG38" s="228" t="e">
        <f t="shared" si="14"/>
        <v>#DIV/0!</v>
      </c>
      <c r="AH38" s="125">
        <v>2</v>
      </c>
      <c r="AI38" s="227">
        <f t="shared" si="15"/>
        <v>3</v>
      </c>
      <c r="AJ38" s="228">
        <f t="shared" si="16"/>
        <v>66.666666666666657</v>
      </c>
      <c r="AK38" s="227">
        <f t="shared" ref="AK38:AL38" si="44">V38+Y38+AB38+AE38+AH38</f>
        <v>3</v>
      </c>
      <c r="AL38" s="227">
        <f t="shared" si="44"/>
        <v>4</v>
      </c>
      <c r="AM38" s="228">
        <f t="shared" si="18"/>
        <v>75</v>
      </c>
      <c r="AN38" s="153"/>
      <c r="AO38" s="153"/>
      <c r="AP38" s="153"/>
      <c r="AQ38" s="153"/>
      <c r="AR38" s="153"/>
      <c r="AS38" s="153"/>
      <c r="AT38" s="153"/>
      <c r="AU38" s="153"/>
    </row>
    <row r="39" spans="1:47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5">
        <v>23</v>
      </c>
      <c r="E39" s="125">
        <v>7</v>
      </c>
      <c r="F39" s="125">
        <v>11</v>
      </c>
      <c r="G39" s="125">
        <v>0</v>
      </c>
      <c r="H39" s="125">
        <v>0</v>
      </c>
      <c r="I39" s="125">
        <v>0</v>
      </c>
      <c r="J39" s="125">
        <v>0</v>
      </c>
      <c r="K39" s="125">
        <v>0</v>
      </c>
      <c r="L39" s="227">
        <f t="shared" si="0"/>
        <v>41</v>
      </c>
      <c r="M39" s="125">
        <v>16</v>
      </c>
      <c r="N39" s="227">
        <f t="shared" si="1"/>
        <v>23</v>
      </c>
      <c r="O39" s="228">
        <f t="shared" si="2"/>
        <v>69.565217391304344</v>
      </c>
      <c r="P39" s="125">
        <v>5</v>
      </c>
      <c r="Q39" s="652">
        <f t="shared" si="3"/>
        <v>7</v>
      </c>
      <c r="R39" s="228">
        <f t="shared" si="4"/>
        <v>71.428571428571431</v>
      </c>
      <c r="S39" s="125">
        <v>9</v>
      </c>
      <c r="T39" s="652">
        <f t="shared" si="5"/>
        <v>11</v>
      </c>
      <c r="U39" s="228">
        <f t="shared" si="6"/>
        <v>81.818181818181827</v>
      </c>
      <c r="V39" s="125">
        <v>0</v>
      </c>
      <c r="W39" s="227">
        <f t="shared" si="7"/>
        <v>0</v>
      </c>
      <c r="X39" s="228" t="e">
        <f t="shared" si="8"/>
        <v>#DIV/0!</v>
      </c>
      <c r="Y39" s="125">
        <v>0</v>
      </c>
      <c r="Z39" s="227">
        <f t="shared" si="9"/>
        <v>0</v>
      </c>
      <c r="AA39" s="228" t="e">
        <f t="shared" si="10"/>
        <v>#DIV/0!</v>
      </c>
      <c r="AB39" s="227">
        <v>0</v>
      </c>
      <c r="AC39" s="227">
        <f t="shared" si="11"/>
        <v>0</v>
      </c>
      <c r="AD39" s="228" t="e">
        <f t="shared" si="12"/>
        <v>#DIV/0!</v>
      </c>
      <c r="AE39" s="227">
        <v>0</v>
      </c>
      <c r="AF39" s="227">
        <f t="shared" si="13"/>
        <v>0</v>
      </c>
      <c r="AG39" s="228" t="e">
        <f t="shared" si="14"/>
        <v>#DIV/0!</v>
      </c>
      <c r="AH39" s="125">
        <v>0</v>
      </c>
      <c r="AI39" s="227">
        <f t="shared" si="15"/>
        <v>0</v>
      </c>
      <c r="AJ39" s="228" t="e">
        <f t="shared" si="16"/>
        <v>#DIV/0!</v>
      </c>
      <c r="AK39" s="227">
        <f t="shared" ref="AK39:AL39" si="45">V39+Y39+AB39+AE39+AH39</f>
        <v>0</v>
      </c>
      <c r="AL39" s="227">
        <f t="shared" si="45"/>
        <v>0</v>
      </c>
      <c r="AM39" s="228" t="e">
        <f t="shared" si="18"/>
        <v>#DIV/0!</v>
      </c>
      <c r="AN39" s="153"/>
      <c r="AO39" s="153"/>
      <c r="AP39" s="153"/>
      <c r="AQ39" s="153"/>
      <c r="AR39" s="153"/>
      <c r="AS39" s="153"/>
      <c r="AT39" s="153"/>
      <c r="AU39" s="153"/>
    </row>
    <row r="40" spans="1:47" ht="15.75" customHeight="1">
      <c r="A40" s="240">
        <v>29</v>
      </c>
      <c r="B40" s="250">
        <f>'11'!B37</f>
        <v>0</v>
      </c>
      <c r="C40" s="250" t="str">
        <f>'11'!C37</f>
        <v>Sukosari</v>
      </c>
      <c r="D40" s="125">
        <v>19</v>
      </c>
      <c r="E40" s="125">
        <v>7</v>
      </c>
      <c r="F40" s="125">
        <v>2</v>
      </c>
      <c r="G40" s="125">
        <v>0</v>
      </c>
      <c r="H40" s="125">
        <v>1</v>
      </c>
      <c r="I40" s="125">
        <v>0</v>
      </c>
      <c r="J40" s="125">
        <v>0</v>
      </c>
      <c r="K40" s="125">
        <v>0</v>
      </c>
      <c r="L40" s="227">
        <f t="shared" si="0"/>
        <v>29</v>
      </c>
      <c r="M40" s="125">
        <v>13</v>
      </c>
      <c r="N40" s="227">
        <f t="shared" si="1"/>
        <v>19</v>
      </c>
      <c r="O40" s="228">
        <f t="shared" si="2"/>
        <v>68.421052631578945</v>
      </c>
      <c r="P40" s="125">
        <v>5</v>
      </c>
      <c r="Q40" s="652">
        <f t="shared" si="3"/>
        <v>7</v>
      </c>
      <c r="R40" s="228">
        <f t="shared" si="4"/>
        <v>71.428571428571431</v>
      </c>
      <c r="S40" s="125">
        <v>1</v>
      </c>
      <c r="T40" s="652">
        <f t="shared" si="5"/>
        <v>2</v>
      </c>
      <c r="U40" s="228">
        <f t="shared" si="6"/>
        <v>50</v>
      </c>
      <c r="V40" s="125">
        <v>0</v>
      </c>
      <c r="W40" s="227">
        <f t="shared" si="7"/>
        <v>0</v>
      </c>
      <c r="X40" s="228" t="e">
        <f t="shared" si="8"/>
        <v>#DIV/0!</v>
      </c>
      <c r="Y40" s="125">
        <v>1</v>
      </c>
      <c r="Z40" s="227">
        <f t="shared" si="9"/>
        <v>1</v>
      </c>
      <c r="AA40" s="228">
        <f t="shared" si="10"/>
        <v>100</v>
      </c>
      <c r="AB40" s="227">
        <v>0</v>
      </c>
      <c r="AC40" s="227">
        <f t="shared" si="11"/>
        <v>0</v>
      </c>
      <c r="AD40" s="228" t="e">
        <f t="shared" si="12"/>
        <v>#DIV/0!</v>
      </c>
      <c r="AE40" s="227">
        <v>0</v>
      </c>
      <c r="AF40" s="227">
        <f t="shared" si="13"/>
        <v>0</v>
      </c>
      <c r="AG40" s="228" t="e">
        <f t="shared" si="14"/>
        <v>#DIV/0!</v>
      </c>
      <c r="AH40" s="125">
        <v>0</v>
      </c>
      <c r="AI40" s="227">
        <f t="shared" si="15"/>
        <v>0</v>
      </c>
      <c r="AJ40" s="228" t="e">
        <f t="shared" si="16"/>
        <v>#DIV/0!</v>
      </c>
      <c r="AK40" s="227">
        <f t="shared" ref="AK40:AL40" si="46">V40+Y40+AB40+AE40+AH40</f>
        <v>1</v>
      </c>
      <c r="AL40" s="227">
        <f t="shared" si="46"/>
        <v>1</v>
      </c>
      <c r="AM40" s="228">
        <f t="shared" si="18"/>
        <v>100</v>
      </c>
      <c r="AN40" s="153"/>
      <c r="AO40" s="153"/>
      <c r="AP40" s="153"/>
      <c r="AQ40" s="153"/>
      <c r="AR40" s="153"/>
      <c r="AS40" s="153"/>
      <c r="AT40" s="153"/>
      <c r="AU40" s="153"/>
    </row>
    <row r="41" spans="1:47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5">
        <v>26</v>
      </c>
      <c r="E41" s="125">
        <v>8</v>
      </c>
      <c r="F41" s="125">
        <v>5</v>
      </c>
      <c r="G41" s="125">
        <v>1</v>
      </c>
      <c r="H41" s="125">
        <v>0</v>
      </c>
      <c r="I41" s="125">
        <v>0</v>
      </c>
      <c r="J41" s="125">
        <v>0</v>
      </c>
      <c r="K41" s="125">
        <v>0</v>
      </c>
      <c r="L41" s="227">
        <f t="shared" si="0"/>
        <v>40</v>
      </c>
      <c r="M41" s="125">
        <v>14</v>
      </c>
      <c r="N41" s="227">
        <f t="shared" si="1"/>
        <v>26</v>
      </c>
      <c r="O41" s="228">
        <f t="shared" si="2"/>
        <v>53.846153846153847</v>
      </c>
      <c r="P41" s="125">
        <v>6</v>
      </c>
      <c r="Q41" s="652">
        <f t="shared" si="3"/>
        <v>8</v>
      </c>
      <c r="R41" s="228">
        <f t="shared" si="4"/>
        <v>75</v>
      </c>
      <c r="S41" s="125">
        <v>4</v>
      </c>
      <c r="T41" s="652">
        <f t="shared" si="5"/>
        <v>5</v>
      </c>
      <c r="U41" s="228">
        <f t="shared" si="6"/>
        <v>80</v>
      </c>
      <c r="V41" s="125">
        <v>1</v>
      </c>
      <c r="W41" s="227">
        <f t="shared" si="7"/>
        <v>1</v>
      </c>
      <c r="X41" s="228">
        <f t="shared" si="8"/>
        <v>100</v>
      </c>
      <c r="Y41" s="125">
        <v>0</v>
      </c>
      <c r="Z41" s="227">
        <f t="shared" si="9"/>
        <v>0</v>
      </c>
      <c r="AA41" s="228" t="e">
        <f t="shared" si="10"/>
        <v>#DIV/0!</v>
      </c>
      <c r="AB41" s="227">
        <v>0</v>
      </c>
      <c r="AC41" s="227">
        <f t="shared" si="11"/>
        <v>0</v>
      </c>
      <c r="AD41" s="228" t="e">
        <f t="shared" si="12"/>
        <v>#DIV/0!</v>
      </c>
      <c r="AE41" s="227">
        <v>0</v>
      </c>
      <c r="AF41" s="227">
        <f t="shared" si="13"/>
        <v>0</v>
      </c>
      <c r="AG41" s="228" t="e">
        <f t="shared" si="14"/>
        <v>#DIV/0!</v>
      </c>
      <c r="AH41" s="125">
        <v>0</v>
      </c>
      <c r="AI41" s="227">
        <f t="shared" si="15"/>
        <v>0</v>
      </c>
      <c r="AJ41" s="228" t="e">
        <f t="shared" si="16"/>
        <v>#DIV/0!</v>
      </c>
      <c r="AK41" s="227">
        <f t="shared" ref="AK41:AL41" si="47">V41+Y41+AB41+AE41+AH41</f>
        <v>1</v>
      </c>
      <c r="AL41" s="227">
        <f t="shared" si="47"/>
        <v>1</v>
      </c>
      <c r="AM41" s="228">
        <f t="shared" si="18"/>
        <v>100</v>
      </c>
      <c r="AN41" s="153"/>
      <c r="AO41" s="153"/>
      <c r="AP41" s="153"/>
      <c r="AQ41" s="153"/>
      <c r="AR41" s="153"/>
      <c r="AS41" s="153"/>
      <c r="AT41" s="153"/>
      <c r="AU41" s="153"/>
    </row>
    <row r="42" spans="1:47" ht="15.75" customHeight="1">
      <c r="A42" s="240">
        <v>31</v>
      </c>
      <c r="B42" s="250">
        <f>'11'!B39</f>
        <v>0</v>
      </c>
      <c r="C42" s="250" t="str">
        <f>'11'!C39</f>
        <v>Setono</v>
      </c>
      <c r="D42" s="125">
        <v>19</v>
      </c>
      <c r="E42" s="125">
        <v>7</v>
      </c>
      <c r="F42" s="125">
        <v>7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227">
        <f t="shared" si="0"/>
        <v>33</v>
      </c>
      <c r="M42" s="125">
        <v>14</v>
      </c>
      <c r="N42" s="227">
        <f t="shared" si="1"/>
        <v>19</v>
      </c>
      <c r="O42" s="228">
        <f t="shared" si="2"/>
        <v>73.68421052631578</v>
      </c>
      <c r="P42" s="125">
        <v>6</v>
      </c>
      <c r="Q42" s="652">
        <f t="shared" si="3"/>
        <v>7</v>
      </c>
      <c r="R42" s="228">
        <f t="shared" si="4"/>
        <v>85.714285714285708</v>
      </c>
      <c r="S42" s="125">
        <v>5</v>
      </c>
      <c r="T42" s="652">
        <f t="shared" si="5"/>
        <v>7</v>
      </c>
      <c r="U42" s="228">
        <f t="shared" si="6"/>
        <v>71.428571428571431</v>
      </c>
      <c r="V42" s="125">
        <v>0</v>
      </c>
      <c r="W42" s="227">
        <f t="shared" si="7"/>
        <v>0</v>
      </c>
      <c r="X42" s="228" t="e">
        <f t="shared" si="8"/>
        <v>#DIV/0!</v>
      </c>
      <c r="Y42" s="125">
        <v>0</v>
      </c>
      <c r="Z42" s="227">
        <f t="shared" si="9"/>
        <v>0</v>
      </c>
      <c r="AA42" s="228" t="e">
        <f t="shared" si="10"/>
        <v>#DIV/0!</v>
      </c>
      <c r="AB42" s="227">
        <v>0</v>
      </c>
      <c r="AC42" s="227">
        <f t="shared" si="11"/>
        <v>0</v>
      </c>
      <c r="AD42" s="228" t="e">
        <f t="shared" si="12"/>
        <v>#DIV/0!</v>
      </c>
      <c r="AE42" s="227">
        <v>0</v>
      </c>
      <c r="AF42" s="227">
        <f t="shared" si="13"/>
        <v>0</v>
      </c>
      <c r="AG42" s="228" t="e">
        <f t="shared" si="14"/>
        <v>#DIV/0!</v>
      </c>
      <c r="AH42" s="125">
        <v>0</v>
      </c>
      <c r="AI42" s="227">
        <f t="shared" si="15"/>
        <v>0</v>
      </c>
      <c r="AJ42" s="228" t="e">
        <f t="shared" si="16"/>
        <v>#DIV/0!</v>
      </c>
      <c r="AK42" s="227">
        <f t="shared" ref="AK42:AL42" si="48">V42+Y42+AB42+AE42+AH42</f>
        <v>0</v>
      </c>
      <c r="AL42" s="227">
        <f t="shared" si="48"/>
        <v>0</v>
      </c>
      <c r="AM42" s="228" t="e">
        <f t="shared" si="18"/>
        <v>#DIV/0!</v>
      </c>
      <c r="AN42" s="153"/>
      <c r="AO42" s="153"/>
      <c r="AP42" s="153"/>
      <c r="AQ42" s="153"/>
      <c r="AR42" s="153"/>
      <c r="AS42" s="153"/>
      <c r="AT42" s="153"/>
      <c r="AU42" s="153"/>
    </row>
    <row r="43" spans="1:47" ht="15.75" customHeight="1">
      <c r="A43" s="240">
        <v>32</v>
      </c>
      <c r="B43" s="250" t="str">
        <f>'11'!B40</f>
        <v>Ngebel</v>
      </c>
      <c r="C43" s="250" t="str">
        <f>'11'!C40</f>
        <v>Ngebel</v>
      </c>
      <c r="D43" s="125">
        <v>18</v>
      </c>
      <c r="E43" s="125">
        <v>4</v>
      </c>
      <c r="F43" s="125">
        <v>1</v>
      </c>
      <c r="G43" s="125">
        <v>0</v>
      </c>
      <c r="H43" s="125">
        <v>0</v>
      </c>
      <c r="I43" s="125">
        <v>0</v>
      </c>
      <c r="J43" s="125">
        <v>0</v>
      </c>
      <c r="K43" s="125">
        <v>34</v>
      </c>
      <c r="L43" s="227">
        <f t="shared" si="0"/>
        <v>57</v>
      </c>
      <c r="M43" s="125">
        <v>18</v>
      </c>
      <c r="N43" s="227">
        <f t="shared" si="1"/>
        <v>18</v>
      </c>
      <c r="O43" s="228">
        <f t="shared" si="2"/>
        <v>100</v>
      </c>
      <c r="P43" s="125">
        <v>4</v>
      </c>
      <c r="Q43" s="652">
        <f t="shared" si="3"/>
        <v>4</v>
      </c>
      <c r="R43" s="228">
        <f t="shared" si="4"/>
        <v>100</v>
      </c>
      <c r="S43" s="125">
        <v>1</v>
      </c>
      <c r="T43" s="652">
        <f t="shared" si="5"/>
        <v>1</v>
      </c>
      <c r="U43" s="228">
        <f t="shared" si="6"/>
        <v>100</v>
      </c>
      <c r="V43" s="125">
        <v>0</v>
      </c>
      <c r="W43" s="227">
        <f t="shared" si="7"/>
        <v>0</v>
      </c>
      <c r="X43" s="228" t="e">
        <f t="shared" si="8"/>
        <v>#DIV/0!</v>
      </c>
      <c r="Y43" s="125">
        <v>0</v>
      </c>
      <c r="Z43" s="227">
        <f t="shared" si="9"/>
        <v>0</v>
      </c>
      <c r="AA43" s="228" t="e">
        <f t="shared" si="10"/>
        <v>#DIV/0!</v>
      </c>
      <c r="AB43" s="227">
        <v>0</v>
      </c>
      <c r="AC43" s="227">
        <f t="shared" si="11"/>
        <v>0</v>
      </c>
      <c r="AD43" s="228" t="e">
        <f t="shared" si="12"/>
        <v>#DIV/0!</v>
      </c>
      <c r="AE43" s="227">
        <v>0</v>
      </c>
      <c r="AF43" s="227">
        <f t="shared" si="13"/>
        <v>0</v>
      </c>
      <c r="AG43" s="228" t="e">
        <f t="shared" si="14"/>
        <v>#DIV/0!</v>
      </c>
      <c r="AH43" s="125">
        <v>27</v>
      </c>
      <c r="AI43" s="227">
        <f t="shared" si="15"/>
        <v>34</v>
      </c>
      <c r="AJ43" s="228">
        <f t="shared" si="16"/>
        <v>79.411764705882348</v>
      </c>
      <c r="AK43" s="227">
        <f t="shared" ref="AK43:AL43" si="49">V43+Y43+AB43+AE43+AH43</f>
        <v>27</v>
      </c>
      <c r="AL43" s="227">
        <f t="shared" si="49"/>
        <v>34</v>
      </c>
      <c r="AM43" s="228">
        <f t="shared" si="18"/>
        <v>79.411764705882348</v>
      </c>
      <c r="AN43" s="153"/>
      <c r="AO43" s="153"/>
      <c r="AP43" s="153"/>
      <c r="AQ43" s="153"/>
      <c r="AR43" s="153"/>
      <c r="AS43" s="153"/>
      <c r="AT43" s="153"/>
      <c r="AU43" s="153"/>
    </row>
    <row r="44" spans="1:47" ht="15.75" customHeight="1">
      <c r="A44" s="351" t="s">
        <v>1057</v>
      </c>
      <c r="B44" s="372"/>
      <c r="C44" s="352"/>
      <c r="D44" s="232">
        <f t="shared" ref="D44:N44" si="50">SUM(D12:D43)</f>
        <v>704</v>
      </c>
      <c r="E44" s="232">
        <f t="shared" si="50"/>
        <v>183</v>
      </c>
      <c r="F44" s="232">
        <f t="shared" si="50"/>
        <v>136</v>
      </c>
      <c r="G44" s="232">
        <f t="shared" si="50"/>
        <v>21</v>
      </c>
      <c r="H44" s="232">
        <f t="shared" si="50"/>
        <v>1</v>
      </c>
      <c r="I44" s="232">
        <f t="shared" si="50"/>
        <v>0</v>
      </c>
      <c r="J44" s="232">
        <f t="shared" si="50"/>
        <v>0</v>
      </c>
      <c r="K44" s="232">
        <f t="shared" si="50"/>
        <v>44</v>
      </c>
      <c r="L44" s="232">
        <f t="shared" si="50"/>
        <v>1089</v>
      </c>
      <c r="M44" s="232">
        <f t="shared" si="50"/>
        <v>542</v>
      </c>
      <c r="N44" s="232">
        <f t="shared" si="50"/>
        <v>704</v>
      </c>
      <c r="O44" s="393">
        <f t="shared" si="2"/>
        <v>76.98863636363636</v>
      </c>
      <c r="P44" s="232">
        <f t="shared" ref="P44:Q44" si="51">SUM(P12:P43)</f>
        <v>128</v>
      </c>
      <c r="Q44" s="232">
        <f t="shared" si="51"/>
        <v>183</v>
      </c>
      <c r="R44" s="393">
        <f t="shared" si="4"/>
        <v>69.945355191256837</v>
      </c>
      <c r="S44" s="232">
        <f t="shared" ref="S44:T44" si="52">SUM(S12:S43)</f>
        <v>87</v>
      </c>
      <c r="T44" s="232">
        <f t="shared" si="52"/>
        <v>136</v>
      </c>
      <c r="U44" s="393">
        <f t="shared" si="6"/>
        <v>63.970588235294116</v>
      </c>
      <c r="V44" s="232">
        <f t="shared" ref="V44:W44" si="53">SUM(V12:V43)</f>
        <v>11</v>
      </c>
      <c r="W44" s="232">
        <f t="shared" si="53"/>
        <v>21</v>
      </c>
      <c r="X44" s="393">
        <f t="shared" si="8"/>
        <v>52.380952380952387</v>
      </c>
      <c r="Y44" s="232">
        <f t="shared" ref="Y44:Z44" si="54">SUM(Y12:Y43)</f>
        <v>1</v>
      </c>
      <c r="Z44" s="232">
        <f t="shared" si="54"/>
        <v>1</v>
      </c>
      <c r="AA44" s="393">
        <f t="shared" si="10"/>
        <v>100</v>
      </c>
      <c r="AB44" s="232">
        <f t="shared" ref="AB44:AC44" si="55">SUM(AB12:AB43)</f>
        <v>0</v>
      </c>
      <c r="AC44" s="232">
        <f t="shared" si="55"/>
        <v>0</v>
      </c>
      <c r="AD44" s="393" t="e">
        <f t="shared" si="12"/>
        <v>#DIV/0!</v>
      </c>
      <c r="AE44" s="232">
        <f t="shared" ref="AE44:AF44" si="56">SUM(AE12:AE43)</f>
        <v>0</v>
      </c>
      <c r="AF44" s="232">
        <f t="shared" si="56"/>
        <v>0</v>
      </c>
      <c r="AG44" s="393" t="e">
        <f t="shared" si="14"/>
        <v>#DIV/0!</v>
      </c>
      <c r="AH44" s="232">
        <f t="shared" ref="AH44:AI44" si="57">SUM(AH12:AH43)</f>
        <v>34</v>
      </c>
      <c r="AI44" s="232">
        <f t="shared" si="57"/>
        <v>44</v>
      </c>
      <c r="AJ44" s="393">
        <f t="shared" si="16"/>
        <v>77.272727272727266</v>
      </c>
      <c r="AK44" s="232">
        <f t="shared" ref="AK44:AL44" si="58">SUM(AK12:AK43)</f>
        <v>46</v>
      </c>
      <c r="AL44" s="232">
        <f t="shared" si="58"/>
        <v>66</v>
      </c>
      <c r="AM44" s="352">
        <f t="shared" si="18"/>
        <v>69.696969696969703</v>
      </c>
      <c r="AN44" s="171"/>
      <c r="AO44" s="171"/>
      <c r="AP44" s="171"/>
      <c r="AQ44" s="171"/>
      <c r="AR44" s="171"/>
      <c r="AS44" s="171"/>
      <c r="AT44" s="171"/>
      <c r="AU44" s="171"/>
    </row>
    <row r="45" spans="1:47" ht="15.75" customHeight="1">
      <c r="A45" s="185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</row>
    <row r="46" spans="1:47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</row>
    <row r="47" spans="1:47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</row>
    <row r="48" spans="1:47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</row>
    <row r="49" spans="1:47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</row>
    <row r="50" spans="1:47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</row>
    <row r="51" spans="1:47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</row>
    <row r="52" spans="1:47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</row>
    <row r="53" spans="1:47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</row>
    <row r="54" spans="1:47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</row>
    <row r="55" spans="1:47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</row>
    <row r="56" spans="1:47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</row>
    <row r="57" spans="1:47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153"/>
      <c r="AF57" s="153"/>
      <c r="AG57" s="153"/>
      <c r="AH57" s="153"/>
      <c r="AI57" s="153"/>
      <c r="AJ57" s="153"/>
      <c r="AK57" s="153"/>
      <c r="AL57" s="153"/>
      <c r="AM57" s="153"/>
      <c r="AN57" s="153"/>
      <c r="AO57" s="153"/>
      <c r="AP57" s="153"/>
      <c r="AQ57" s="153"/>
      <c r="AR57" s="153"/>
      <c r="AS57" s="153"/>
      <c r="AT57" s="153"/>
      <c r="AU57" s="153"/>
    </row>
    <row r="58" spans="1:47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153"/>
      <c r="AF58" s="153"/>
      <c r="AG58" s="153"/>
      <c r="AH58" s="153"/>
      <c r="AI58" s="153"/>
      <c r="AJ58" s="153"/>
      <c r="AK58" s="153"/>
      <c r="AL58" s="153"/>
      <c r="AM58" s="153"/>
      <c r="AN58" s="153"/>
      <c r="AO58" s="153"/>
      <c r="AP58" s="153"/>
      <c r="AQ58" s="153"/>
      <c r="AR58" s="153"/>
      <c r="AS58" s="153"/>
      <c r="AT58" s="153"/>
      <c r="AU58" s="153"/>
    </row>
    <row r="59" spans="1:47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153"/>
      <c r="AF59" s="153"/>
      <c r="AG59" s="153"/>
      <c r="AH59" s="153"/>
      <c r="AI59" s="153"/>
      <c r="AJ59" s="153"/>
      <c r="AK59" s="153"/>
      <c r="AL59" s="153"/>
      <c r="AM59" s="153"/>
      <c r="AN59" s="153"/>
      <c r="AO59" s="153"/>
      <c r="AP59" s="153"/>
      <c r="AQ59" s="153"/>
      <c r="AR59" s="153"/>
      <c r="AS59" s="153"/>
      <c r="AT59" s="153"/>
      <c r="AU59" s="153"/>
    </row>
    <row r="60" spans="1:47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</row>
    <row r="61" spans="1:47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</row>
    <row r="62" spans="1:47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</row>
    <row r="63" spans="1:47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</row>
    <row r="64" spans="1:47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</row>
    <row r="65" spans="1:47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</row>
    <row r="66" spans="1:47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</row>
    <row r="67" spans="1:47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</row>
    <row r="68" spans="1:47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</row>
    <row r="69" spans="1:47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</row>
    <row r="70" spans="1:47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</row>
    <row r="71" spans="1:47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</row>
    <row r="72" spans="1:47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  <c r="AH72" s="153"/>
      <c r="AI72" s="153"/>
      <c r="AJ72" s="153"/>
      <c r="AK72" s="153"/>
      <c r="AL72" s="153"/>
      <c r="AM72" s="153"/>
      <c r="AN72" s="153"/>
      <c r="AO72" s="153"/>
      <c r="AP72" s="153"/>
      <c r="AQ72" s="153"/>
      <c r="AR72" s="153"/>
      <c r="AS72" s="153"/>
      <c r="AT72" s="153"/>
      <c r="AU72" s="153"/>
    </row>
    <row r="73" spans="1:47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  <c r="AA73" s="153"/>
      <c r="AB73" s="153"/>
      <c r="AC73" s="153"/>
      <c r="AD73" s="153"/>
      <c r="AE73" s="153"/>
      <c r="AF73" s="153"/>
      <c r="AG73" s="153"/>
      <c r="AH73" s="153"/>
      <c r="AI73" s="153"/>
      <c r="AJ73" s="153"/>
      <c r="AK73" s="153"/>
      <c r="AL73" s="153"/>
      <c r="AM73" s="153"/>
      <c r="AN73" s="153"/>
      <c r="AO73" s="153"/>
      <c r="AP73" s="153"/>
      <c r="AQ73" s="153"/>
      <c r="AR73" s="153"/>
      <c r="AS73" s="153"/>
      <c r="AT73" s="153"/>
      <c r="AU73" s="153"/>
    </row>
    <row r="74" spans="1:47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  <c r="AA74" s="153"/>
      <c r="AB74" s="153"/>
      <c r="AC74" s="153"/>
      <c r="AD74" s="153"/>
      <c r="AE74" s="153"/>
      <c r="AF74" s="153"/>
      <c r="AG74" s="153"/>
      <c r="AH74" s="153"/>
      <c r="AI74" s="153"/>
      <c r="AJ74" s="153"/>
      <c r="AK74" s="153"/>
      <c r="AL74" s="153"/>
      <c r="AM74" s="153"/>
      <c r="AN74" s="153"/>
      <c r="AO74" s="153"/>
      <c r="AP74" s="153"/>
      <c r="AQ74" s="153"/>
      <c r="AR74" s="153"/>
      <c r="AS74" s="153"/>
      <c r="AT74" s="153"/>
      <c r="AU74" s="153"/>
    </row>
    <row r="75" spans="1:47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  <c r="AA75" s="153"/>
      <c r="AB75" s="153"/>
      <c r="AC75" s="153"/>
      <c r="AD75" s="153"/>
      <c r="AE75" s="153"/>
      <c r="AF75" s="153"/>
      <c r="AG75" s="153"/>
      <c r="AH75" s="153"/>
      <c r="AI75" s="153"/>
      <c r="AJ75" s="153"/>
      <c r="AK75" s="153"/>
      <c r="AL75" s="153"/>
      <c r="AM75" s="153"/>
      <c r="AN75" s="153"/>
      <c r="AO75" s="153"/>
      <c r="AP75" s="153"/>
      <c r="AQ75" s="153"/>
      <c r="AR75" s="153"/>
      <c r="AS75" s="153"/>
      <c r="AT75" s="153"/>
      <c r="AU75" s="153"/>
    </row>
    <row r="76" spans="1:47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  <c r="AA76" s="153"/>
      <c r="AB76" s="153"/>
      <c r="AC76" s="153"/>
      <c r="AD76" s="153"/>
      <c r="AE76" s="153"/>
      <c r="AF76" s="153"/>
      <c r="AG76" s="153"/>
      <c r="AH76" s="153"/>
      <c r="AI76" s="153"/>
      <c r="AJ76" s="153"/>
      <c r="AK76" s="153"/>
      <c r="AL76" s="153"/>
      <c r="AM76" s="153"/>
      <c r="AN76" s="153"/>
      <c r="AO76" s="153"/>
      <c r="AP76" s="153"/>
      <c r="AQ76" s="153"/>
      <c r="AR76" s="153"/>
      <c r="AS76" s="153"/>
      <c r="AT76" s="153"/>
      <c r="AU76" s="153"/>
    </row>
    <row r="77" spans="1:47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  <c r="AA77" s="153"/>
      <c r="AB77" s="153"/>
      <c r="AC77" s="153"/>
      <c r="AD77" s="153"/>
      <c r="AE77" s="153"/>
      <c r="AF77" s="153"/>
      <c r="AG77" s="153"/>
      <c r="AH77" s="153"/>
      <c r="AI77" s="153"/>
      <c r="AJ77" s="153"/>
      <c r="AK77" s="153"/>
      <c r="AL77" s="153"/>
      <c r="AM77" s="153"/>
      <c r="AN77" s="153"/>
      <c r="AO77" s="153"/>
      <c r="AP77" s="153"/>
      <c r="AQ77" s="153"/>
      <c r="AR77" s="153"/>
      <c r="AS77" s="153"/>
      <c r="AT77" s="153"/>
      <c r="AU77" s="153"/>
    </row>
    <row r="78" spans="1:47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</row>
    <row r="79" spans="1:47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</row>
    <row r="80" spans="1:47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</row>
    <row r="81" spans="1:47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</row>
    <row r="82" spans="1:47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</row>
    <row r="83" spans="1:47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</row>
    <row r="84" spans="1:47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</row>
    <row r="85" spans="1:47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</row>
    <row r="86" spans="1:47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</row>
    <row r="87" spans="1:47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</row>
    <row r="88" spans="1:47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</row>
    <row r="89" spans="1:47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</row>
    <row r="90" spans="1:47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</row>
    <row r="91" spans="1:47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</row>
    <row r="92" spans="1:47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</row>
    <row r="93" spans="1:47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</row>
    <row r="94" spans="1:47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</row>
    <row r="95" spans="1:47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</row>
    <row r="96" spans="1:47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</row>
    <row r="97" spans="1:47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</row>
    <row r="98" spans="1:47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</row>
    <row r="99" spans="1:47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</row>
    <row r="100" spans="1:47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</row>
    <row r="101" spans="1:47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</row>
    <row r="102" spans="1:47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</row>
    <row r="103" spans="1:47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</row>
    <row r="104" spans="1:47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</row>
    <row r="105" spans="1:47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</row>
    <row r="106" spans="1:47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</row>
    <row r="107" spans="1:47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</row>
    <row r="108" spans="1:47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</row>
    <row r="109" spans="1:47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</row>
    <row r="110" spans="1:47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</row>
    <row r="111" spans="1:47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</row>
    <row r="112" spans="1:47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</row>
    <row r="113" spans="1:47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</row>
    <row r="114" spans="1:47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</row>
    <row r="115" spans="1:47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</row>
    <row r="116" spans="1:47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</row>
    <row r="117" spans="1:47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</row>
    <row r="118" spans="1:47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</row>
    <row r="119" spans="1:47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</row>
    <row r="120" spans="1:47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</row>
    <row r="121" spans="1:47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</row>
    <row r="122" spans="1:47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</row>
    <row r="123" spans="1:47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</row>
    <row r="124" spans="1:47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</row>
    <row r="125" spans="1:47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</row>
    <row r="126" spans="1:47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</row>
    <row r="127" spans="1:47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</row>
    <row r="128" spans="1:47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</row>
    <row r="129" spans="1:47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</row>
    <row r="130" spans="1:47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</row>
    <row r="131" spans="1:47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</row>
    <row r="132" spans="1:47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</row>
    <row r="133" spans="1:47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</row>
    <row r="134" spans="1:47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</row>
    <row r="135" spans="1:47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</row>
    <row r="136" spans="1:47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</row>
    <row r="137" spans="1:47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</row>
    <row r="138" spans="1:47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</row>
    <row r="139" spans="1:47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</row>
    <row r="140" spans="1:47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</row>
    <row r="141" spans="1:47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</row>
    <row r="142" spans="1:47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</row>
    <row r="143" spans="1:47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</row>
    <row r="144" spans="1:47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  <c r="AC144" s="153"/>
      <c r="AD144" s="153"/>
      <c r="AE144" s="153"/>
      <c r="AF144" s="153"/>
      <c r="AG144" s="153"/>
      <c r="AH144" s="153"/>
      <c r="AI144" s="153"/>
      <c r="AJ144" s="153"/>
      <c r="AK144" s="153"/>
      <c r="AL144" s="153"/>
      <c r="AM144" s="153"/>
      <c r="AN144" s="153"/>
      <c r="AO144" s="153"/>
      <c r="AP144" s="153"/>
      <c r="AQ144" s="153"/>
      <c r="AR144" s="153"/>
      <c r="AS144" s="153"/>
      <c r="AT144" s="153"/>
      <c r="AU144" s="153"/>
    </row>
    <row r="145" spans="1:47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</row>
    <row r="146" spans="1:47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</row>
    <row r="147" spans="1:47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</row>
    <row r="148" spans="1:47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</row>
    <row r="149" spans="1:47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</row>
    <row r="150" spans="1:47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</row>
    <row r="151" spans="1:47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  <c r="AC151" s="153"/>
      <c r="AD151" s="153"/>
      <c r="AE151" s="153"/>
      <c r="AF151" s="153"/>
      <c r="AG151" s="153"/>
      <c r="AH151" s="153"/>
      <c r="AI151" s="153"/>
      <c r="AJ151" s="153"/>
      <c r="AK151" s="153"/>
      <c r="AL151" s="153"/>
      <c r="AM151" s="153"/>
      <c r="AN151" s="153"/>
      <c r="AO151" s="153"/>
      <c r="AP151" s="153"/>
      <c r="AQ151" s="153"/>
      <c r="AR151" s="153"/>
      <c r="AS151" s="153"/>
      <c r="AT151" s="153"/>
      <c r="AU151" s="153"/>
    </row>
    <row r="152" spans="1:47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</row>
    <row r="153" spans="1:47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</row>
    <row r="154" spans="1:47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</row>
    <row r="155" spans="1:47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</row>
    <row r="156" spans="1:47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</row>
    <row r="157" spans="1:47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</row>
    <row r="158" spans="1:47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</row>
    <row r="159" spans="1:47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</row>
    <row r="160" spans="1:47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</row>
    <row r="161" spans="1:47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</row>
    <row r="162" spans="1:47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</row>
    <row r="163" spans="1:47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  <c r="AC163" s="153"/>
      <c r="AD163" s="153"/>
      <c r="AE163" s="153"/>
      <c r="AF163" s="153"/>
      <c r="AG163" s="153"/>
      <c r="AH163" s="153"/>
      <c r="AI163" s="153"/>
      <c r="AJ163" s="153"/>
      <c r="AK163" s="153"/>
      <c r="AL163" s="153"/>
      <c r="AM163" s="153"/>
      <c r="AN163" s="153"/>
      <c r="AO163" s="153"/>
      <c r="AP163" s="153"/>
      <c r="AQ163" s="153"/>
      <c r="AR163" s="153"/>
      <c r="AS163" s="153"/>
      <c r="AT163" s="153"/>
      <c r="AU163" s="153"/>
    </row>
    <row r="164" spans="1:47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  <c r="AU164" s="153"/>
    </row>
    <row r="165" spans="1:47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  <c r="AU165" s="153"/>
    </row>
    <row r="166" spans="1:47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</row>
    <row r="167" spans="1:47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</row>
    <row r="168" spans="1:47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</row>
    <row r="169" spans="1:47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</row>
    <row r="170" spans="1:47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</row>
    <row r="171" spans="1:47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</row>
    <row r="172" spans="1:47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</row>
    <row r="173" spans="1:47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</row>
    <row r="174" spans="1:47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</row>
    <row r="175" spans="1:47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</row>
    <row r="176" spans="1:47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</row>
    <row r="177" spans="1:47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</row>
    <row r="178" spans="1:47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</row>
    <row r="179" spans="1:47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</row>
    <row r="180" spans="1:47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  <c r="AC180" s="153"/>
      <c r="AD180" s="153"/>
      <c r="AE180" s="153"/>
      <c r="AF180" s="153"/>
      <c r="AG180" s="153"/>
      <c r="AH180" s="153"/>
      <c r="AI180" s="153"/>
      <c r="AJ180" s="153"/>
      <c r="AK180" s="153"/>
      <c r="AL180" s="153"/>
      <c r="AM180" s="153"/>
      <c r="AN180" s="153"/>
      <c r="AO180" s="153"/>
      <c r="AP180" s="153"/>
      <c r="AQ180" s="153"/>
      <c r="AR180" s="153"/>
      <c r="AS180" s="153"/>
      <c r="AT180" s="153"/>
      <c r="AU180" s="153"/>
    </row>
    <row r="181" spans="1:47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</row>
    <row r="182" spans="1:47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</row>
    <row r="183" spans="1:47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  <c r="AC183" s="153"/>
      <c r="AD183" s="153"/>
      <c r="AE183" s="153"/>
      <c r="AF183" s="153"/>
      <c r="AG183" s="153"/>
      <c r="AH183" s="153"/>
      <c r="AI183" s="153"/>
      <c r="AJ183" s="153"/>
      <c r="AK183" s="153"/>
      <c r="AL183" s="153"/>
      <c r="AM183" s="153"/>
      <c r="AN183" s="153"/>
      <c r="AO183" s="153"/>
      <c r="AP183" s="153"/>
      <c r="AQ183" s="153"/>
      <c r="AR183" s="153"/>
      <c r="AS183" s="153"/>
      <c r="AT183" s="153"/>
      <c r="AU183" s="153"/>
    </row>
    <row r="184" spans="1:47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  <c r="AC184" s="153"/>
      <c r="AD184" s="153"/>
      <c r="AE184" s="153"/>
      <c r="AF184" s="153"/>
      <c r="AG184" s="153"/>
      <c r="AH184" s="153"/>
      <c r="AI184" s="153"/>
      <c r="AJ184" s="153"/>
      <c r="AK184" s="153"/>
      <c r="AL184" s="153"/>
      <c r="AM184" s="153"/>
      <c r="AN184" s="153"/>
      <c r="AO184" s="153"/>
      <c r="AP184" s="153"/>
      <c r="AQ184" s="153"/>
      <c r="AR184" s="153"/>
      <c r="AS184" s="153"/>
      <c r="AT184" s="153"/>
      <c r="AU184" s="153"/>
    </row>
    <row r="185" spans="1:47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  <c r="AC185" s="153"/>
      <c r="AD185" s="153"/>
      <c r="AE185" s="153"/>
      <c r="AF185" s="153"/>
      <c r="AG185" s="153"/>
      <c r="AH185" s="153"/>
      <c r="AI185" s="153"/>
      <c r="AJ185" s="153"/>
      <c r="AK185" s="153"/>
      <c r="AL185" s="153"/>
      <c r="AM185" s="153"/>
      <c r="AN185" s="153"/>
      <c r="AO185" s="153"/>
      <c r="AP185" s="153"/>
      <c r="AQ185" s="153"/>
      <c r="AR185" s="153"/>
      <c r="AS185" s="153"/>
      <c r="AT185" s="153"/>
      <c r="AU185" s="153"/>
    </row>
    <row r="186" spans="1:47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  <c r="AC186" s="153"/>
      <c r="AD186" s="153"/>
      <c r="AE186" s="153"/>
      <c r="AF186" s="153"/>
      <c r="AG186" s="153"/>
      <c r="AH186" s="153"/>
      <c r="AI186" s="153"/>
      <c r="AJ186" s="153"/>
      <c r="AK186" s="153"/>
      <c r="AL186" s="153"/>
      <c r="AM186" s="153"/>
      <c r="AN186" s="153"/>
      <c r="AO186" s="153"/>
      <c r="AP186" s="153"/>
      <c r="AQ186" s="153"/>
      <c r="AR186" s="153"/>
      <c r="AS186" s="153"/>
      <c r="AT186" s="153"/>
      <c r="AU186" s="153"/>
    </row>
    <row r="187" spans="1:47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  <c r="AC187" s="153"/>
      <c r="AD187" s="153"/>
      <c r="AE187" s="153"/>
      <c r="AF187" s="153"/>
      <c r="AG187" s="153"/>
      <c r="AH187" s="153"/>
      <c r="AI187" s="153"/>
      <c r="AJ187" s="153"/>
      <c r="AK187" s="153"/>
      <c r="AL187" s="153"/>
      <c r="AM187" s="153"/>
      <c r="AN187" s="153"/>
      <c r="AO187" s="153"/>
      <c r="AP187" s="153"/>
      <c r="AQ187" s="153"/>
      <c r="AR187" s="153"/>
      <c r="AS187" s="153"/>
      <c r="AT187" s="153"/>
      <c r="AU187" s="153"/>
    </row>
    <row r="188" spans="1:47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  <c r="AC188" s="153"/>
      <c r="AD188" s="153"/>
      <c r="AE188" s="153"/>
      <c r="AF188" s="153"/>
      <c r="AG188" s="153"/>
      <c r="AH188" s="153"/>
      <c r="AI188" s="153"/>
      <c r="AJ188" s="153"/>
      <c r="AK188" s="153"/>
      <c r="AL188" s="153"/>
      <c r="AM188" s="153"/>
      <c r="AN188" s="153"/>
      <c r="AO188" s="153"/>
      <c r="AP188" s="153"/>
      <c r="AQ188" s="153"/>
      <c r="AR188" s="153"/>
      <c r="AS188" s="153"/>
      <c r="AT188" s="153"/>
      <c r="AU188" s="153"/>
    </row>
    <row r="189" spans="1:47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  <c r="AC189" s="153"/>
      <c r="AD189" s="153"/>
      <c r="AE189" s="153"/>
      <c r="AF189" s="153"/>
      <c r="AG189" s="153"/>
      <c r="AH189" s="153"/>
      <c r="AI189" s="153"/>
      <c r="AJ189" s="153"/>
      <c r="AK189" s="153"/>
      <c r="AL189" s="153"/>
      <c r="AM189" s="153"/>
      <c r="AN189" s="153"/>
      <c r="AO189" s="153"/>
      <c r="AP189" s="153"/>
      <c r="AQ189" s="153"/>
      <c r="AR189" s="153"/>
      <c r="AS189" s="153"/>
      <c r="AT189" s="153"/>
      <c r="AU189" s="153"/>
    </row>
    <row r="190" spans="1:47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  <c r="AC190" s="153"/>
      <c r="AD190" s="153"/>
      <c r="AE190" s="153"/>
      <c r="AF190" s="153"/>
      <c r="AG190" s="153"/>
      <c r="AH190" s="153"/>
      <c r="AI190" s="153"/>
      <c r="AJ190" s="153"/>
      <c r="AK190" s="153"/>
      <c r="AL190" s="153"/>
      <c r="AM190" s="153"/>
      <c r="AN190" s="153"/>
      <c r="AO190" s="153"/>
      <c r="AP190" s="153"/>
      <c r="AQ190" s="153"/>
      <c r="AR190" s="153"/>
      <c r="AS190" s="153"/>
      <c r="AT190" s="153"/>
      <c r="AU190" s="153"/>
    </row>
    <row r="191" spans="1:47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</row>
    <row r="192" spans="1:47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  <c r="AC192" s="153"/>
      <c r="AD192" s="153"/>
      <c r="AE192" s="153"/>
      <c r="AF192" s="153"/>
      <c r="AG192" s="153"/>
      <c r="AH192" s="153"/>
      <c r="AI192" s="153"/>
      <c r="AJ192" s="153"/>
      <c r="AK192" s="153"/>
      <c r="AL192" s="153"/>
      <c r="AM192" s="153"/>
      <c r="AN192" s="153"/>
      <c r="AO192" s="153"/>
      <c r="AP192" s="153"/>
      <c r="AQ192" s="153"/>
      <c r="AR192" s="153"/>
      <c r="AS192" s="153"/>
      <c r="AT192" s="153"/>
      <c r="AU192" s="153"/>
    </row>
    <row r="193" spans="1:47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  <c r="AC193" s="153"/>
      <c r="AD193" s="153"/>
      <c r="AE193" s="153"/>
      <c r="AF193" s="153"/>
      <c r="AG193" s="153"/>
      <c r="AH193" s="153"/>
      <c r="AI193" s="153"/>
      <c r="AJ193" s="153"/>
      <c r="AK193" s="153"/>
      <c r="AL193" s="153"/>
      <c r="AM193" s="153"/>
      <c r="AN193" s="153"/>
      <c r="AO193" s="153"/>
      <c r="AP193" s="153"/>
      <c r="AQ193" s="153"/>
      <c r="AR193" s="153"/>
      <c r="AS193" s="153"/>
      <c r="AT193" s="153"/>
      <c r="AU193" s="153"/>
    </row>
    <row r="194" spans="1:47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</row>
    <row r="195" spans="1:47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</row>
    <row r="196" spans="1:47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</row>
    <row r="197" spans="1:47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  <c r="AD197" s="153"/>
      <c r="AE197" s="153"/>
      <c r="AF197" s="153"/>
      <c r="AG197" s="153"/>
      <c r="AH197" s="153"/>
      <c r="AI197" s="153"/>
      <c r="AJ197" s="153"/>
      <c r="AK197" s="153"/>
      <c r="AL197" s="153"/>
      <c r="AM197" s="153"/>
      <c r="AN197" s="153"/>
      <c r="AO197" s="153"/>
      <c r="AP197" s="153"/>
      <c r="AQ197" s="153"/>
      <c r="AR197" s="153"/>
      <c r="AS197" s="153"/>
      <c r="AT197" s="153"/>
      <c r="AU197" s="153"/>
    </row>
    <row r="198" spans="1:47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  <c r="AC198" s="153"/>
      <c r="AD198" s="153"/>
      <c r="AE198" s="153"/>
      <c r="AF198" s="153"/>
      <c r="AG198" s="153"/>
      <c r="AH198" s="153"/>
      <c r="AI198" s="153"/>
      <c r="AJ198" s="153"/>
      <c r="AK198" s="153"/>
      <c r="AL198" s="153"/>
      <c r="AM198" s="153"/>
      <c r="AN198" s="153"/>
      <c r="AO198" s="153"/>
      <c r="AP198" s="153"/>
      <c r="AQ198" s="153"/>
      <c r="AR198" s="153"/>
      <c r="AS198" s="153"/>
      <c r="AT198" s="153"/>
      <c r="AU198" s="153"/>
    </row>
    <row r="199" spans="1:47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  <c r="AC199" s="153"/>
      <c r="AD199" s="153"/>
      <c r="AE199" s="153"/>
      <c r="AF199" s="153"/>
      <c r="AG199" s="153"/>
      <c r="AH199" s="153"/>
      <c r="AI199" s="153"/>
      <c r="AJ199" s="153"/>
      <c r="AK199" s="153"/>
      <c r="AL199" s="153"/>
      <c r="AM199" s="153"/>
      <c r="AN199" s="153"/>
      <c r="AO199" s="153"/>
      <c r="AP199" s="153"/>
      <c r="AQ199" s="153"/>
      <c r="AR199" s="153"/>
      <c r="AS199" s="153"/>
      <c r="AT199" s="153"/>
      <c r="AU199" s="153"/>
    </row>
    <row r="200" spans="1:47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</row>
    <row r="201" spans="1:47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</row>
    <row r="202" spans="1:47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</row>
    <row r="203" spans="1:47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</row>
    <row r="204" spans="1:47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</row>
    <row r="205" spans="1:47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</row>
    <row r="206" spans="1:47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</row>
    <row r="207" spans="1:47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</row>
    <row r="208" spans="1:47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</row>
    <row r="209" spans="1:47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  <c r="AC209" s="153"/>
      <c r="AD209" s="153"/>
      <c r="AE209" s="153"/>
      <c r="AF209" s="153"/>
      <c r="AG209" s="153"/>
      <c r="AH209" s="153"/>
      <c r="AI209" s="153"/>
      <c r="AJ209" s="153"/>
      <c r="AK209" s="153"/>
      <c r="AL209" s="153"/>
      <c r="AM209" s="153"/>
      <c r="AN209" s="153"/>
      <c r="AO209" s="153"/>
      <c r="AP209" s="153"/>
      <c r="AQ209" s="153"/>
      <c r="AR209" s="153"/>
      <c r="AS209" s="153"/>
      <c r="AT209" s="153"/>
      <c r="AU209" s="153"/>
    </row>
    <row r="210" spans="1:47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</row>
    <row r="211" spans="1:47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</row>
    <row r="212" spans="1:47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  <c r="AC212" s="153"/>
      <c r="AD212" s="153"/>
      <c r="AE212" s="153"/>
      <c r="AF212" s="153"/>
      <c r="AG212" s="153"/>
      <c r="AH212" s="153"/>
      <c r="AI212" s="153"/>
      <c r="AJ212" s="153"/>
      <c r="AK212" s="153"/>
      <c r="AL212" s="153"/>
      <c r="AM212" s="153"/>
      <c r="AN212" s="153"/>
      <c r="AO212" s="153"/>
      <c r="AP212" s="153"/>
      <c r="AQ212" s="153"/>
      <c r="AR212" s="153"/>
      <c r="AS212" s="153"/>
      <c r="AT212" s="153"/>
      <c r="AU212" s="153"/>
    </row>
    <row r="213" spans="1:47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  <c r="AC213" s="153"/>
      <c r="AD213" s="153"/>
      <c r="AE213" s="153"/>
      <c r="AF213" s="153"/>
      <c r="AG213" s="153"/>
      <c r="AH213" s="153"/>
      <c r="AI213" s="153"/>
      <c r="AJ213" s="153"/>
      <c r="AK213" s="153"/>
      <c r="AL213" s="153"/>
      <c r="AM213" s="153"/>
      <c r="AN213" s="153"/>
      <c r="AO213" s="153"/>
      <c r="AP213" s="153"/>
      <c r="AQ213" s="153"/>
      <c r="AR213" s="153"/>
      <c r="AS213" s="153"/>
      <c r="AT213" s="153"/>
      <c r="AU213" s="153"/>
    </row>
    <row r="214" spans="1:47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</row>
    <row r="215" spans="1:47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</row>
    <row r="216" spans="1:47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</row>
    <row r="217" spans="1:47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  <c r="AC217" s="153"/>
      <c r="AD217" s="153"/>
      <c r="AE217" s="153"/>
      <c r="AF217" s="153"/>
      <c r="AG217" s="153"/>
      <c r="AH217" s="153"/>
      <c r="AI217" s="153"/>
      <c r="AJ217" s="153"/>
      <c r="AK217" s="153"/>
      <c r="AL217" s="153"/>
      <c r="AM217" s="153"/>
      <c r="AN217" s="153"/>
      <c r="AO217" s="153"/>
      <c r="AP217" s="153"/>
      <c r="AQ217" s="153"/>
      <c r="AR217" s="153"/>
      <c r="AS217" s="153"/>
      <c r="AT217" s="153"/>
      <c r="AU217" s="153"/>
    </row>
    <row r="218" spans="1:47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  <c r="AC218" s="153"/>
      <c r="AD218" s="153"/>
      <c r="AE218" s="153"/>
      <c r="AF218" s="153"/>
      <c r="AG218" s="153"/>
      <c r="AH218" s="153"/>
      <c r="AI218" s="153"/>
      <c r="AJ218" s="153"/>
      <c r="AK218" s="153"/>
      <c r="AL218" s="153"/>
      <c r="AM218" s="153"/>
      <c r="AN218" s="153"/>
      <c r="AO218" s="153"/>
      <c r="AP218" s="153"/>
      <c r="AQ218" s="153"/>
      <c r="AR218" s="153"/>
      <c r="AS218" s="153"/>
      <c r="AT218" s="153"/>
      <c r="AU218" s="153"/>
    </row>
    <row r="219" spans="1:47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  <c r="AC219" s="153"/>
      <c r="AD219" s="153"/>
      <c r="AE219" s="153"/>
      <c r="AF219" s="153"/>
      <c r="AG219" s="153"/>
      <c r="AH219" s="153"/>
      <c r="AI219" s="153"/>
      <c r="AJ219" s="153"/>
      <c r="AK219" s="153"/>
      <c r="AL219" s="153"/>
      <c r="AM219" s="153"/>
      <c r="AN219" s="153"/>
      <c r="AO219" s="153"/>
      <c r="AP219" s="153"/>
      <c r="AQ219" s="153"/>
      <c r="AR219" s="153"/>
      <c r="AS219" s="153"/>
      <c r="AT219" s="153"/>
      <c r="AU219" s="153"/>
    </row>
    <row r="220" spans="1:47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  <c r="AC220" s="153"/>
      <c r="AD220" s="153"/>
      <c r="AE220" s="153"/>
      <c r="AF220" s="153"/>
      <c r="AG220" s="153"/>
      <c r="AH220" s="153"/>
      <c r="AI220" s="153"/>
      <c r="AJ220" s="153"/>
      <c r="AK220" s="153"/>
      <c r="AL220" s="153"/>
      <c r="AM220" s="153"/>
      <c r="AN220" s="153"/>
      <c r="AO220" s="153"/>
      <c r="AP220" s="153"/>
      <c r="AQ220" s="153"/>
      <c r="AR220" s="153"/>
      <c r="AS220" s="153"/>
      <c r="AT220" s="153"/>
      <c r="AU220" s="153"/>
    </row>
    <row r="221" spans="1:47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</row>
    <row r="222" spans="1:47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  <c r="AC222" s="153"/>
      <c r="AD222" s="153"/>
      <c r="AE222" s="153"/>
      <c r="AF222" s="153"/>
      <c r="AG222" s="153"/>
      <c r="AH222" s="153"/>
      <c r="AI222" s="153"/>
      <c r="AJ222" s="153"/>
      <c r="AK222" s="153"/>
      <c r="AL222" s="153"/>
      <c r="AM222" s="153"/>
      <c r="AN222" s="153"/>
      <c r="AO222" s="153"/>
      <c r="AP222" s="153"/>
      <c r="AQ222" s="153"/>
      <c r="AR222" s="153"/>
      <c r="AS222" s="153"/>
      <c r="AT222" s="153"/>
      <c r="AU222" s="153"/>
    </row>
    <row r="223" spans="1:47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  <c r="AC223" s="153"/>
      <c r="AD223" s="153"/>
      <c r="AE223" s="153"/>
      <c r="AF223" s="153"/>
      <c r="AG223" s="153"/>
      <c r="AH223" s="153"/>
      <c r="AI223" s="153"/>
      <c r="AJ223" s="153"/>
      <c r="AK223" s="153"/>
      <c r="AL223" s="153"/>
      <c r="AM223" s="153"/>
      <c r="AN223" s="153"/>
      <c r="AO223" s="153"/>
      <c r="AP223" s="153"/>
      <c r="AQ223" s="153"/>
      <c r="AR223" s="153"/>
      <c r="AS223" s="153"/>
      <c r="AT223" s="153"/>
      <c r="AU223" s="153"/>
    </row>
    <row r="224" spans="1:47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  <c r="AC224" s="153"/>
      <c r="AD224" s="153"/>
      <c r="AE224" s="153"/>
      <c r="AF224" s="153"/>
      <c r="AG224" s="153"/>
      <c r="AH224" s="153"/>
      <c r="AI224" s="153"/>
      <c r="AJ224" s="153"/>
      <c r="AK224" s="153"/>
      <c r="AL224" s="153"/>
      <c r="AM224" s="153"/>
      <c r="AN224" s="153"/>
      <c r="AO224" s="153"/>
      <c r="AP224" s="153"/>
      <c r="AQ224" s="153"/>
      <c r="AR224" s="153"/>
      <c r="AS224" s="153"/>
      <c r="AT224" s="153"/>
      <c r="AU224" s="153"/>
    </row>
    <row r="225" spans="1:47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</row>
    <row r="226" spans="1:47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  <c r="AC226" s="153"/>
      <c r="AD226" s="153"/>
      <c r="AE226" s="153"/>
      <c r="AF226" s="153"/>
      <c r="AG226" s="153"/>
      <c r="AH226" s="153"/>
      <c r="AI226" s="153"/>
      <c r="AJ226" s="153"/>
      <c r="AK226" s="153"/>
      <c r="AL226" s="153"/>
      <c r="AM226" s="153"/>
      <c r="AN226" s="153"/>
      <c r="AO226" s="153"/>
      <c r="AP226" s="153"/>
      <c r="AQ226" s="153"/>
      <c r="AR226" s="153"/>
      <c r="AS226" s="153"/>
      <c r="AT226" s="153"/>
      <c r="AU226" s="153"/>
    </row>
    <row r="227" spans="1:47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</row>
    <row r="228" spans="1:47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  <c r="AC228" s="153"/>
      <c r="AD228" s="153"/>
      <c r="AE228" s="153"/>
      <c r="AF228" s="153"/>
      <c r="AG228" s="153"/>
      <c r="AH228" s="153"/>
      <c r="AI228" s="153"/>
      <c r="AJ228" s="153"/>
      <c r="AK228" s="153"/>
      <c r="AL228" s="153"/>
      <c r="AM228" s="153"/>
      <c r="AN228" s="153"/>
      <c r="AO228" s="153"/>
      <c r="AP228" s="153"/>
      <c r="AQ228" s="153"/>
      <c r="AR228" s="153"/>
      <c r="AS228" s="153"/>
      <c r="AT228" s="153"/>
      <c r="AU228" s="153"/>
    </row>
    <row r="229" spans="1:47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  <c r="AC229" s="153"/>
      <c r="AD229" s="153"/>
      <c r="AE229" s="153"/>
      <c r="AF229" s="153"/>
      <c r="AG229" s="153"/>
      <c r="AH229" s="153"/>
      <c r="AI229" s="153"/>
      <c r="AJ229" s="153"/>
      <c r="AK229" s="153"/>
      <c r="AL229" s="153"/>
      <c r="AM229" s="153"/>
      <c r="AN229" s="153"/>
      <c r="AO229" s="153"/>
      <c r="AP229" s="153"/>
      <c r="AQ229" s="153"/>
      <c r="AR229" s="153"/>
      <c r="AS229" s="153"/>
      <c r="AT229" s="153"/>
      <c r="AU229" s="153"/>
    </row>
    <row r="230" spans="1:47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</row>
    <row r="231" spans="1:47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</row>
    <row r="232" spans="1:47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</row>
    <row r="233" spans="1:47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</row>
    <row r="234" spans="1:47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</row>
    <row r="235" spans="1:47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  <c r="AC235" s="153"/>
      <c r="AD235" s="153"/>
      <c r="AE235" s="153"/>
      <c r="AF235" s="153"/>
      <c r="AG235" s="153"/>
      <c r="AH235" s="153"/>
      <c r="AI235" s="153"/>
      <c r="AJ235" s="153"/>
      <c r="AK235" s="153"/>
      <c r="AL235" s="153"/>
      <c r="AM235" s="153"/>
      <c r="AN235" s="153"/>
      <c r="AO235" s="153"/>
      <c r="AP235" s="153"/>
      <c r="AQ235" s="153"/>
      <c r="AR235" s="153"/>
      <c r="AS235" s="153"/>
      <c r="AT235" s="153"/>
      <c r="AU235" s="153"/>
    </row>
    <row r="236" spans="1:47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  <c r="AC236" s="153"/>
      <c r="AD236" s="153"/>
      <c r="AE236" s="153"/>
      <c r="AF236" s="153"/>
      <c r="AG236" s="153"/>
      <c r="AH236" s="153"/>
      <c r="AI236" s="153"/>
      <c r="AJ236" s="153"/>
      <c r="AK236" s="153"/>
      <c r="AL236" s="153"/>
      <c r="AM236" s="153"/>
      <c r="AN236" s="153"/>
      <c r="AO236" s="153"/>
      <c r="AP236" s="153"/>
      <c r="AQ236" s="153"/>
      <c r="AR236" s="153"/>
      <c r="AS236" s="153"/>
      <c r="AT236" s="153"/>
      <c r="AU236" s="153"/>
    </row>
    <row r="237" spans="1:47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</row>
    <row r="238" spans="1:47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</row>
    <row r="239" spans="1:47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  <c r="AC239" s="153"/>
      <c r="AD239" s="153"/>
      <c r="AE239" s="153"/>
      <c r="AF239" s="153"/>
      <c r="AG239" s="153"/>
      <c r="AH239" s="153"/>
      <c r="AI239" s="153"/>
      <c r="AJ239" s="153"/>
      <c r="AK239" s="153"/>
      <c r="AL239" s="153"/>
      <c r="AM239" s="153"/>
      <c r="AN239" s="153"/>
      <c r="AO239" s="153"/>
      <c r="AP239" s="153"/>
      <c r="AQ239" s="153"/>
      <c r="AR239" s="153"/>
      <c r="AS239" s="153"/>
      <c r="AT239" s="153"/>
      <c r="AU239" s="153"/>
    </row>
    <row r="240" spans="1:47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  <c r="AC240" s="153"/>
      <c r="AD240" s="153"/>
      <c r="AE240" s="153"/>
      <c r="AF240" s="153"/>
      <c r="AG240" s="153"/>
      <c r="AH240" s="153"/>
      <c r="AI240" s="153"/>
      <c r="AJ240" s="153"/>
      <c r="AK240" s="153"/>
      <c r="AL240" s="153"/>
      <c r="AM240" s="153"/>
      <c r="AN240" s="153"/>
      <c r="AO240" s="153"/>
      <c r="AP240" s="153"/>
      <c r="AQ240" s="153"/>
      <c r="AR240" s="153"/>
      <c r="AS240" s="153"/>
      <c r="AT240" s="153"/>
      <c r="AU240" s="153"/>
    </row>
    <row r="241" spans="1:47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</row>
    <row r="242" spans="1:47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</row>
    <row r="243" spans="1:47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  <c r="AC243" s="153"/>
      <c r="AD243" s="153"/>
      <c r="AE243" s="153"/>
      <c r="AF243" s="153"/>
      <c r="AG243" s="153"/>
      <c r="AH243" s="153"/>
      <c r="AI243" s="153"/>
      <c r="AJ243" s="153"/>
      <c r="AK243" s="153"/>
      <c r="AL243" s="153"/>
      <c r="AM243" s="153"/>
      <c r="AN243" s="153"/>
      <c r="AO243" s="153"/>
      <c r="AP243" s="153"/>
      <c r="AQ243" s="153"/>
      <c r="AR243" s="153"/>
      <c r="AS243" s="153"/>
      <c r="AT243" s="153"/>
      <c r="AU243" s="153"/>
    </row>
    <row r="244" spans="1:47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  <c r="AC244" s="153"/>
      <c r="AD244" s="153"/>
      <c r="AE244" s="153"/>
      <c r="AF244" s="153"/>
      <c r="AG244" s="153"/>
      <c r="AH244" s="153"/>
      <c r="AI244" s="153"/>
      <c r="AJ244" s="153"/>
      <c r="AK244" s="153"/>
      <c r="AL244" s="153"/>
      <c r="AM244" s="153"/>
      <c r="AN244" s="153"/>
      <c r="AO244" s="153"/>
      <c r="AP244" s="153"/>
      <c r="AQ244" s="153"/>
      <c r="AR244" s="153"/>
      <c r="AS244" s="153"/>
      <c r="AT244" s="153"/>
      <c r="AU244" s="153"/>
    </row>
    <row r="245" spans="1:47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  <c r="AC245" s="153"/>
      <c r="AD245" s="153"/>
      <c r="AE245" s="153"/>
      <c r="AF245" s="153"/>
      <c r="AG245" s="153"/>
      <c r="AH245" s="153"/>
      <c r="AI245" s="153"/>
      <c r="AJ245" s="153"/>
      <c r="AK245" s="153"/>
      <c r="AL245" s="153"/>
      <c r="AM245" s="153"/>
      <c r="AN245" s="153"/>
      <c r="AO245" s="153"/>
      <c r="AP245" s="153"/>
      <c r="AQ245" s="153"/>
      <c r="AR245" s="153"/>
      <c r="AS245" s="153"/>
      <c r="AT245" s="153"/>
      <c r="AU245" s="153"/>
    </row>
    <row r="246" spans="1:47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  <c r="AC246" s="153"/>
      <c r="AD246" s="153"/>
      <c r="AE246" s="153"/>
      <c r="AF246" s="153"/>
      <c r="AG246" s="153"/>
      <c r="AH246" s="153"/>
      <c r="AI246" s="153"/>
      <c r="AJ246" s="153"/>
      <c r="AK246" s="153"/>
      <c r="AL246" s="153"/>
      <c r="AM246" s="153"/>
      <c r="AN246" s="153"/>
      <c r="AO246" s="153"/>
      <c r="AP246" s="153"/>
      <c r="AQ246" s="153"/>
      <c r="AR246" s="153"/>
      <c r="AS246" s="153"/>
      <c r="AT246" s="153"/>
      <c r="AU246" s="153"/>
    </row>
    <row r="247" spans="1:47" ht="15.75" customHeight="1"/>
    <row r="248" spans="1:47" ht="15.75" customHeight="1"/>
    <row r="249" spans="1:47" ht="15.75" customHeight="1"/>
    <row r="250" spans="1:47" ht="15.75" customHeight="1"/>
    <row r="251" spans="1:47" ht="15.75" customHeight="1"/>
    <row r="252" spans="1:47" ht="15.75" customHeight="1"/>
    <row r="253" spans="1:47" ht="15.75" customHeight="1"/>
    <row r="254" spans="1:47" ht="15.75" customHeight="1"/>
    <row r="255" spans="1:47" ht="15.75" customHeight="1"/>
    <row r="256" spans="1:4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">
    <mergeCell ref="Y8:AA9"/>
    <mergeCell ref="AB8:AD9"/>
    <mergeCell ref="AE8:AG9"/>
    <mergeCell ref="AH8:AJ9"/>
    <mergeCell ref="A3:P3"/>
    <mergeCell ref="A7:A10"/>
    <mergeCell ref="B7:B10"/>
    <mergeCell ref="C7:C10"/>
    <mergeCell ref="D7:L7"/>
    <mergeCell ref="M7:AM7"/>
    <mergeCell ref="D8:F9"/>
    <mergeCell ref="AK8:AM9"/>
    <mergeCell ref="L8:L10"/>
    <mergeCell ref="M8:U8"/>
    <mergeCell ref="V8:X9"/>
    <mergeCell ref="M9:O9"/>
    <mergeCell ref="P9:R9"/>
    <mergeCell ref="S9:U9"/>
    <mergeCell ref="G8:G10"/>
    <mergeCell ref="H8:H10"/>
    <mergeCell ref="I8:I10"/>
    <mergeCell ref="J8:J10"/>
    <mergeCell ref="K8:K10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A1:AB1000"/>
  <sheetViews>
    <sheetView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5.140625" customWidth="1"/>
    <col min="2" max="3" width="20.42578125" customWidth="1"/>
    <col min="4" max="4" width="20.28515625" customWidth="1"/>
    <col min="5" max="5" width="12.140625" customWidth="1"/>
    <col min="6" max="6" width="11.42578125" customWidth="1"/>
    <col min="7" max="7" width="14.140625" customWidth="1"/>
    <col min="8" max="8" width="11" customWidth="1"/>
    <col min="9" max="9" width="11.28515625" customWidth="1"/>
    <col min="10" max="10" width="14.140625" customWidth="1"/>
    <col min="11" max="11" width="10.140625" customWidth="1"/>
    <col min="12" max="12" width="8.85546875" customWidth="1"/>
    <col min="13" max="13" width="14.140625" customWidth="1"/>
    <col min="14" max="15" width="9.42578125" customWidth="1"/>
    <col min="16" max="16" width="14.140625" customWidth="1"/>
    <col min="17" max="17" width="11.42578125" customWidth="1"/>
    <col min="18" max="18" width="12.28515625" customWidth="1"/>
    <col min="19" max="19" width="15.42578125" customWidth="1"/>
    <col min="20" max="20" width="12.7109375" customWidth="1"/>
    <col min="21" max="21" width="10.140625" customWidth="1"/>
    <col min="22" max="22" width="14.140625" customWidth="1"/>
    <col min="23" max="23" width="10.28515625" customWidth="1"/>
    <col min="24" max="24" width="11.7109375" customWidth="1"/>
    <col min="25" max="25" width="15.42578125" customWidth="1"/>
    <col min="26" max="26" width="12.28515625" customWidth="1"/>
    <col min="27" max="27" width="15.42578125" customWidth="1"/>
    <col min="28" max="28" width="5.7109375" customWidth="1"/>
  </cols>
  <sheetData>
    <row r="1" spans="1:28" ht="15.75">
      <c r="A1" s="168" t="s">
        <v>2017</v>
      </c>
      <c r="B1" s="169"/>
      <c r="C1" s="169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</row>
    <row r="2" spans="1:28">
      <c r="A2" s="221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</row>
    <row r="3" spans="1:28" ht="18">
      <c r="A3" s="864" t="s">
        <v>2018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  <c r="V3" s="718"/>
      <c r="W3" s="718"/>
      <c r="X3" s="718"/>
      <c r="Y3" s="172"/>
      <c r="Z3" s="172"/>
      <c r="AA3" s="172"/>
      <c r="AB3" s="172"/>
    </row>
    <row r="4" spans="1:28" ht="15" customHeight="1">
      <c r="A4" s="653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154" t="s">
        <v>284</v>
      </c>
      <c r="M4" s="155" t="str">
        <f>'1'!$F$5</f>
        <v>PONOROGO</v>
      </c>
      <c r="N4" s="655"/>
      <c r="O4" s="655"/>
      <c r="P4" s="655"/>
      <c r="Q4" s="655"/>
      <c r="R4" s="655"/>
      <c r="S4" s="655"/>
      <c r="T4" s="655"/>
      <c r="U4" s="654"/>
      <c r="V4" s="654"/>
      <c r="W4" s="654"/>
      <c r="X4" s="654"/>
      <c r="Y4" s="107"/>
      <c r="Z4" s="107"/>
      <c r="AA4" s="107"/>
      <c r="AB4" s="107"/>
    </row>
    <row r="5" spans="1:28" ht="15" customHeight="1">
      <c r="A5" s="653"/>
      <c r="B5" s="653"/>
      <c r="C5" s="653"/>
      <c r="D5" s="653"/>
      <c r="E5" s="653"/>
      <c r="F5" s="653"/>
      <c r="G5" s="653"/>
      <c r="H5" s="653"/>
      <c r="I5" s="653"/>
      <c r="J5" s="653"/>
      <c r="K5" s="653"/>
      <c r="L5" s="154" t="s">
        <v>3</v>
      </c>
      <c r="M5" s="155">
        <f>'1'!$F$6</f>
        <v>2025</v>
      </c>
      <c r="N5" s="655"/>
      <c r="O5" s="655"/>
      <c r="P5" s="655"/>
      <c r="Q5" s="655"/>
      <c r="R5" s="655"/>
      <c r="S5" s="655"/>
      <c r="T5" s="655"/>
      <c r="U5" s="653"/>
      <c r="V5" s="654"/>
      <c r="W5" s="654"/>
      <c r="X5" s="653"/>
      <c r="Y5" s="221"/>
      <c r="Z5" s="221"/>
      <c r="AA5" s="221"/>
      <c r="AB5" s="221"/>
    </row>
    <row r="6" spans="1:28">
      <c r="A6" s="221"/>
      <c r="B6" s="656"/>
      <c r="C6" s="656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</row>
    <row r="7" spans="1:28" ht="40.5" customHeight="1">
      <c r="A7" s="726" t="s">
        <v>4</v>
      </c>
      <c r="B7" s="726" t="s">
        <v>247</v>
      </c>
      <c r="C7" s="726" t="s">
        <v>1156</v>
      </c>
      <c r="D7" s="745" t="s">
        <v>2019</v>
      </c>
      <c r="E7" s="723"/>
      <c r="F7" s="724"/>
      <c r="G7" s="779" t="s">
        <v>2020</v>
      </c>
      <c r="H7" s="723"/>
      <c r="I7" s="724"/>
      <c r="J7" s="779" t="s">
        <v>2021</v>
      </c>
      <c r="K7" s="723"/>
      <c r="L7" s="724"/>
      <c r="M7" s="779" t="s">
        <v>2022</v>
      </c>
      <c r="N7" s="723"/>
      <c r="O7" s="724"/>
      <c r="P7" s="779" t="s">
        <v>2023</v>
      </c>
      <c r="Q7" s="723"/>
      <c r="R7" s="724"/>
      <c r="S7" s="779" t="s">
        <v>2024</v>
      </c>
      <c r="T7" s="723"/>
      <c r="U7" s="724"/>
      <c r="V7" s="779" t="s">
        <v>2025</v>
      </c>
      <c r="W7" s="723"/>
      <c r="X7" s="724"/>
      <c r="Y7" s="779" t="s">
        <v>2026</v>
      </c>
      <c r="Z7" s="723"/>
      <c r="AA7" s="724"/>
      <c r="AB7" s="107"/>
    </row>
    <row r="8" spans="1:28" ht="15" customHeight="1">
      <c r="A8" s="730"/>
      <c r="B8" s="730"/>
      <c r="C8" s="730"/>
      <c r="D8" s="726" t="s">
        <v>2027</v>
      </c>
      <c r="E8" s="745" t="s">
        <v>2028</v>
      </c>
      <c r="F8" s="724"/>
      <c r="G8" s="726" t="s">
        <v>2027</v>
      </c>
      <c r="H8" s="745" t="s">
        <v>2028</v>
      </c>
      <c r="I8" s="724"/>
      <c r="J8" s="726" t="s">
        <v>2027</v>
      </c>
      <c r="K8" s="745" t="s">
        <v>2028</v>
      </c>
      <c r="L8" s="724"/>
      <c r="M8" s="726" t="s">
        <v>2027</v>
      </c>
      <c r="N8" s="745" t="s">
        <v>2028</v>
      </c>
      <c r="O8" s="724"/>
      <c r="P8" s="726" t="s">
        <v>2027</v>
      </c>
      <c r="Q8" s="745" t="s">
        <v>2028</v>
      </c>
      <c r="R8" s="724"/>
      <c r="S8" s="726" t="s">
        <v>2027</v>
      </c>
      <c r="T8" s="745" t="s">
        <v>2028</v>
      </c>
      <c r="U8" s="724"/>
      <c r="V8" s="726" t="s">
        <v>2027</v>
      </c>
      <c r="W8" s="745" t="s">
        <v>2028</v>
      </c>
      <c r="X8" s="724"/>
      <c r="Y8" s="726" t="s">
        <v>2027</v>
      </c>
      <c r="Z8" s="745" t="s">
        <v>2028</v>
      </c>
      <c r="AA8" s="724"/>
      <c r="AB8" s="107"/>
    </row>
    <row r="9" spans="1:28" ht="15.75">
      <c r="A9" s="720"/>
      <c r="B9" s="720"/>
      <c r="C9" s="720"/>
      <c r="D9" s="720"/>
      <c r="E9" s="174" t="s">
        <v>249</v>
      </c>
      <c r="F9" s="174" t="s">
        <v>29</v>
      </c>
      <c r="G9" s="720"/>
      <c r="H9" s="174" t="s">
        <v>249</v>
      </c>
      <c r="I9" s="174" t="s">
        <v>29</v>
      </c>
      <c r="J9" s="720"/>
      <c r="K9" s="174" t="s">
        <v>249</v>
      </c>
      <c r="L9" s="174" t="s">
        <v>29</v>
      </c>
      <c r="M9" s="720"/>
      <c r="N9" s="174" t="s">
        <v>249</v>
      </c>
      <c r="O9" s="174" t="s">
        <v>29</v>
      </c>
      <c r="P9" s="720"/>
      <c r="Q9" s="174" t="s">
        <v>249</v>
      </c>
      <c r="R9" s="174" t="s">
        <v>29</v>
      </c>
      <c r="S9" s="720"/>
      <c r="T9" s="174" t="s">
        <v>249</v>
      </c>
      <c r="U9" s="174" t="s">
        <v>29</v>
      </c>
      <c r="V9" s="720"/>
      <c r="W9" s="174" t="s">
        <v>249</v>
      </c>
      <c r="X9" s="174" t="s">
        <v>29</v>
      </c>
      <c r="Y9" s="720"/>
      <c r="Z9" s="174" t="s">
        <v>249</v>
      </c>
      <c r="AA9" s="174" t="s">
        <v>29</v>
      </c>
      <c r="AB9" s="107"/>
    </row>
    <row r="10" spans="1:28">
      <c r="A10" s="646">
        <v>1</v>
      </c>
      <c r="B10" s="646">
        <v>2</v>
      </c>
      <c r="C10" s="646">
        <v>3</v>
      </c>
      <c r="D10" s="646">
        <v>4</v>
      </c>
      <c r="E10" s="646">
        <v>5</v>
      </c>
      <c r="F10" s="646">
        <v>6</v>
      </c>
      <c r="G10" s="646">
        <v>7</v>
      </c>
      <c r="H10" s="646">
        <v>8</v>
      </c>
      <c r="I10" s="646">
        <v>9</v>
      </c>
      <c r="J10" s="646">
        <v>10</v>
      </c>
      <c r="K10" s="646">
        <v>11</v>
      </c>
      <c r="L10" s="646">
        <v>12</v>
      </c>
      <c r="M10" s="646">
        <v>13</v>
      </c>
      <c r="N10" s="646">
        <v>14</v>
      </c>
      <c r="O10" s="646">
        <v>15</v>
      </c>
      <c r="P10" s="646">
        <v>16</v>
      </c>
      <c r="Q10" s="646">
        <v>17</v>
      </c>
      <c r="R10" s="646">
        <v>18</v>
      </c>
      <c r="S10" s="646">
        <v>19</v>
      </c>
      <c r="T10" s="646">
        <v>20</v>
      </c>
      <c r="U10" s="646">
        <v>21</v>
      </c>
      <c r="V10" s="646">
        <v>22</v>
      </c>
      <c r="W10" s="646">
        <v>23</v>
      </c>
      <c r="X10" s="646">
        <v>24</v>
      </c>
      <c r="Y10" s="646">
        <v>22</v>
      </c>
      <c r="Z10" s="646">
        <v>23</v>
      </c>
      <c r="AA10" s="646">
        <v>24</v>
      </c>
      <c r="AB10" s="624"/>
    </row>
    <row r="11" spans="1:28">
      <c r="A11" s="657">
        <v>1</v>
      </c>
      <c r="B11" s="181" t="str">
        <f>'11'!B9</f>
        <v>Ngrayun</v>
      </c>
      <c r="C11" s="658" t="str">
        <f>'11'!C9</f>
        <v>Ngrayun</v>
      </c>
      <c r="D11" s="659">
        <v>6</v>
      </c>
      <c r="E11" s="659">
        <v>4</v>
      </c>
      <c r="F11" s="660">
        <f t="shared" ref="F11:F43" si="0">E11/D11*100</f>
        <v>66.666666666666657</v>
      </c>
      <c r="G11" s="659">
        <v>0</v>
      </c>
      <c r="H11" s="659">
        <v>0</v>
      </c>
      <c r="I11" s="660" t="e">
        <f t="shared" ref="I11:I43" si="1">H11/G11*100</f>
        <v>#DIV/0!</v>
      </c>
      <c r="J11" s="659">
        <v>0</v>
      </c>
      <c r="K11" s="659">
        <v>0</v>
      </c>
      <c r="L11" s="660" t="e">
        <f t="shared" ref="L11:L43" si="2">K11/J11*100</f>
        <v>#DIV/0!</v>
      </c>
      <c r="M11" s="659">
        <v>0</v>
      </c>
      <c r="N11" s="659">
        <v>0</v>
      </c>
      <c r="O11" s="660" t="e">
        <f t="shared" ref="O11:O43" si="3">N11/M11*100</f>
        <v>#DIV/0!</v>
      </c>
      <c r="P11" s="659">
        <v>0</v>
      </c>
      <c r="Q11" s="659">
        <v>0</v>
      </c>
      <c r="R11" s="660" t="e">
        <f t="shared" ref="R11:R43" si="4">Q11/P11*100</f>
        <v>#DIV/0!</v>
      </c>
      <c r="S11" s="659">
        <v>0</v>
      </c>
      <c r="T11" s="659">
        <v>0</v>
      </c>
      <c r="U11" s="660" t="e">
        <f t="shared" ref="U11:U43" si="5">T11/S11*100</f>
        <v>#DIV/0!</v>
      </c>
      <c r="V11" s="659">
        <v>0</v>
      </c>
      <c r="W11" s="659">
        <v>0</v>
      </c>
      <c r="X11" s="660" t="e">
        <f t="shared" ref="X11:X43" si="6">W11/V11*100</f>
        <v>#DIV/0!</v>
      </c>
      <c r="Y11" s="657">
        <f t="shared" ref="Y11:Z11" si="7">D11+G11+J11+M11+P11+S11+V11</f>
        <v>6</v>
      </c>
      <c r="Z11" s="657">
        <f t="shared" si="7"/>
        <v>4</v>
      </c>
      <c r="AA11" s="661">
        <f t="shared" ref="AA11:AA43" si="8">Z11/Y11*100</f>
        <v>66.666666666666657</v>
      </c>
      <c r="AB11" s="662"/>
    </row>
    <row r="12" spans="1:28">
      <c r="A12" s="657" t="s">
        <v>2029</v>
      </c>
      <c r="B12" s="181">
        <f>'11'!B10</f>
        <v>0</v>
      </c>
      <c r="C12" s="658" t="str">
        <f>'11'!C10</f>
        <v>Selur</v>
      </c>
      <c r="D12" s="659">
        <v>5</v>
      </c>
      <c r="E12" s="659">
        <v>3</v>
      </c>
      <c r="F12" s="660">
        <f t="shared" si="0"/>
        <v>60</v>
      </c>
      <c r="G12" s="659">
        <v>0</v>
      </c>
      <c r="H12" s="659">
        <v>0</v>
      </c>
      <c r="I12" s="660" t="e">
        <f t="shared" si="1"/>
        <v>#DIV/0!</v>
      </c>
      <c r="J12" s="659">
        <v>0</v>
      </c>
      <c r="K12" s="659">
        <v>0</v>
      </c>
      <c r="L12" s="660" t="e">
        <f t="shared" si="2"/>
        <v>#DIV/0!</v>
      </c>
      <c r="M12" s="659">
        <v>0</v>
      </c>
      <c r="N12" s="659">
        <v>0</v>
      </c>
      <c r="O12" s="660" t="e">
        <f t="shared" si="3"/>
        <v>#DIV/0!</v>
      </c>
      <c r="P12" s="659">
        <v>0</v>
      </c>
      <c r="Q12" s="659">
        <v>0</v>
      </c>
      <c r="R12" s="660" t="e">
        <f t="shared" si="4"/>
        <v>#DIV/0!</v>
      </c>
      <c r="S12" s="659">
        <v>0</v>
      </c>
      <c r="T12" s="659">
        <v>0</v>
      </c>
      <c r="U12" s="660" t="e">
        <f t="shared" si="5"/>
        <v>#DIV/0!</v>
      </c>
      <c r="V12" s="659">
        <v>0</v>
      </c>
      <c r="W12" s="659">
        <v>0</v>
      </c>
      <c r="X12" s="660" t="e">
        <f t="shared" si="6"/>
        <v>#DIV/0!</v>
      </c>
      <c r="Y12" s="657">
        <f t="shared" ref="Y12:Z12" si="9">D12+G12+J12+M12+P12+S12+V12</f>
        <v>5</v>
      </c>
      <c r="Z12" s="657">
        <f t="shared" si="9"/>
        <v>3</v>
      </c>
      <c r="AA12" s="661">
        <f t="shared" si="8"/>
        <v>60</v>
      </c>
      <c r="AB12" s="662"/>
    </row>
    <row r="13" spans="1:28">
      <c r="A13" s="657" t="s">
        <v>2030</v>
      </c>
      <c r="B13" s="181" t="str">
        <f>'11'!B11</f>
        <v>Slahung</v>
      </c>
      <c r="C13" s="658" t="str">
        <f>'11'!C11</f>
        <v>Slahung</v>
      </c>
      <c r="D13" s="659">
        <v>4</v>
      </c>
      <c r="E13" s="659">
        <v>2</v>
      </c>
      <c r="F13" s="660">
        <f t="shared" si="0"/>
        <v>50</v>
      </c>
      <c r="G13" s="659">
        <v>0</v>
      </c>
      <c r="H13" s="659">
        <v>0</v>
      </c>
      <c r="I13" s="660" t="e">
        <f t="shared" si="1"/>
        <v>#DIV/0!</v>
      </c>
      <c r="J13" s="659">
        <v>0</v>
      </c>
      <c r="K13" s="659">
        <v>0</v>
      </c>
      <c r="L13" s="660" t="e">
        <f t="shared" si="2"/>
        <v>#DIV/0!</v>
      </c>
      <c r="M13" s="659">
        <v>10</v>
      </c>
      <c r="N13" s="659">
        <v>10</v>
      </c>
      <c r="O13" s="660">
        <f t="shared" si="3"/>
        <v>100</v>
      </c>
      <c r="P13" s="659">
        <v>2</v>
      </c>
      <c r="Q13" s="659">
        <v>2</v>
      </c>
      <c r="R13" s="660">
        <f t="shared" si="4"/>
        <v>100</v>
      </c>
      <c r="S13" s="659">
        <v>2</v>
      </c>
      <c r="T13" s="659">
        <v>0</v>
      </c>
      <c r="U13" s="660">
        <f t="shared" si="5"/>
        <v>0</v>
      </c>
      <c r="V13" s="659">
        <v>2</v>
      </c>
      <c r="W13" s="659">
        <v>0</v>
      </c>
      <c r="X13" s="660">
        <f t="shared" si="6"/>
        <v>0</v>
      </c>
      <c r="Y13" s="657">
        <f t="shared" ref="Y13:Z13" si="10">D13+G13+J13+M13+P13+S13+V13</f>
        <v>20</v>
      </c>
      <c r="Z13" s="657">
        <f t="shared" si="10"/>
        <v>14</v>
      </c>
      <c r="AA13" s="661">
        <f t="shared" si="8"/>
        <v>70</v>
      </c>
      <c r="AB13" s="662"/>
    </row>
    <row r="14" spans="1:28">
      <c r="A14" s="362">
        <v>4</v>
      </c>
      <c r="B14" s="181">
        <f>'11'!B12</f>
        <v>0</v>
      </c>
      <c r="C14" s="658" t="str">
        <f>'11'!C12</f>
        <v>Nailan</v>
      </c>
      <c r="D14" s="659">
        <v>7</v>
      </c>
      <c r="E14" s="451">
        <v>3</v>
      </c>
      <c r="F14" s="660">
        <f t="shared" si="0"/>
        <v>42.857142857142854</v>
      </c>
      <c r="G14" s="659">
        <v>0</v>
      </c>
      <c r="H14" s="659">
        <v>0</v>
      </c>
      <c r="I14" s="660" t="e">
        <f t="shared" si="1"/>
        <v>#DIV/0!</v>
      </c>
      <c r="J14" s="659">
        <v>0</v>
      </c>
      <c r="K14" s="659">
        <v>0</v>
      </c>
      <c r="L14" s="660" t="e">
        <f t="shared" si="2"/>
        <v>#DIV/0!</v>
      </c>
      <c r="M14" s="659">
        <v>12</v>
      </c>
      <c r="N14" s="659">
        <v>8</v>
      </c>
      <c r="O14" s="660">
        <f t="shared" si="3"/>
        <v>66.666666666666657</v>
      </c>
      <c r="P14" s="659">
        <v>3</v>
      </c>
      <c r="Q14" s="659">
        <v>3</v>
      </c>
      <c r="R14" s="660">
        <f t="shared" si="4"/>
        <v>100</v>
      </c>
      <c r="S14" s="659">
        <v>2</v>
      </c>
      <c r="T14" s="659">
        <v>0</v>
      </c>
      <c r="U14" s="660">
        <f t="shared" si="5"/>
        <v>0</v>
      </c>
      <c r="V14" s="659">
        <v>6</v>
      </c>
      <c r="W14" s="659">
        <v>3</v>
      </c>
      <c r="X14" s="660">
        <f t="shared" si="6"/>
        <v>50</v>
      </c>
      <c r="Y14" s="657">
        <f t="shared" ref="Y14:Z14" si="11">D14+G14+J14+M14+P14+S14+V14</f>
        <v>30</v>
      </c>
      <c r="Z14" s="657">
        <f t="shared" si="11"/>
        <v>17</v>
      </c>
      <c r="AA14" s="661">
        <f t="shared" si="8"/>
        <v>56.666666666666664</v>
      </c>
      <c r="AB14" s="662"/>
    </row>
    <row r="15" spans="1:28">
      <c r="A15" s="362">
        <v>5</v>
      </c>
      <c r="B15" s="181" t="str">
        <f>'11'!B13</f>
        <v>Bungkal</v>
      </c>
      <c r="C15" s="658" t="str">
        <f>'11'!C13</f>
        <v>Bungkal</v>
      </c>
      <c r="D15" s="659">
        <v>5</v>
      </c>
      <c r="E15" s="451">
        <v>2</v>
      </c>
      <c r="F15" s="660">
        <f t="shared" si="0"/>
        <v>40</v>
      </c>
      <c r="G15" s="659">
        <v>0</v>
      </c>
      <c r="H15" s="659">
        <v>0</v>
      </c>
      <c r="I15" s="660" t="e">
        <f t="shared" si="1"/>
        <v>#DIV/0!</v>
      </c>
      <c r="J15" s="659">
        <v>0</v>
      </c>
      <c r="K15" s="659">
        <v>0</v>
      </c>
      <c r="L15" s="660" t="e">
        <f t="shared" si="2"/>
        <v>#DIV/0!</v>
      </c>
      <c r="M15" s="659">
        <v>20</v>
      </c>
      <c r="N15" s="659">
        <v>17</v>
      </c>
      <c r="O15" s="660">
        <f t="shared" si="3"/>
        <v>85</v>
      </c>
      <c r="P15" s="659">
        <v>3</v>
      </c>
      <c r="Q15" s="659">
        <v>3</v>
      </c>
      <c r="R15" s="660">
        <f t="shared" si="4"/>
        <v>100</v>
      </c>
      <c r="S15" s="659">
        <v>8</v>
      </c>
      <c r="T15" s="659">
        <v>5</v>
      </c>
      <c r="U15" s="660">
        <f t="shared" si="5"/>
        <v>62.5</v>
      </c>
      <c r="V15" s="659">
        <v>3</v>
      </c>
      <c r="W15" s="659">
        <v>2</v>
      </c>
      <c r="X15" s="660">
        <f t="shared" si="6"/>
        <v>66.666666666666657</v>
      </c>
      <c r="Y15" s="657">
        <f t="shared" ref="Y15:Z15" si="12">D15+G15+J15+M15+P15+S15+V15</f>
        <v>39</v>
      </c>
      <c r="Z15" s="657">
        <f t="shared" si="12"/>
        <v>29</v>
      </c>
      <c r="AA15" s="661">
        <f t="shared" si="8"/>
        <v>74.358974358974365</v>
      </c>
      <c r="AB15" s="662"/>
    </row>
    <row r="16" spans="1:28">
      <c r="A16" s="362">
        <v>6</v>
      </c>
      <c r="B16" s="181" t="str">
        <f>'11'!B14</f>
        <v>Sambit</v>
      </c>
      <c r="C16" s="658" t="str">
        <f>'11'!C14</f>
        <v>Sambit</v>
      </c>
      <c r="D16" s="659">
        <v>4</v>
      </c>
      <c r="E16" s="451">
        <v>2</v>
      </c>
      <c r="F16" s="660">
        <f t="shared" si="0"/>
        <v>50</v>
      </c>
      <c r="G16" s="659">
        <v>0</v>
      </c>
      <c r="H16" s="659">
        <v>0</v>
      </c>
      <c r="I16" s="660" t="e">
        <f t="shared" si="1"/>
        <v>#DIV/0!</v>
      </c>
      <c r="J16" s="659">
        <v>2</v>
      </c>
      <c r="K16" s="659">
        <v>2</v>
      </c>
      <c r="L16" s="660">
        <f t="shared" si="2"/>
        <v>100</v>
      </c>
      <c r="M16" s="659">
        <v>9</v>
      </c>
      <c r="N16" s="659">
        <v>7</v>
      </c>
      <c r="O16" s="660">
        <f t="shared" si="3"/>
        <v>77.777777777777786</v>
      </c>
      <c r="P16" s="659">
        <v>3</v>
      </c>
      <c r="Q16" s="659">
        <v>3</v>
      </c>
      <c r="R16" s="660">
        <f t="shared" si="4"/>
        <v>100</v>
      </c>
      <c r="S16" s="659">
        <v>0</v>
      </c>
      <c r="T16" s="659">
        <v>0</v>
      </c>
      <c r="U16" s="660" t="e">
        <f t="shared" si="5"/>
        <v>#DIV/0!</v>
      </c>
      <c r="V16" s="659">
        <v>4</v>
      </c>
      <c r="W16" s="659">
        <v>3</v>
      </c>
      <c r="X16" s="660">
        <f t="shared" si="6"/>
        <v>75</v>
      </c>
      <c r="Y16" s="657">
        <f t="shared" ref="Y16:Z16" si="13">D16+G16+J16+M16+P16+S16+V16</f>
        <v>22</v>
      </c>
      <c r="Z16" s="657">
        <f t="shared" si="13"/>
        <v>17</v>
      </c>
      <c r="AA16" s="661">
        <f t="shared" si="8"/>
        <v>77.272727272727266</v>
      </c>
      <c r="AB16" s="662"/>
    </row>
    <row r="17" spans="1:28">
      <c r="A17" s="657" t="s">
        <v>2031</v>
      </c>
      <c r="B17" s="181">
        <f>'11'!B15</f>
        <v>0</v>
      </c>
      <c r="C17" s="658" t="str">
        <f>'11'!C15</f>
        <v>Wringinanom</v>
      </c>
      <c r="D17" s="659">
        <v>4</v>
      </c>
      <c r="E17" s="659">
        <v>3</v>
      </c>
      <c r="F17" s="660">
        <f t="shared" si="0"/>
        <v>75</v>
      </c>
      <c r="G17" s="659">
        <v>0</v>
      </c>
      <c r="H17" s="659">
        <v>0</v>
      </c>
      <c r="I17" s="660" t="e">
        <f t="shared" si="1"/>
        <v>#DIV/0!</v>
      </c>
      <c r="J17" s="659">
        <v>0</v>
      </c>
      <c r="K17" s="659">
        <v>0</v>
      </c>
      <c r="L17" s="660" t="e">
        <f t="shared" si="2"/>
        <v>#DIV/0!</v>
      </c>
      <c r="M17" s="659">
        <v>3</v>
      </c>
      <c r="N17" s="659">
        <v>0</v>
      </c>
      <c r="O17" s="660">
        <f t="shared" si="3"/>
        <v>0</v>
      </c>
      <c r="P17" s="659">
        <v>0</v>
      </c>
      <c r="Q17" s="659">
        <v>0</v>
      </c>
      <c r="R17" s="660" t="e">
        <f t="shared" si="4"/>
        <v>#DIV/0!</v>
      </c>
      <c r="S17" s="659">
        <v>0</v>
      </c>
      <c r="T17" s="659">
        <v>0</v>
      </c>
      <c r="U17" s="660" t="e">
        <f t="shared" si="5"/>
        <v>#DIV/0!</v>
      </c>
      <c r="V17" s="659">
        <v>0</v>
      </c>
      <c r="W17" s="659">
        <v>0</v>
      </c>
      <c r="X17" s="660" t="e">
        <f t="shared" si="6"/>
        <v>#DIV/0!</v>
      </c>
      <c r="Y17" s="657">
        <f t="shared" ref="Y17:Z17" si="14">D17+G17+J17+M17+P17+S17+V17</f>
        <v>7</v>
      </c>
      <c r="Z17" s="657">
        <f t="shared" si="14"/>
        <v>3</v>
      </c>
      <c r="AA17" s="661">
        <f t="shared" si="8"/>
        <v>42.857142857142854</v>
      </c>
      <c r="AB17" s="662"/>
    </row>
    <row r="18" spans="1:28">
      <c r="A18" s="657" t="s">
        <v>2032</v>
      </c>
      <c r="B18" s="181" t="str">
        <f>'11'!B16</f>
        <v>Sawoo</v>
      </c>
      <c r="C18" s="658" t="str">
        <f>'11'!C16</f>
        <v>Sawoo</v>
      </c>
      <c r="D18" s="659">
        <v>2</v>
      </c>
      <c r="E18" s="659">
        <v>2</v>
      </c>
      <c r="F18" s="660">
        <f t="shared" si="0"/>
        <v>100</v>
      </c>
      <c r="G18" s="659">
        <v>0</v>
      </c>
      <c r="H18" s="659">
        <v>0</v>
      </c>
      <c r="I18" s="660" t="e">
        <f t="shared" si="1"/>
        <v>#DIV/0!</v>
      </c>
      <c r="J18" s="659">
        <v>0</v>
      </c>
      <c r="K18" s="659">
        <v>0</v>
      </c>
      <c r="L18" s="660" t="e">
        <f t="shared" si="2"/>
        <v>#DIV/0!</v>
      </c>
      <c r="M18" s="659">
        <v>17</v>
      </c>
      <c r="N18" s="659">
        <v>12</v>
      </c>
      <c r="O18" s="660">
        <f t="shared" si="3"/>
        <v>70.588235294117652</v>
      </c>
      <c r="P18" s="659">
        <v>3</v>
      </c>
      <c r="Q18" s="659">
        <v>2</v>
      </c>
      <c r="R18" s="660">
        <f t="shared" si="4"/>
        <v>66.666666666666657</v>
      </c>
      <c r="S18" s="659">
        <v>0</v>
      </c>
      <c r="T18" s="659">
        <v>0</v>
      </c>
      <c r="U18" s="660" t="e">
        <f t="shared" si="5"/>
        <v>#DIV/0!</v>
      </c>
      <c r="V18" s="659">
        <v>2</v>
      </c>
      <c r="W18" s="659">
        <v>1</v>
      </c>
      <c r="X18" s="660">
        <f t="shared" si="6"/>
        <v>50</v>
      </c>
      <c r="Y18" s="657">
        <f t="shared" ref="Y18:Z18" si="15">D18+G18+J18+M18+P18+S18+V18</f>
        <v>24</v>
      </c>
      <c r="Z18" s="657">
        <f t="shared" si="15"/>
        <v>17</v>
      </c>
      <c r="AA18" s="661">
        <f t="shared" si="8"/>
        <v>70.833333333333343</v>
      </c>
      <c r="AB18" s="662"/>
    </row>
    <row r="19" spans="1:28">
      <c r="A19" s="657" t="s">
        <v>2033</v>
      </c>
      <c r="B19" s="181">
        <f>'11'!B17</f>
        <v>0</v>
      </c>
      <c r="C19" s="658" t="str">
        <f>'11'!C17</f>
        <v>Bondrang</v>
      </c>
      <c r="D19" s="659">
        <v>3</v>
      </c>
      <c r="E19" s="659">
        <v>3</v>
      </c>
      <c r="F19" s="660">
        <f t="shared" si="0"/>
        <v>100</v>
      </c>
      <c r="G19" s="659">
        <v>0</v>
      </c>
      <c r="H19" s="659">
        <v>0</v>
      </c>
      <c r="I19" s="660" t="e">
        <f t="shared" si="1"/>
        <v>#DIV/0!</v>
      </c>
      <c r="J19" s="659">
        <v>1</v>
      </c>
      <c r="K19" s="659">
        <v>0</v>
      </c>
      <c r="L19" s="660">
        <f t="shared" si="2"/>
        <v>0</v>
      </c>
      <c r="M19" s="659">
        <v>4</v>
      </c>
      <c r="N19" s="659">
        <v>2</v>
      </c>
      <c r="O19" s="660">
        <f t="shared" si="3"/>
        <v>50</v>
      </c>
      <c r="P19" s="659">
        <v>5</v>
      </c>
      <c r="Q19" s="659">
        <v>4</v>
      </c>
      <c r="R19" s="660">
        <f t="shared" si="4"/>
        <v>80</v>
      </c>
      <c r="S19" s="659">
        <v>0</v>
      </c>
      <c r="T19" s="659">
        <v>0</v>
      </c>
      <c r="U19" s="660" t="e">
        <f t="shared" si="5"/>
        <v>#DIV/0!</v>
      </c>
      <c r="V19" s="659">
        <v>0</v>
      </c>
      <c r="W19" s="659">
        <v>0</v>
      </c>
      <c r="X19" s="660" t="e">
        <f t="shared" si="6"/>
        <v>#DIV/0!</v>
      </c>
      <c r="Y19" s="657">
        <f t="shared" ref="Y19:Z19" si="16">D19+G19+J19+M19+P19+S19+V19</f>
        <v>13</v>
      </c>
      <c r="Z19" s="657">
        <f t="shared" si="16"/>
        <v>9</v>
      </c>
      <c r="AA19" s="661">
        <f t="shared" si="8"/>
        <v>69.230769230769226</v>
      </c>
      <c r="AB19" s="662"/>
    </row>
    <row r="20" spans="1:28">
      <c r="A20" s="362">
        <v>10</v>
      </c>
      <c r="B20" s="181" t="str">
        <f>'11'!B18</f>
        <v>Sooko</v>
      </c>
      <c r="C20" s="658" t="str">
        <f>'11'!C18</f>
        <v>Sooko</v>
      </c>
      <c r="D20" s="659">
        <v>7</v>
      </c>
      <c r="E20" s="451">
        <v>6</v>
      </c>
      <c r="F20" s="660">
        <f t="shared" si="0"/>
        <v>85.714285714285708</v>
      </c>
      <c r="G20" s="659">
        <v>0</v>
      </c>
      <c r="H20" s="659">
        <v>0</v>
      </c>
      <c r="I20" s="660" t="e">
        <f t="shared" si="1"/>
        <v>#DIV/0!</v>
      </c>
      <c r="J20" s="659">
        <v>0</v>
      </c>
      <c r="K20" s="659">
        <v>0</v>
      </c>
      <c r="L20" s="660" t="e">
        <f t="shared" si="2"/>
        <v>#DIV/0!</v>
      </c>
      <c r="M20" s="659">
        <v>8</v>
      </c>
      <c r="N20" s="659">
        <v>8</v>
      </c>
      <c r="O20" s="660">
        <f t="shared" si="3"/>
        <v>100</v>
      </c>
      <c r="P20" s="659">
        <v>10</v>
      </c>
      <c r="Q20" s="659">
        <v>7</v>
      </c>
      <c r="R20" s="660">
        <f t="shared" si="4"/>
        <v>70</v>
      </c>
      <c r="S20" s="659">
        <v>0</v>
      </c>
      <c r="T20" s="659">
        <v>0</v>
      </c>
      <c r="U20" s="660" t="e">
        <f t="shared" si="5"/>
        <v>#DIV/0!</v>
      </c>
      <c r="V20" s="659">
        <v>1</v>
      </c>
      <c r="W20" s="659">
        <v>1</v>
      </c>
      <c r="X20" s="660">
        <f t="shared" si="6"/>
        <v>100</v>
      </c>
      <c r="Y20" s="657">
        <f t="shared" ref="Y20:Z20" si="17">D20+G20+J20+M20+P20+S20+V20</f>
        <v>26</v>
      </c>
      <c r="Z20" s="657">
        <f t="shared" si="17"/>
        <v>22</v>
      </c>
      <c r="AA20" s="661">
        <f t="shared" si="8"/>
        <v>84.615384615384613</v>
      </c>
      <c r="AB20" s="662"/>
    </row>
    <row r="21" spans="1:28" ht="15.75" customHeight="1">
      <c r="A21" s="362">
        <v>11</v>
      </c>
      <c r="B21" s="181" t="str">
        <f>'11'!B19</f>
        <v>Pudak</v>
      </c>
      <c r="C21" s="658" t="str">
        <f>'11'!C19</f>
        <v>Pudak</v>
      </c>
      <c r="D21" s="659">
        <v>4</v>
      </c>
      <c r="E21" s="451">
        <v>4</v>
      </c>
      <c r="F21" s="660">
        <f t="shared" si="0"/>
        <v>100</v>
      </c>
      <c r="G21" s="659">
        <v>0</v>
      </c>
      <c r="H21" s="659">
        <v>0</v>
      </c>
      <c r="I21" s="660" t="e">
        <f t="shared" si="1"/>
        <v>#DIV/0!</v>
      </c>
      <c r="J21" s="659">
        <v>0</v>
      </c>
      <c r="K21" s="659">
        <v>0</v>
      </c>
      <c r="L21" s="660" t="e">
        <f t="shared" si="2"/>
        <v>#DIV/0!</v>
      </c>
      <c r="M21" s="659">
        <v>2</v>
      </c>
      <c r="N21" s="659">
        <v>2</v>
      </c>
      <c r="O21" s="660">
        <f t="shared" si="3"/>
        <v>100</v>
      </c>
      <c r="P21" s="659">
        <v>9</v>
      </c>
      <c r="Q21" s="659">
        <v>5</v>
      </c>
      <c r="R21" s="660">
        <f t="shared" si="4"/>
        <v>55.555555555555557</v>
      </c>
      <c r="S21" s="659">
        <v>0</v>
      </c>
      <c r="T21" s="659">
        <v>0</v>
      </c>
      <c r="U21" s="660" t="e">
        <f t="shared" si="5"/>
        <v>#DIV/0!</v>
      </c>
      <c r="V21" s="659">
        <v>1</v>
      </c>
      <c r="W21" s="659">
        <v>0</v>
      </c>
      <c r="X21" s="660">
        <f t="shared" si="6"/>
        <v>0</v>
      </c>
      <c r="Y21" s="657">
        <f t="shared" ref="Y21:Z21" si="18">D21+G21+J21+M21+P21+S21+V21</f>
        <v>16</v>
      </c>
      <c r="Z21" s="657">
        <f t="shared" si="18"/>
        <v>11</v>
      </c>
      <c r="AA21" s="661">
        <f t="shared" si="8"/>
        <v>68.75</v>
      </c>
      <c r="AB21" s="662"/>
    </row>
    <row r="22" spans="1:28" ht="15.75" customHeight="1">
      <c r="A22" s="362">
        <v>12</v>
      </c>
      <c r="B22" s="181" t="str">
        <f>'11'!B20</f>
        <v>Pulung</v>
      </c>
      <c r="C22" s="658" t="str">
        <f>'11'!C20</f>
        <v>Pulung</v>
      </c>
      <c r="D22" s="659">
        <v>4</v>
      </c>
      <c r="E22" s="451">
        <v>3</v>
      </c>
      <c r="F22" s="660">
        <f t="shared" si="0"/>
        <v>75</v>
      </c>
      <c r="G22" s="659">
        <v>0</v>
      </c>
      <c r="H22" s="659">
        <v>0</v>
      </c>
      <c r="I22" s="660" t="e">
        <f t="shared" si="1"/>
        <v>#DIV/0!</v>
      </c>
      <c r="J22" s="659">
        <v>0</v>
      </c>
      <c r="K22" s="659">
        <v>0</v>
      </c>
      <c r="L22" s="660" t="e">
        <f t="shared" si="2"/>
        <v>#DIV/0!</v>
      </c>
      <c r="M22" s="659">
        <v>6</v>
      </c>
      <c r="N22" s="659">
        <v>6</v>
      </c>
      <c r="O22" s="660">
        <f t="shared" si="3"/>
        <v>100</v>
      </c>
      <c r="P22" s="659">
        <v>10</v>
      </c>
      <c r="Q22" s="659">
        <v>9</v>
      </c>
      <c r="R22" s="660">
        <f t="shared" si="4"/>
        <v>90</v>
      </c>
      <c r="S22" s="659">
        <v>1</v>
      </c>
      <c r="T22" s="659">
        <v>0</v>
      </c>
      <c r="U22" s="660">
        <f t="shared" si="5"/>
        <v>0</v>
      </c>
      <c r="V22" s="659">
        <v>3</v>
      </c>
      <c r="W22" s="659">
        <v>3</v>
      </c>
      <c r="X22" s="660">
        <f t="shared" si="6"/>
        <v>100</v>
      </c>
      <c r="Y22" s="657">
        <f t="shared" ref="Y22:Z22" si="19">D22+G22+J22+M22+P22+S22+V22</f>
        <v>24</v>
      </c>
      <c r="Z22" s="657">
        <f t="shared" si="19"/>
        <v>21</v>
      </c>
      <c r="AA22" s="661">
        <f t="shared" si="8"/>
        <v>87.5</v>
      </c>
      <c r="AB22" s="662"/>
    </row>
    <row r="23" spans="1:28" ht="15.75" customHeight="1">
      <c r="A23" s="362">
        <v>13</v>
      </c>
      <c r="B23" s="181">
        <f>'11'!B21</f>
        <v>0</v>
      </c>
      <c r="C23" s="658" t="str">
        <f>'11'!C21</f>
        <v>Kesugihan</v>
      </c>
      <c r="D23" s="659">
        <v>3</v>
      </c>
      <c r="E23" s="451">
        <v>3</v>
      </c>
      <c r="F23" s="660">
        <f t="shared" si="0"/>
        <v>100</v>
      </c>
      <c r="G23" s="659">
        <v>0</v>
      </c>
      <c r="H23" s="659">
        <v>0</v>
      </c>
      <c r="I23" s="660" t="e">
        <f t="shared" si="1"/>
        <v>#DIV/0!</v>
      </c>
      <c r="J23" s="659">
        <v>0</v>
      </c>
      <c r="K23" s="659">
        <v>0</v>
      </c>
      <c r="L23" s="660" t="e">
        <f t="shared" si="2"/>
        <v>#DIV/0!</v>
      </c>
      <c r="M23" s="659">
        <v>3</v>
      </c>
      <c r="N23" s="659">
        <v>1</v>
      </c>
      <c r="O23" s="660">
        <f t="shared" si="3"/>
        <v>33.333333333333329</v>
      </c>
      <c r="P23" s="659">
        <v>0</v>
      </c>
      <c r="Q23" s="659">
        <v>0</v>
      </c>
      <c r="R23" s="660" t="e">
        <f t="shared" si="4"/>
        <v>#DIV/0!</v>
      </c>
      <c r="S23" s="659">
        <v>0</v>
      </c>
      <c r="T23" s="659">
        <v>0</v>
      </c>
      <c r="U23" s="660" t="e">
        <f t="shared" si="5"/>
        <v>#DIV/0!</v>
      </c>
      <c r="V23" s="659">
        <v>1</v>
      </c>
      <c r="W23" s="659">
        <v>1</v>
      </c>
      <c r="X23" s="660">
        <f t="shared" si="6"/>
        <v>100</v>
      </c>
      <c r="Y23" s="657">
        <f t="shared" ref="Y23:Z23" si="20">D23+G23+J23+M23+P23+S23+V23</f>
        <v>7</v>
      </c>
      <c r="Z23" s="657">
        <f t="shared" si="20"/>
        <v>5</v>
      </c>
      <c r="AA23" s="661">
        <f t="shared" si="8"/>
        <v>71.428571428571431</v>
      </c>
      <c r="AB23" s="662"/>
    </row>
    <row r="24" spans="1:28" ht="15.75" customHeight="1">
      <c r="A24" s="362">
        <v>14</v>
      </c>
      <c r="B24" s="181" t="str">
        <f>'11'!B22</f>
        <v>Mlarak</v>
      </c>
      <c r="C24" s="658" t="str">
        <f>'11'!C22</f>
        <v>Mlarak</v>
      </c>
      <c r="D24" s="659">
        <v>4</v>
      </c>
      <c r="E24" s="451">
        <v>3</v>
      </c>
      <c r="F24" s="660">
        <f t="shared" si="0"/>
        <v>75</v>
      </c>
      <c r="G24" s="659">
        <v>0</v>
      </c>
      <c r="H24" s="659">
        <v>0</v>
      </c>
      <c r="I24" s="660" t="e">
        <f t="shared" si="1"/>
        <v>#DIV/0!</v>
      </c>
      <c r="J24" s="659">
        <v>0</v>
      </c>
      <c r="K24" s="659">
        <v>0</v>
      </c>
      <c r="L24" s="660" t="e">
        <f t="shared" si="2"/>
        <v>#DIV/0!</v>
      </c>
      <c r="M24" s="659">
        <v>17</v>
      </c>
      <c r="N24" s="659">
        <v>16</v>
      </c>
      <c r="O24" s="660">
        <f t="shared" si="3"/>
        <v>94.117647058823522</v>
      </c>
      <c r="P24" s="659">
        <v>8</v>
      </c>
      <c r="Q24" s="659">
        <v>6</v>
      </c>
      <c r="R24" s="660">
        <f t="shared" si="4"/>
        <v>75</v>
      </c>
      <c r="S24" s="659">
        <v>2</v>
      </c>
      <c r="T24" s="659">
        <v>2</v>
      </c>
      <c r="U24" s="660">
        <f t="shared" si="5"/>
        <v>100</v>
      </c>
      <c r="V24" s="659">
        <v>1</v>
      </c>
      <c r="W24" s="659">
        <v>0</v>
      </c>
      <c r="X24" s="660">
        <f t="shared" si="6"/>
        <v>0</v>
      </c>
      <c r="Y24" s="657">
        <f t="shared" ref="Y24:Z24" si="21">D24+G24+J24+M24+P24+S24+V24</f>
        <v>32</v>
      </c>
      <c r="Z24" s="657">
        <f t="shared" si="21"/>
        <v>27</v>
      </c>
      <c r="AA24" s="661">
        <f t="shared" si="8"/>
        <v>84.375</v>
      </c>
      <c r="AB24" s="662"/>
    </row>
    <row r="25" spans="1:28" ht="15.75" customHeight="1">
      <c r="A25" s="362">
        <v>15</v>
      </c>
      <c r="B25" s="181" t="str">
        <f>'11'!B23</f>
        <v>Siman</v>
      </c>
      <c r="C25" s="658" t="str">
        <f>'11'!C23</f>
        <v>Siman</v>
      </c>
      <c r="D25" s="659">
        <v>0</v>
      </c>
      <c r="E25" s="451">
        <v>0</v>
      </c>
      <c r="F25" s="660" t="e">
        <f t="shared" si="0"/>
        <v>#DIV/0!</v>
      </c>
      <c r="G25" s="659">
        <v>0</v>
      </c>
      <c r="H25" s="659">
        <v>0</v>
      </c>
      <c r="I25" s="660" t="e">
        <f t="shared" si="1"/>
        <v>#DIV/0!</v>
      </c>
      <c r="J25" s="659">
        <v>0</v>
      </c>
      <c r="K25" s="659">
        <v>0</v>
      </c>
      <c r="L25" s="660" t="e">
        <f t="shared" si="2"/>
        <v>#DIV/0!</v>
      </c>
      <c r="M25" s="659">
        <v>12</v>
      </c>
      <c r="N25" s="659">
        <v>8</v>
      </c>
      <c r="O25" s="660">
        <f t="shared" si="3"/>
        <v>66.666666666666657</v>
      </c>
      <c r="P25" s="659">
        <v>4</v>
      </c>
      <c r="Q25" s="659">
        <v>4</v>
      </c>
      <c r="R25" s="660">
        <f t="shared" si="4"/>
        <v>100</v>
      </c>
      <c r="S25" s="659">
        <v>0</v>
      </c>
      <c r="T25" s="659">
        <v>0</v>
      </c>
      <c r="U25" s="660" t="e">
        <f t="shared" si="5"/>
        <v>#DIV/0!</v>
      </c>
      <c r="V25" s="659">
        <v>1</v>
      </c>
      <c r="W25" s="659">
        <v>0</v>
      </c>
      <c r="X25" s="660">
        <f t="shared" si="6"/>
        <v>0</v>
      </c>
      <c r="Y25" s="657">
        <f t="shared" ref="Y25:Z25" si="22">D25+G25+J25+M25+P25+S25+V25</f>
        <v>17</v>
      </c>
      <c r="Z25" s="657">
        <f t="shared" si="22"/>
        <v>12</v>
      </c>
      <c r="AA25" s="661">
        <f t="shared" si="8"/>
        <v>70.588235294117652</v>
      </c>
      <c r="AB25" s="662"/>
    </row>
    <row r="26" spans="1:28" ht="15.75" customHeight="1">
      <c r="A26" s="362">
        <v>16</v>
      </c>
      <c r="B26" s="181">
        <f>'11'!B24</f>
        <v>0</v>
      </c>
      <c r="C26" s="658" t="str">
        <f>'11'!C24</f>
        <v>Ronowijayan</v>
      </c>
      <c r="D26" s="659">
        <v>10</v>
      </c>
      <c r="E26" s="451">
        <v>6</v>
      </c>
      <c r="F26" s="660">
        <f t="shared" si="0"/>
        <v>60</v>
      </c>
      <c r="G26" s="659">
        <v>0</v>
      </c>
      <c r="H26" s="659">
        <v>0</v>
      </c>
      <c r="I26" s="660" t="e">
        <f t="shared" si="1"/>
        <v>#DIV/0!</v>
      </c>
      <c r="J26" s="659">
        <v>1</v>
      </c>
      <c r="K26" s="659">
        <v>0</v>
      </c>
      <c r="L26" s="660">
        <f t="shared" si="2"/>
        <v>0</v>
      </c>
      <c r="M26" s="659">
        <v>26</v>
      </c>
      <c r="N26" s="659">
        <v>21</v>
      </c>
      <c r="O26" s="660">
        <f t="shared" si="3"/>
        <v>80.769230769230774</v>
      </c>
      <c r="P26" s="659">
        <v>6</v>
      </c>
      <c r="Q26" s="659">
        <v>4</v>
      </c>
      <c r="R26" s="660">
        <f t="shared" si="4"/>
        <v>66.666666666666657</v>
      </c>
      <c r="S26" s="659">
        <v>0</v>
      </c>
      <c r="T26" s="659">
        <v>0</v>
      </c>
      <c r="U26" s="660" t="e">
        <f t="shared" si="5"/>
        <v>#DIV/0!</v>
      </c>
      <c r="V26" s="659">
        <v>2</v>
      </c>
      <c r="W26" s="659">
        <v>1</v>
      </c>
      <c r="X26" s="660">
        <f t="shared" si="6"/>
        <v>50</v>
      </c>
      <c r="Y26" s="657">
        <f t="shared" ref="Y26:Z26" si="23">D26+G26+J26+M26+P26+S26+V26</f>
        <v>45</v>
      </c>
      <c r="Z26" s="657">
        <f t="shared" si="23"/>
        <v>32</v>
      </c>
      <c r="AA26" s="661">
        <f t="shared" si="8"/>
        <v>71.111111111111114</v>
      </c>
      <c r="AB26" s="662"/>
    </row>
    <row r="27" spans="1:28" ht="15.75" customHeight="1">
      <c r="A27" s="362">
        <v>17</v>
      </c>
      <c r="B27" s="181" t="str">
        <f>'11'!B25</f>
        <v>Jetis</v>
      </c>
      <c r="C27" s="658" t="str">
        <f>'11'!C25</f>
        <v>Jetis</v>
      </c>
      <c r="D27" s="659">
        <v>1</v>
      </c>
      <c r="E27" s="451">
        <v>1</v>
      </c>
      <c r="F27" s="660">
        <f t="shared" si="0"/>
        <v>100</v>
      </c>
      <c r="G27" s="659">
        <v>0</v>
      </c>
      <c r="H27" s="659">
        <v>0</v>
      </c>
      <c r="I27" s="660" t="e">
        <f t="shared" si="1"/>
        <v>#DIV/0!</v>
      </c>
      <c r="J27" s="659">
        <v>0</v>
      </c>
      <c r="K27" s="659">
        <v>0</v>
      </c>
      <c r="L27" s="660" t="e">
        <f t="shared" si="2"/>
        <v>#DIV/0!</v>
      </c>
      <c r="M27" s="659">
        <v>30</v>
      </c>
      <c r="N27" s="659">
        <v>25</v>
      </c>
      <c r="O27" s="660">
        <f t="shared" si="3"/>
        <v>83.333333333333343</v>
      </c>
      <c r="P27" s="659">
        <v>2</v>
      </c>
      <c r="Q27" s="659">
        <v>2</v>
      </c>
      <c r="R27" s="660">
        <f t="shared" si="4"/>
        <v>100</v>
      </c>
      <c r="S27" s="659">
        <v>0</v>
      </c>
      <c r="T27" s="659">
        <v>0</v>
      </c>
      <c r="U27" s="660" t="e">
        <f t="shared" si="5"/>
        <v>#DIV/0!</v>
      </c>
      <c r="V27" s="659">
        <v>2</v>
      </c>
      <c r="W27" s="659">
        <v>2</v>
      </c>
      <c r="X27" s="660">
        <f t="shared" si="6"/>
        <v>100</v>
      </c>
      <c r="Y27" s="657">
        <f t="shared" ref="Y27:Z27" si="24">D27+G27+J27+M27+P27+S27+V27</f>
        <v>35</v>
      </c>
      <c r="Z27" s="657">
        <f t="shared" si="24"/>
        <v>30</v>
      </c>
      <c r="AA27" s="661">
        <f t="shared" si="8"/>
        <v>85.714285714285708</v>
      </c>
      <c r="AB27" s="662"/>
    </row>
    <row r="28" spans="1:28" ht="15.75" customHeight="1">
      <c r="A28" s="362">
        <v>18</v>
      </c>
      <c r="B28" s="181" t="str">
        <f>'11'!B26</f>
        <v>Balong</v>
      </c>
      <c r="C28" s="658" t="str">
        <f>'11'!C26</f>
        <v>Balong</v>
      </c>
      <c r="D28" s="659">
        <v>5</v>
      </c>
      <c r="E28" s="451">
        <v>4</v>
      </c>
      <c r="F28" s="660">
        <f t="shared" si="0"/>
        <v>80</v>
      </c>
      <c r="G28" s="659">
        <v>0</v>
      </c>
      <c r="H28" s="659">
        <v>0</v>
      </c>
      <c r="I28" s="660" t="e">
        <f t="shared" si="1"/>
        <v>#DIV/0!</v>
      </c>
      <c r="J28" s="659">
        <v>0</v>
      </c>
      <c r="K28" s="659">
        <v>0</v>
      </c>
      <c r="L28" s="660" t="e">
        <f t="shared" si="2"/>
        <v>#DIV/0!</v>
      </c>
      <c r="M28" s="659">
        <v>32</v>
      </c>
      <c r="N28" s="659">
        <v>31</v>
      </c>
      <c r="O28" s="660">
        <f t="shared" si="3"/>
        <v>96.875</v>
      </c>
      <c r="P28" s="659">
        <v>4</v>
      </c>
      <c r="Q28" s="659">
        <v>2</v>
      </c>
      <c r="R28" s="660">
        <f t="shared" si="4"/>
        <v>50</v>
      </c>
      <c r="S28" s="659">
        <v>2</v>
      </c>
      <c r="T28" s="659">
        <v>1</v>
      </c>
      <c r="U28" s="660">
        <f t="shared" si="5"/>
        <v>50</v>
      </c>
      <c r="V28" s="659">
        <v>2</v>
      </c>
      <c r="W28" s="659">
        <v>2</v>
      </c>
      <c r="X28" s="660">
        <f t="shared" si="6"/>
        <v>100</v>
      </c>
      <c r="Y28" s="657">
        <f t="shared" ref="Y28:Z28" si="25">D28+G28+J28+M28+P28+S28+V28</f>
        <v>45</v>
      </c>
      <c r="Z28" s="657">
        <f t="shared" si="25"/>
        <v>40</v>
      </c>
      <c r="AA28" s="661">
        <f t="shared" si="8"/>
        <v>88.888888888888886</v>
      </c>
      <c r="AB28" s="662"/>
    </row>
    <row r="29" spans="1:28" ht="15.75" customHeight="1">
      <c r="A29" s="362">
        <v>19</v>
      </c>
      <c r="B29" s="181" t="str">
        <f>'11'!B27</f>
        <v>Kauman</v>
      </c>
      <c r="C29" s="658" t="str">
        <f>'11'!C27</f>
        <v>Kauman</v>
      </c>
      <c r="D29" s="659">
        <v>3</v>
      </c>
      <c r="E29" s="451">
        <v>3</v>
      </c>
      <c r="F29" s="660">
        <f t="shared" si="0"/>
        <v>100</v>
      </c>
      <c r="G29" s="659">
        <v>0</v>
      </c>
      <c r="H29" s="659">
        <v>0</v>
      </c>
      <c r="I29" s="660" t="e">
        <f t="shared" si="1"/>
        <v>#DIV/0!</v>
      </c>
      <c r="J29" s="659">
        <v>3</v>
      </c>
      <c r="K29" s="659">
        <v>0</v>
      </c>
      <c r="L29" s="660">
        <f t="shared" si="2"/>
        <v>0</v>
      </c>
      <c r="M29" s="659">
        <v>18</v>
      </c>
      <c r="N29" s="659">
        <v>12</v>
      </c>
      <c r="O29" s="660">
        <f t="shared" si="3"/>
        <v>66.666666666666657</v>
      </c>
      <c r="P29" s="659">
        <v>2</v>
      </c>
      <c r="Q29" s="659">
        <v>2</v>
      </c>
      <c r="R29" s="660">
        <f t="shared" si="4"/>
        <v>100</v>
      </c>
      <c r="S29" s="659">
        <v>0</v>
      </c>
      <c r="T29" s="659">
        <v>0</v>
      </c>
      <c r="U29" s="660" t="e">
        <f t="shared" si="5"/>
        <v>#DIV/0!</v>
      </c>
      <c r="V29" s="659">
        <v>7</v>
      </c>
      <c r="W29" s="659">
        <v>5</v>
      </c>
      <c r="X29" s="660">
        <f t="shared" si="6"/>
        <v>71.428571428571431</v>
      </c>
      <c r="Y29" s="657">
        <f t="shared" ref="Y29:Z29" si="26">D29+G29+J29+M29+P29+S29+V29</f>
        <v>33</v>
      </c>
      <c r="Z29" s="657">
        <f t="shared" si="26"/>
        <v>22</v>
      </c>
      <c r="AA29" s="661">
        <f t="shared" si="8"/>
        <v>66.666666666666657</v>
      </c>
      <c r="AB29" s="662"/>
    </row>
    <row r="30" spans="1:28" ht="15.75" customHeight="1">
      <c r="A30" s="362">
        <v>20</v>
      </c>
      <c r="B30" s="181">
        <f>'11'!B28</f>
        <v>0</v>
      </c>
      <c r="C30" s="658" t="str">
        <f>'11'!C28</f>
        <v>Ngrandu</v>
      </c>
      <c r="D30" s="659">
        <v>3</v>
      </c>
      <c r="E30" s="451">
        <v>1</v>
      </c>
      <c r="F30" s="660">
        <f t="shared" si="0"/>
        <v>33.333333333333329</v>
      </c>
      <c r="G30" s="659">
        <v>0</v>
      </c>
      <c r="H30" s="659">
        <v>0</v>
      </c>
      <c r="I30" s="660" t="e">
        <f t="shared" si="1"/>
        <v>#DIV/0!</v>
      </c>
      <c r="J30" s="659">
        <v>0</v>
      </c>
      <c r="K30" s="659">
        <v>0</v>
      </c>
      <c r="L30" s="660" t="e">
        <f t="shared" si="2"/>
        <v>#DIV/0!</v>
      </c>
      <c r="M30" s="659">
        <v>14</v>
      </c>
      <c r="N30" s="659">
        <v>12</v>
      </c>
      <c r="O30" s="660">
        <f t="shared" si="3"/>
        <v>85.714285714285708</v>
      </c>
      <c r="P30" s="659">
        <v>0</v>
      </c>
      <c r="Q30" s="659">
        <v>0</v>
      </c>
      <c r="R30" s="660" t="e">
        <f t="shared" si="4"/>
        <v>#DIV/0!</v>
      </c>
      <c r="S30" s="659">
        <v>1</v>
      </c>
      <c r="T30" s="659">
        <v>1</v>
      </c>
      <c r="U30" s="660">
        <f t="shared" si="5"/>
        <v>100</v>
      </c>
      <c r="V30" s="659">
        <v>2</v>
      </c>
      <c r="W30" s="659">
        <v>1</v>
      </c>
      <c r="X30" s="660">
        <f t="shared" si="6"/>
        <v>50</v>
      </c>
      <c r="Y30" s="657">
        <f t="shared" ref="Y30:Z30" si="27">D30+G30+J30+M30+P30+S30+V30</f>
        <v>20</v>
      </c>
      <c r="Z30" s="657">
        <f t="shared" si="27"/>
        <v>15</v>
      </c>
      <c r="AA30" s="661">
        <f t="shared" si="8"/>
        <v>75</v>
      </c>
      <c r="AB30" s="662"/>
    </row>
    <row r="31" spans="1:28" ht="15.75" customHeight="1">
      <c r="A31" s="362">
        <v>21</v>
      </c>
      <c r="B31" s="181" t="str">
        <f>'11'!B29</f>
        <v>Jambon</v>
      </c>
      <c r="C31" s="658" t="str">
        <f>'11'!C29</f>
        <v>Jambon</v>
      </c>
      <c r="D31" s="659">
        <v>1</v>
      </c>
      <c r="E31" s="451">
        <v>1</v>
      </c>
      <c r="F31" s="660">
        <f t="shared" si="0"/>
        <v>100</v>
      </c>
      <c r="G31" s="659">
        <v>0</v>
      </c>
      <c r="H31" s="659">
        <v>0</v>
      </c>
      <c r="I31" s="660" t="e">
        <f t="shared" si="1"/>
        <v>#DIV/0!</v>
      </c>
      <c r="J31" s="659">
        <v>0</v>
      </c>
      <c r="K31" s="659">
        <v>0</v>
      </c>
      <c r="L31" s="660" t="e">
        <f t="shared" si="2"/>
        <v>#DIV/0!</v>
      </c>
      <c r="M31" s="659">
        <v>18</v>
      </c>
      <c r="N31" s="659">
        <v>18</v>
      </c>
      <c r="O31" s="660">
        <f t="shared" si="3"/>
        <v>100</v>
      </c>
      <c r="P31" s="659">
        <v>3</v>
      </c>
      <c r="Q31" s="659">
        <v>1</v>
      </c>
      <c r="R31" s="660">
        <f t="shared" si="4"/>
        <v>33.333333333333329</v>
      </c>
      <c r="S31" s="659">
        <v>0</v>
      </c>
      <c r="T31" s="659">
        <v>0</v>
      </c>
      <c r="U31" s="660" t="e">
        <f t="shared" si="5"/>
        <v>#DIV/0!</v>
      </c>
      <c r="V31" s="659">
        <v>12</v>
      </c>
      <c r="W31" s="659">
        <v>6</v>
      </c>
      <c r="X31" s="660">
        <f t="shared" si="6"/>
        <v>50</v>
      </c>
      <c r="Y31" s="657">
        <f t="shared" ref="Y31:Z31" si="28">D31+G31+J31+M31+P31+S31+V31</f>
        <v>34</v>
      </c>
      <c r="Z31" s="657">
        <f t="shared" si="28"/>
        <v>26</v>
      </c>
      <c r="AA31" s="661">
        <f t="shared" si="8"/>
        <v>76.470588235294116</v>
      </c>
      <c r="AB31" s="662"/>
    </row>
    <row r="32" spans="1:28" ht="15.75" customHeight="1">
      <c r="A32" s="362">
        <v>22</v>
      </c>
      <c r="B32" s="181" t="str">
        <f>'11'!B30</f>
        <v>Badegan</v>
      </c>
      <c r="C32" s="658" t="str">
        <f>'11'!C30</f>
        <v>Badegan</v>
      </c>
      <c r="D32" s="659">
        <v>2</v>
      </c>
      <c r="E32" s="451">
        <v>1</v>
      </c>
      <c r="F32" s="660">
        <f t="shared" si="0"/>
        <v>50</v>
      </c>
      <c r="G32" s="659">
        <v>0</v>
      </c>
      <c r="H32" s="659">
        <v>0</v>
      </c>
      <c r="I32" s="660" t="e">
        <f t="shared" si="1"/>
        <v>#DIV/0!</v>
      </c>
      <c r="J32" s="659">
        <v>0</v>
      </c>
      <c r="K32" s="659">
        <v>0</v>
      </c>
      <c r="L32" s="660" t="e">
        <f t="shared" si="2"/>
        <v>#DIV/0!</v>
      </c>
      <c r="M32" s="659">
        <v>17</v>
      </c>
      <c r="N32" s="659">
        <v>17</v>
      </c>
      <c r="O32" s="660">
        <f t="shared" si="3"/>
        <v>100</v>
      </c>
      <c r="P32" s="659">
        <v>7</v>
      </c>
      <c r="Q32" s="659">
        <v>0</v>
      </c>
      <c r="R32" s="660">
        <f t="shared" si="4"/>
        <v>0</v>
      </c>
      <c r="S32" s="659">
        <v>0</v>
      </c>
      <c r="T32" s="659">
        <v>0</v>
      </c>
      <c r="U32" s="660" t="e">
        <f t="shared" si="5"/>
        <v>#DIV/0!</v>
      </c>
      <c r="V32" s="659">
        <v>3</v>
      </c>
      <c r="W32" s="659">
        <v>3</v>
      </c>
      <c r="X32" s="660">
        <f t="shared" si="6"/>
        <v>100</v>
      </c>
      <c r="Y32" s="657">
        <f t="shared" ref="Y32:Z32" si="29">D32+G32+J32+M32+P32+S32+V32</f>
        <v>29</v>
      </c>
      <c r="Z32" s="657">
        <f t="shared" si="29"/>
        <v>21</v>
      </c>
      <c r="AA32" s="661">
        <f t="shared" si="8"/>
        <v>72.41379310344827</v>
      </c>
      <c r="AB32" s="662"/>
    </row>
    <row r="33" spans="1:28" ht="15.75" customHeight="1">
      <c r="A33" s="362">
        <v>23</v>
      </c>
      <c r="B33" s="181" t="str">
        <f>'11'!B31</f>
        <v>Sampung</v>
      </c>
      <c r="C33" s="658" t="str">
        <f>'11'!C31</f>
        <v>Sampung</v>
      </c>
      <c r="D33" s="663">
        <v>1</v>
      </c>
      <c r="E33" s="452">
        <v>0</v>
      </c>
      <c r="F33" s="660">
        <f t="shared" si="0"/>
        <v>0</v>
      </c>
      <c r="G33" s="663">
        <v>0</v>
      </c>
      <c r="H33" s="663">
        <v>0</v>
      </c>
      <c r="I33" s="660" t="e">
        <f t="shared" si="1"/>
        <v>#DIV/0!</v>
      </c>
      <c r="J33" s="663">
        <v>0</v>
      </c>
      <c r="K33" s="663">
        <v>0</v>
      </c>
      <c r="L33" s="660" t="e">
        <f t="shared" si="2"/>
        <v>#DIV/0!</v>
      </c>
      <c r="M33" s="663">
        <v>4</v>
      </c>
      <c r="N33" s="663">
        <v>0</v>
      </c>
      <c r="O33" s="660">
        <f t="shared" si="3"/>
        <v>0</v>
      </c>
      <c r="P33" s="663">
        <v>0</v>
      </c>
      <c r="Q33" s="663">
        <v>0</v>
      </c>
      <c r="R33" s="660" t="e">
        <f t="shared" si="4"/>
        <v>#DIV/0!</v>
      </c>
      <c r="S33" s="663">
        <v>0</v>
      </c>
      <c r="T33" s="663">
        <v>0</v>
      </c>
      <c r="U33" s="660" t="e">
        <f t="shared" si="5"/>
        <v>#DIV/0!</v>
      </c>
      <c r="V33" s="663">
        <v>0</v>
      </c>
      <c r="W33" s="663">
        <v>0</v>
      </c>
      <c r="X33" s="660" t="e">
        <f t="shared" si="6"/>
        <v>#DIV/0!</v>
      </c>
      <c r="Y33" s="657">
        <f t="shared" ref="Y33:Z33" si="30">D33+G33+J33+M33+P33+S33+V33</f>
        <v>5</v>
      </c>
      <c r="Z33" s="657">
        <f t="shared" si="30"/>
        <v>0</v>
      </c>
      <c r="AA33" s="661">
        <f t="shared" si="8"/>
        <v>0</v>
      </c>
      <c r="AB33" s="662"/>
    </row>
    <row r="34" spans="1:28" ht="15.75" customHeight="1">
      <c r="A34" s="362">
        <v>24</v>
      </c>
      <c r="B34" s="181">
        <f>'11'!B32</f>
        <v>0</v>
      </c>
      <c r="C34" s="658" t="str">
        <f>'11'!C32</f>
        <v>Kunti</v>
      </c>
      <c r="D34" s="659">
        <v>2</v>
      </c>
      <c r="E34" s="451">
        <v>2</v>
      </c>
      <c r="F34" s="660">
        <f t="shared" si="0"/>
        <v>100</v>
      </c>
      <c r="G34" s="659">
        <v>0</v>
      </c>
      <c r="H34" s="659">
        <v>0</v>
      </c>
      <c r="I34" s="660" t="e">
        <f t="shared" si="1"/>
        <v>#DIV/0!</v>
      </c>
      <c r="J34" s="659">
        <v>0</v>
      </c>
      <c r="K34" s="659">
        <v>0</v>
      </c>
      <c r="L34" s="660" t="e">
        <f t="shared" si="2"/>
        <v>#DIV/0!</v>
      </c>
      <c r="M34" s="659">
        <v>8</v>
      </c>
      <c r="N34" s="659">
        <v>8</v>
      </c>
      <c r="O34" s="660">
        <f t="shared" si="3"/>
        <v>100</v>
      </c>
      <c r="P34" s="659">
        <v>5</v>
      </c>
      <c r="Q34" s="659">
        <v>5</v>
      </c>
      <c r="R34" s="660">
        <f t="shared" si="4"/>
        <v>100</v>
      </c>
      <c r="S34" s="659">
        <v>0</v>
      </c>
      <c r="T34" s="659">
        <v>0</v>
      </c>
      <c r="U34" s="660" t="e">
        <f t="shared" si="5"/>
        <v>#DIV/0!</v>
      </c>
      <c r="V34" s="659">
        <v>0</v>
      </c>
      <c r="W34" s="659">
        <v>0</v>
      </c>
      <c r="X34" s="660" t="e">
        <f t="shared" si="6"/>
        <v>#DIV/0!</v>
      </c>
      <c r="Y34" s="657">
        <f t="shared" ref="Y34:Z34" si="31">D34+G34+J34+M34+P34+S34+V34</f>
        <v>15</v>
      </c>
      <c r="Z34" s="657">
        <f t="shared" si="31"/>
        <v>15</v>
      </c>
      <c r="AA34" s="661">
        <f t="shared" si="8"/>
        <v>100</v>
      </c>
      <c r="AB34" s="662"/>
    </row>
    <row r="35" spans="1:28" ht="15.75" customHeight="1">
      <c r="A35" s="362">
        <v>25</v>
      </c>
      <c r="B35" s="181" t="str">
        <f>'11'!B33</f>
        <v>Sukorejo</v>
      </c>
      <c r="C35" s="658" t="str">
        <f>'11'!C33</f>
        <v>Sukorejo</v>
      </c>
      <c r="D35" s="659">
        <v>8</v>
      </c>
      <c r="E35" s="451">
        <v>0</v>
      </c>
      <c r="F35" s="660">
        <f t="shared" si="0"/>
        <v>0</v>
      </c>
      <c r="G35" s="659">
        <v>0</v>
      </c>
      <c r="H35" s="659">
        <v>0</v>
      </c>
      <c r="I35" s="660" t="e">
        <f t="shared" si="1"/>
        <v>#DIV/0!</v>
      </c>
      <c r="J35" s="659">
        <v>5</v>
      </c>
      <c r="K35" s="659">
        <v>0</v>
      </c>
      <c r="L35" s="660">
        <f t="shared" si="2"/>
        <v>0</v>
      </c>
      <c r="M35" s="659">
        <v>35</v>
      </c>
      <c r="N35" s="659">
        <v>5</v>
      </c>
      <c r="O35" s="660">
        <f t="shared" si="3"/>
        <v>14.285714285714285</v>
      </c>
      <c r="P35" s="659">
        <v>1</v>
      </c>
      <c r="Q35" s="659">
        <v>0</v>
      </c>
      <c r="R35" s="660">
        <f t="shared" si="4"/>
        <v>0</v>
      </c>
      <c r="S35" s="659">
        <v>0</v>
      </c>
      <c r="T35" s="659">
        <v>0</v>
      </c>
      <c r="U35" s="660" t="e">
        <f t="shared" si="5"/>
        <v>#DIV/0!</v>
      </c>
      <c r="V35" s="659">
        <v>3</v>
      </c>
      <c r="W35" s="659">
        <v>3</v>
      </c>
      <c r="X35" s="660">
        <f t="shared" si="6"/>
        <v>100</v>
      </c>
      <c r="Y35" s="657">
        <f t="shared" ref="Y35:Z35" si="32">D35+G35+J35+M35+P35+S35+V35</f>
        <v>52</v>
      </c>
      <c r="Z35" s="657">
        <f t="shared" si="32"/>
        <v>8</v>
      </c>
      <c r="AA35" s="661">
        <f t="shared" si="8"/>
        <v>15.384615384615385</v>
      </c>
      <c r="AB35" s="662"/>
    </row>
    <row r="36" spans="1:28" ht="15.75" customHeight="1">
      <c r="A36" s="362">
        <v>26</v>
      </c>
      <c r="B36" s="181" t="str">
        <f>'11'!B34</f>
        <v>Ponorogo</v>
      </c>
      <c r="C36" s="658" t="str">
        <f>'11'!C34</f>
        <v>Po. Utara</v>
      </c>
      <c r="D36" s="659">
        <v>8</v>
      </c>
      <c r="E36" s="451">
        <v>5</v>
      </c>
      <c r="F36" s="660">
        <f t="shared" si="0"/>
        <v>62.5</v>
      </c>
      <c r="G36" s="659">
        <v>22</v>
      </c>
      <c r="H36" s="659">
        <v>18</v>
      </c>
      <c r="I36" s="660">
        <f t="shared" si="1"/>
        <v>81.818181818181827</v>
      </c>
      <c r="J36" s="659">
        <v>0</v>
      </c>
      <c r="K36" s="659">
        <v>0</v>
      </c>
      <c r="L36" s="660" t="e">
        <f t="shared" si="2"/>
        <v>#DIV/0!</v>
      </c>
      <c r="M36" s="659">
        <v>28</v>
      </c>
      <c r="N36" s="659">
        <v>22</v>
      </c>
      <c r="O36" s="660">
        <f t="shared" si="3"/>
        <v>78.571428571428569</v>
      </c>
      <c r="P36" s="659">
        <v>18</v>
      </c>
      <c r="Q36" s="659">
        <v>11</v>
      </c>
      <c r="R36" s="660">
        <f t="shared" si="4"/>
        <v>61.111111111111114</v>
      </c>
      <c r="S36" s="659">
        <v>13</v>
      </c>
      <c r="T36" s="659">
        <v>8</v>
      </c>
      <c r="U36" s="660">
        <f t="shared" si="5"/>
        <v>61.53846153846154</v>
      </c>
      <c r="V36" s="659">
        <v>21</v>
      </c>
      <c r="W36" s="659">
        <v>15</v>
      </c>
      <c r="X36" s="660">
        <f t="shared" si="6"/>
        <v>71.428571428571431</v>
      </c>
      <c r="Y36" s="657">
        <f t="shared" ref="Y36:Z36" si="33">D36+G36+J36+M36+P36+S36+V36</f>
        <v>110</v>
      </c>
      <c r="Z36" s="657">
        <f t="shared" si="33"/>
        <v>79</v>
      </c>
      <c r="AA36" s="661">
        <f t="shared" si="8"/>
        <v>71.818181818181813</v>
      </c>
      <c r="AB36" s="662"/>
    </row>
    <row r="37" spans="1:28" ht="15.75" customHeight="1">
      <c r="A37" s="362">
        <v>27</v>
      </c>
      <c r="B37" s="181">
        <f>'11'!B35</f>
        <v>0</v>
      </c>
      <c r="C37" s="658" t="str">
        <f>'11'!C35</f>
        <v>Po. Selatan</v>
      </c>
      <c r="D37" s="659">
        <v>6</v>
      </c>
      <c r="E37" s="451">
        <v>4</v>
      </c>
      <c r="F37" s="660">
        <f t="shared" si="0"/>
        <v>66.666666666666657</v>
      </c>
      <c r="G37" s="659">
        <v>6</v>
      </c>
      <c r="H37" s="659">
        <v>4</v>
      </c>
      <c r="I37" s="660">
        <f t="shared" si="1"/>
        <v>66.666666666666657</v>
      </c>
      <c r="J37" s="659">
        <v>2</v>
      </c>
      <c r="K37" s="659">
        <v>0</v>
      </c>
      <c r="L37" s="660">
        <f t="shared" si="2"/>
        <v>0</v>
      </c>
      <c r="M37" s="659">
        <v>32</v>
      </c>
      <c r="N37" s="659">
        <v>27</v>
      </c>
      <c r="O37" s="660">
        <f t="shared" si="3"/>
        <v>84.375</v>
      </c>
      <c r="P37" s="659">
        <v>0</v>
      </c>
      <c r="Q37" s="659">
        <v>0</v>
      </c>
      <c r="R37" s="660" t="e">
        <f t="shared" si="4"/>
        <v>#DIV/0!</v>
      </c>
      <c r="S37" s="659">
        <v>14</v>
      </c>
      <c r="T37" s="659">
        <v>8</v>
      </c>
      <c r="U37" s="660">
        <f t="shared" si="5"/>
        <v>57.142857142857139</v>
      </c>
      <c r="V37" s="659">
        <v>8</v>
      </c>
      <c r="W37" s="659">
        <v>7</v>
      </c>
      <c r="X37" s="660">
        <f t="shared" si="6"/>
        <v>87.5</v>
      </c>
      <c r="Y37" s="657">
        <f t="shared" ref="Y37:Z37" si="34">D37+G37+J37+M37+P37+S37+V37</f>
        <v>68</v>
      </c>
      <c r="Z37" s="657">
        <f t="shared" si="34"/>
        <v>50</v>
      </c>
      <c r="AA37" s="661">
        <f t="shared" si="8"/>
        <v>73.529411764705884</v>
      </c>
      <c r="AB37" s="662"/>
    </row>
    <row r="38" spans="1:28" ht="15.75" customHeight="1">
      <c r="A38" s="362">
        <v>28</v>
      </c>
      <c r="B38" s="181" t="str">
        <f>'11'!B36</f>
        <v>Babadan</v>
      </c>
      <c r="C38" s="658" t="str">
        <f>'11'!C36</f>
        <v>Babadan</v>
      </c>
      <c r="D38" s="659">
        <v>0</v>
      </c>
      <c r="E38" s="451">
        <v>0</v>
      </c>
      <c r="F38" s="660" t="e">
        <f t="shared" si="0"/>
        <v>#DIV/0!</v>
      </c>
      <c r="G38" s="659">
        <v>0</v>
      </c>
      <c r="H38" s="659">
        <v>0</v>
      </c>
      <c r="I38" s="660" t="e">
        <f t="shared" si="1"/>
        <v>#DIV/0!</v>
      </c>
      <c r="J38" s="659">
        <v>0</v>
      </c>
      <c r="K38" s="659">
        <v>0</v>
      </c>
      <c r="L38" s="660" t="e">
        <f t="shared" si="2"/>
        <v>#DIV/0!</v>
      </c>
      <c r="M38" s="659">
        <v>19</v>
      </c>
      <c r="N38" s="659">
        <v>16</v>
      </c>
      <c r="O38" s="660">
        <f t="shared" si="3"/>
        <v>84.210526315789465</v>
      </c>
      <c r="P38" s="659">
        <v>4</v>
      </c>
      <c r="Q38" s="659">
        <v>3</v>
      </c>
      <c r="R38" s="660">
        <f t="shared" si="4"/>
        <v>75</v>
      </c>
      <c r="S38" s="659">
        <v>0</v>
      </c>
      <c r="T38" s="659">
        <v>0</v>
      </c>
      <c r="U38" s="660" t="e">
        <f t="shared" si="5"/>
        <v>#DIV/0!</v>
      </c>
      <c r="V38" s="659">
        <v>7</v>
      </c>
      <c r="W38" s="659">
        <v>4</v>
      </c>
      <c r="X38" s="660">
        <f t="shared" si="6"/>
        <v>57.142857142857139</v>
      </c>
      <c r="Y38" s="657">
        <f t="shared" ref="Y38:Z38" si="35">D38+G38+J38+M38+P38+S38+V38</f>
        <v>30</v>
      </c>
      <c r="Z38" s="657">
        <f t="shared" si="35"/>
        <v>23</v>
      </c>
      <c r="AA38" s="661">
        <f t="shared" si="8"/>
        <v>76.666666666666671</v>
      </c>
      <c r="AB38" s="662"/>
    </row>
    <row r="39" spans="1:28" ht="15.75" customHeight="1">
      <c r="A39" s="362">
        <v>29</v>
      </c>
      <c r="B39" s="181">
        <f>'11'!B37</f>
        <v>0</v>
      </c>
      <c r="C39" s="658" t="str">
        <f>'11'!C37</f>
        <v>Sukosari</v>
      </c>
      <c r="D39" s="451">
        <v>0</v>
      </c>
      <c r="E39" s="451">
        <v>0</v>
      </c>
      <c r="F39" s="660" t="e">
        <f t="shared" si="0"/>
        <v>#DIV/0!</v>
      </c>
      <c r="G39" s="451">
        <v>0</v>
      </c>
      <c r="H39" s="451">
        <v>0</v>
      </c>
      <c r="I39" s="660" t="e">
        <f t="shared" si="1"/>
        <v>#DIV/0!</v>
      </c>
      <c r="J39" s="451">
        <v>0</v>
      </c>
      <c r="K39" s="451">
        <v>0</v>
      </c>
      <c r="L39" s="660" t="e">
        <f t="shared" si="2"/>
        <v>#DIV/0!</v>
      </c>
      <c r="M39" s="451">
        <v>21</v>
      </c>
      <c r="N39" s="451">
        <v>20</v>
      </c>
      <c r="O39" s="660">
        <f t="shared" si="3"/>
        <v>95.238095238095227</v>
      </c>
      <c r="P39" s="451">
        <v>2</v>
      </c>
      <c r="Q39" s="451">
        <v>2</v>
      </c>
      <c r="R39" s="660">
        <f t="shared" si="4"/>
        <v>100</v>
      </c>
      <c r="S39" s="451">
        <v>0</v>
      </c>
      <c r="T39" s="451">
        <v>0</v>
      </c>
      <c r="U39" s="660" t="e">
        <f t="shared" si="5"/>
        <v>#DIV/0!</v>
      </c>
      <c r="V39" s="451">
        <v>19</v>
      </c>
      <c r="W39" s="451">
        <v>19</v>
      </c>
      <c r="X39" s="660">
        <f t="shared" si="6"/>
        <v>100</v>
      </c>
      <c r="Y39" s="657">
        <f t="shared" ref="Y39:Z39" si="36">D39+G39+J39+M39+P39+S39+V39</f>
        <v>42</v>
      </c>
      <c r="Z39" s="657">
        <f t="shared" si="36"/>
        <v>41</v>
      </c>
      <c r="AA39" s="661">
        <f t="shared" si="8"/>
        <v>97.61904761904762</v>
      </c>
      <c r="AB39" s="662"/>
    </row>
    <row r="40" spans="1:28" ht="15.75" customHeight="1">
      <c r="A40" s="362">
        <v>30</v>
      </c>
      <c r="B40" s="181" t="str">
        <f>'11'!B38</f>
        <v>Jenangan</v>
      </c>
      <c r="C40" s="658" t="str">
        <f>'11'!C38</f>
        <v>Jenangan</v>
      </c>
      <c r="D40" s="451">
        <v>7</v>
      </c>
      <c r="E40" s="451">
        <v>0</v>
      </c>
      <c r="F40" s="660">
        <f t="shared" si="0"/>
        <v>0</v>
      </c>
      <c r="G40" s="451">
        <v>0</v>
      </c>
      <c r="H40" s="451">
        <v>0</v>
      </c>
      <c r="I40" s="660" t="e">
        <f t="shared" si="1"/>
        <v>#DIV/0!</v>
      </c>
      <c r="J40" s="451">
        <v>0</v>
      </c>
      <c r="K40" s="451">
        <v>0</v>
      </c>
      <c r="L40" s="660" t="e">
        <f t="shared" si="2"/>
        <v>#DIV/0!</v>
      </c>
      <c r="M40" s="451">
        <v>19</v>
      </c>
      <c r="N40" s="451">
        <v>16</v>
      </c>
      <c r="O40" s="660">
        <f t="shared" si="3"/>
        <v>84.210526315789465</v>
      </c>
      <c r="P40" s="451">
        <v>2</v>
      </c>
      <c r="Q40" s="451">
        <v>0</v>
      </c>
      <c r="R40" s="660">
        <f t="shared" si="4"/>
        <v>0</v>
      </c>
      <c r="S40" s="451">
        <v>9</v>
      </c>
      <c r="T40" s="451">
        <v>0</v>
      </c>
      <c r="U40" s="660">
        <f t="shared" si="5"/>
        <v>0</v>
      </c>
      <c r="V40" s="451">
        <v>3</v>
      </c>
      <c r="W40" s="451">
        <v>0</v>
      </c>
      <c r="X40" s="660">
        <f t="shared" si="6"/>
        <v>0</v>
      </c>
      <c r="Y40" s="657">
        <f t="shared" ref="Y40:Z40" si="37">D40+G40+J40+M40+P40+S40+V40</f>
        <v>40</v>
      </c>
      <c r="Z40" s="657">
        <f t="shared" si="37"/>
        <v>16</v>
      </c>
      <c r="AA40" s="661">
        <f t="shared" si="8"/>
        <v>40</v>
      </c>
      <c r="AB40" s="662"/>
    </row>
    <row r="41" spans="1:28" ht="15.75" customHeight="1">
      <c r="A41" s="362">
        <v>31</v>
      </c>
      <c r="B41" s="181">
        <f>'11'!B39</f>
        <v>0</v>
      </c>
      <c r="C41" s="658" t="str">
        <f>'11'!C39</f>
        <v>Setono</v>
      </c>
      <c r="D41" s="451">
        <v>1</v>
      </c>
      <c r="E41" s="451">
        <v>1</v>
      </c>
      <c r="F41" s="660">
        <f t="shared" si="0"/>
        <v>100</v>
      </c>
      <c r="G41" s="451">
        <v>0</v>
      </c>
      <c r="H41" s="451">
        <v>0</v>
      </c>
      <c r="I41" s="660" t="e">
        <f t="shared" si="1"/>
        <v>#DIV/0!</v>
      </c>
      <c r="J41" s="451">
        <v>2</v>
      </c>
      <c r="K41" s="451">
        <v>0</v>
      </c>
      <c r="L41" s="660">
        <f t="shared" si="2"/>
        <v>0</v>
      </c>
      <c r="M41" s="451">
        <v>21</v>
      </c>
      <c r="N41" s="451">
        <v>18</v>
      </c>
      <c r="O41" s="660">
        <f t="shared" si="3"/>
        <v>85.714285714285708</v>
      </c>
      <c r="P41" s="451">
        <v>0</v>
      </c>
      <c r="Q41" s="451">
        <v>0</v>
      </c>
      <c r="R41" s="660" t="e">
        <f t="shared" si="4"/>
        <v>#DIV/0!</v>
      </c>
      <c r="S41" s="451">
        <v>1</v>
      </c>
      <c r="T41" s="451">
        <v>0</v>
      </c>
      <c r="U41" s="660">
        <f t="shared" si="5"/>
        <v>0</v>
      </c>
      <c r="V41" s="451">
        <v>5</v>
      </c>
      <c r="W41" s="451">
        <v>3</v>
      </c>
      <c r="X41" s="660">
        <f t="shared" si="6"/>
        <v>60</v>
      </c>
      <c r="Y41" s="657">
        <f t="shared" ref="Y41:Z41" si="38">D41+G41+J41+M41+P41+S41+V41</f>
        <v>30</v>
      </c>
      <c r="Z41" s="657">
        <f t="shared" si="38"/>
        <v>22</v>
      </c>
      <c r="AA41" s="661">
        <f t="shared" si="8"/>
        <v>73.333333333333329</v>
      </c>
      <c r="AB41" s="662"/>
    </row>
    <row r="42" spans="1:28" ht="15.75" customHeight="1">
      <c r="A42" s="362">
        <v>32</v>
      </c>
      <c r="B42" s="181" t="str">
        <f>'11'!B40</f>
        <v>Ngebel</v>
      </c>
      <c r="C42" s="658" t="str">
        <f>'11'!C40</f>
        <v>Ngebel</v>
      </c>
      <c r="D42" s="664">
        <v>0</v>
      </c>
      <c r="E42" s="664">
        <v>0</v>
      </c>
      <c r="F42" s="665" t="e">
        <f t="shared" si="0"/>
        <v>#DIV/0!</v>
      </c>
      <c r="G42" s="664">
        <v>1</v>
      </c>
      <c r="H42" s="664">
        <v>1</v>
      </c>
      <c r="I42" s="665">
        <f t="shared" si="1"/>
        <v>100</v>
      </c>
      <c r="J42" s="664">
        <v>0</v>
      </c>
      <c r="K42" s="664">
        <v>0</v>
      </c>
      <c r="L42" s="665" t="e">
        <f t="shared" si="2"/>
        <v>#DIV/0!</v>
      </c>
      <c r="M42" s="664">
        <v>4</v>
      </c>
      <c r="N42" s="664">
        <v>4</v>
      </c>
      <c r="O42" s="665">
        <f t="shared" si="3"/>
        <v>100</v>
      </c>
      <c r="P42" s="664">
        <v>19</v>
      </c>
      <c r="Q42" s="664">
        <v>19</v>
      </c>
      <c r="R42" s="665">
        <f t="shared" si="4"/>
        <v>100</v>
      </c>
      <c r="S42" s="664">
        <v>20</v>
      </c>
      <c r="T42" s="664">
        <v>14</v>
      </c>
      <c r="U42" s="665">
        <f t="shared" si="5"/>
        <v>70</v>
      </c>
      <c r="V42" s="664">
        <v>1</v>
      </c>
      <c r="W42" s="664">
        <v>0</v>
      </c>
      <c r="X42" s="665">
        <f t="shared" si="6"/>
        <v>0</v>
      </c>
      <c r="Y42" s="666">
        <f t="shared" ref="Y42:Z42" si="39">D42+G42+J42+M42+P42+S42+V42</f>
        <v>45</v>
      </c>
      <c r="Z42" s="666">
        <f t="shared" si="39"/>
        <v>38</v>
      </c>
      <c r="AA42" s="667">
        <f t="shared" si="8"/>
        <v>84.444444444444443</v>
      </c>
      <c r="AB42" s="662"/>
    </row>
    <row r="43" spans="1:28" ht="15.75" customHeight="1">
      <c r="A43" s="295" t="s">
        <v>1057</v>
      </c>
      <c r="B43" s="668"/>
      <c r="C43" s="668"/>
      <c r="D43" s="669">
        <f t="shared" ref="D43:E43" si="40">SUM(D11:D42)</f>
        <v>120</v>
      </c>
      <c r="E43" s="669">
        <f t="shared" si="40"/>
        <v>72</v>
      </c>
      <c r="F43" s="670">
        <f t="shared" si="0"/>
        <v>60</v>
      </c>
      <c r="G43" s="669">
        <f t="shared" ref="G43:H43" si="41">SUM(G11:G42)</f>
        <v>29</v>
      </c>
      <c r="H43" s="669">
        <f t="shared" si="41"/>
        <v>23</v>
      </c>
      <c r="I43" s="670">
        <f t="shared" si="1"/>
        <v>79.310344827586206</v>
      </c>
      <c r="J43" s="669">
        <f t="shared" ref="J43:K43" si="42">SUM(J11:J42)</f>
        <v>16</v>
      </c>
      <c r="K43" s="669">
        <f t="shared" si="42"/>
        <v>2</v>
      </c>
      <c r="L43" s="670">
        <f t="shared" si="2"/>
        <v>12.5</v>
      </c>
      <c r="M43" s="669">
        <f t="shared" ref="M43:N43" si="43">SUM(M11:M42)</f>
        <v>469</v>
      </c>
      <c r="N43" s="669">
        <f t="shared" si="43"/>
        <v>369</v>
      </c>
      <c r="O43" s="670">
        <f t="shared" si="3"/>
        <v>78.678038379530918</v>
      </c>
      <c r="P43" s="669">
        <f t="shared" ref="P43:Q43" si="44">SUM(P11:P42)</f>
        <v>135</v>
      </c>
      <c r="Q43" s="669">
        <f t="shared" si="44"/>
        <v>99</v>
      </c>
      <c r="R43" s="670">
        <f t="shared" si="4"/>
        <v>73.333333333333329</v>
      </c>
      <c r="S43" s="669">
        <f t="shared" ref="S43:T43" si="45">SUM(S11:S42)</f>
        <v>75</v>
      </c>
      <c r="T43" s="669">
        <f t="shared" si="45"/>
        <v>39</v>
      </c>
      <c r="U43" s="670">
        <f t="shared" si="5"/>
        <v>52</v>
      </c>
      <c r="V43" s="669">
        <f t="shared" ref="V43:W43" si="46">SUM(V11:V42)</f>
        <v>122</v>
      </c>
      <c r="W43" s="669">
        <f t="shared" si="46"/>
        <v>85</v>
      </c>
      <c r="X43" s="671">
        <f t="shared" si="6"/>
        <v>69.672131147540981</v>
      </c>
      <c r="Y43" s="190">
        <f t="shared" ref="Y43:Z43" si="47">D43+G43+J43+M43+P43+S43+V43</f>
        <v>966</v>
      </c>
      <c r="Z43" s="190">
        <f t="shared" si="47"/>
        <v>689</v>
      </c>
      <c r="AA43" s="670">
        <f t="shared" si="8"/>
        <v>71.325051759834366</v>
      </c>
      <c r="AB43" s="672"/>
    </row>
    <row r="44" spans="1:28" ht="15.75" customHeight="1">
      <c r="A44" s="221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</row>
    <row r="45" spans="1:28" ht="15.75" customHeight="1">
      <c r="A45" s="673" t="s">
        <v>1320</v>
      </c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</row>
    <row r="46" spans="1:28" ht="15.75" customHeight="1">
      <c r="A46" s="221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</row>
    <row r="47" spans="1:28" ht="15.75" customHeight="1">
      <c r="A47" s="221" t="s">
        <v>1009</v>
      </c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</row>
    <row r="48" spans="1:28" ht="15.75" customHeight="1">
      <c r="A48" s="221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</row>
    <row r="49" spans="1:28" ht="15.75" customHeight="1">
      <c r="A49" s="221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</row>
    <row r="50" spans="1:28" ht="15.75" customHeight="1">
      <c r="A50" s="221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</row>
    <row r="51" spans="1:28" ht="15.75" customHeight="1">
      <c r="A51" s="221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</row>
    <row r="52" spans="1:28" ht="15.75" customHeight="1">
      <c r="A52" s="221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</row>
    <row r="53" spans="1:28" ht="15.75" customHeight="1">
      <c r="A53" s="221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</row>
    <row r="54" spans="1:28" ht="15.75" customHeight="1">
      <c r="A54" s="221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</row>
    <row r="55" spans="1:28" ht="15.75" customHeight="1">
      <c r="A55" s="221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</row>
    <row r="56" spans="1:28" ht="15.75" customHeight="1">
      <c r="A56" s="221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</row>
    <row r="57" spans="1:28" ht="15.75" customHeight="1">
      <c r="A57" s="221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</row>
    <row r="58" spans="1:28" ht="15.75" customHeight="1">
      <c r="A58" s="221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</row>
    <row r="59" spans="1:28" ht="15.75" customHeight="1">
      <c r="A59" s="221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</row>
    <row r="60" spans="1:28" ht="15.75" customHeight="1">
      <c r="A60" s="221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</row>
    <row r="61" spans="1:28" ht="15.75" customHeight="1">
      <c r="A61" s="221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</row>
    <row r="62" spans="1:28" ht="15.75" customHeight="1">
      <c r="A62" s="221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</row>
    <row r="63" spans="1:28" ht="15.75" customHeight="1">
      <c r="A63" s="221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</row>
    <row r="64" spans="1:28" ht="15.75" customHeight="1">
      <c r="A64" s="221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</row>
    <row r="65" spans="1:28" ht="15.75" customHeight="1">
      <c r="A65" s="221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</row>
    <row r="66" spans="1:28" ht="15.75" customHeight="1">
      <c r="A66" s="221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</row>
    <row r="67" spans="1:28" ht="15.75" customHeight="1">
      <c r="A67" s="221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</row>
    <row r="68" spans="1:28" ht="15.75" customHeight="1">
      <c r="A68" s="221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</row>
    <row r="69" spans="1:28" ht="15.75" customHeight="1">
      <c r="A69" s="221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</row>
    <row r="70" spans="1:28" ht="15.75" customHeight="1">
      <c r="A70" s="221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</row>
    <row r="71" spans="1:28" ht="15.75" customHeight="1">
      <c r="A71" s="221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</row>
    <row r="72" spans="1:28" ht="15.75" customHeight="1">
      <c r="A72" s="221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</row>
    <row r="73" spans="1:28" ht="15.75" customHeight="1">
      <c r="A73" s="221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</row>
    <row r="74" spans="1:28" ht="15.75" customHeight="1">
      <c r="A74" s="221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</row>
    <row r="75" spans="1:28" ht="15.75" customHeight="1">
      <c r="A75" s="221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</row>
    <row r="76" spans="1:28" ht="15.75" customHeight="1">
      <c r="A76" s="221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</row>
    <row r="77" spans="1:28" ht="15.75" customHeight="1">
      <c r="A77" s="221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</row>
    <row r="78" spans="1:28" ht="15.75" customHeight="1">
      <c r="A78" s="221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</row>
    <row r="79" spans="1:28" ht="15.75" customHeight="1">
      <c r="A79" s="221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</row>
    <row r="80" spans="1:28" ht="15.75" customHeight="1">
      <c r="A80" s="221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</row>
    <row r="81" spans="1:28" ht="15.75" customHeight="1">
      <c r="A81" s="221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</row>
    <row r="82" spans="1:28" ht="15.75" customHeight="1">
      <c r="A82" s="221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</row>
    <row r="83" spans="1:28" ht="15.75" customHeight="1">
      <c r="A83" s="221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</row>
    <row r="84" spans="1:28" ht="15.75" customHeight="1">
      <c r="A84" s="221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</row>
    <row r="85" spans="1:28" ht="15.75" customHeight="1">
      <c r="A85" s="221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</row>
    <row r="86" spans="1:28" ht="15.75" customHeight="1">
      <c r="A86" s="221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</row>
    <row r="87" spans="1:28" ht="15.75" customHeight="1">
      <c r="A87" s="221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</row>
    <row r="88" spans="1:28" ht="15.75" customHeight="1">
      <c r="A88" s="221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</row>
    <row r="89" spans="1:28" ht="15.75" customHeight="1">
      <c r="A89" s="221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</row>
    <row r="90" spans="1:28" ht="15.75" customHeight="1">
      <c r="A90" s="221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</row>
    <row r="91" spans="1:28" ht="15.75" customHeight="1">
      <c r="A91" s="221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</row>
    <row r="92" spans="1:28" ht="15.75" customHeight="1">
      <c r="A92" s="221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</row>
    <row r="93" spans="1:28" ht="15.75" customHeight="1">
      <c r="A93" s="221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</row>
    <row r="94" spans="1:28" ht="15.75" customHeight="1">
      <c r="A94" s="221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</row>
    <row r="95" spans="1:28" ht="15.75" customHeight="1">
      <c r="A95" s="221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</row>
    <row r="96" spans="1:28" ht="15.75" customHeight="1">
      <c r="A96" s="221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</row>
    <row r="97" spans="1:28" ht="15.75" customHeight="1">
      <c r="A97" s="221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</row>
    <row r="98" spans="1:28" ht="15.75" customHeight="1">
      <c r="A98" s="221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</row>
    <row r="99" spans="1:28" ht="15.75" customHeight="1">
      <c r="A99" s="221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</row>
    <row r="100" spans="1:28" ht="15.75" customHeight="1">
      <c r="A100" s="221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</row>
    <row r="101" spans="1:28" ht="15.75" customHeight="1">
      <c r="A101" s="221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</row>
    <row r="102" spans="1:28" ht="15.75" customHeight="1">
      <c r="A102" s="221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</row>
    <row r="103" spans="1:28" ht="15.75" customHeight="1">
      <c r="A103" s="221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</row>
    <row r="104" spans="1:28" ht="15.75" customHeight="1">
      <c r="A104" s="221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</row>
    <row r="105" spans="1:28" ht="15.75" customHeight="1">
      <c r="A105" s="221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</row>
    <row r="106" spans="1:28" ht="15.75" customHeight="1">
      <c r="A106" s="221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</row>
    <row r="107" spans="1:28" ht="15.75" customHeight="1">
      <c r="A107" s="221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</row>
    <row r="108" spans="1:28" ht="15.75" customHeight="1">
      <c r="A108" s="221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</row>
    <row r="109" spans="1:28" ht="15.75" customHeight="1">
      <c r="A109" s="221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</row>
    <row r="110" spans="1:28" ht="15.75" customHeight="1">
      <c r="A110" s="221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</row>
    <row r="111" spans="1:28" ht="15.75" customHeight="1">
      <c r="A111" s="221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</row>
    <row r="112" spans="1:28" ht="15.75" customHeight="1">
      <c r="A112" s="221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</row>
    <row r="113" spans="1:28" ht="15.75" customHeight="1">
      <c r="A113" s="221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</row>
    <row r="114" spans="1:28" ht="15.75" customHeight="1">
      <c r="A114" s="221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</row>
    <row r="115" spans="1:28" ht="15.75" customHeight="1">
      <c r="A115" s="221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</row>
    <row r="116" spans="1:28" ht="15.75" customHeight="1">
      <c r="A116" s="221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</row>
    <row r="117" spans="1:28" ht="15.75" customHeight="1">
      <c r="A117" s="221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</row>
    <row r="118" spans="1:28" ht="15.75" customHeight="1">
      <c r="A118" s="221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</row>
    <row r="119" spans="1:28" ht="15.75" customHeight="1">
      <c r="A119" s="221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</row>
    <row r="120" spans="1:28" ht="15.75" customHeight="1">
      <c r="A120" s="221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</row>
    <row r="121" spans="1:28" ht="15.75" customHeight="1">
      <c r="A121" s="221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</row>
    <row r="122" spans="1:28" ht="15.75" customHeight="1">
      <c r="A122" s="221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</row>
    <row r="123" spans="1:28" ht="15.75" customHeight="1">
      <c r="A123" s="221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</row>
    <row r="124" spans="1:28" ht="15.75" customHeight="1">
      <c r="A124" s="221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</row>
    <row r="125" spans="1:28" ht="15.75" customHeight="1">
      <c r="A125" s="221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</row>
    <row r="126" spans="1:28" ht="15.75" customHeight="1">
      <c r="A126" s="221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</row>
    <row r="127" spans="1:28" ht="15.75" customHeight="1">
      <c r="A127" s="221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</row>
    <row r="128" spans="1:28" ht="15.75" customHeight="1">
      <c r="A128" s="221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</row>
    <row r="129" spans="1:28" ht="15.75" customHeight="1">
      <c r="A129" s="221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</row>
    <row r="130" spans="1:28" ht="15.75" customHeight="1">
      <c r="A130" s="221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</row>
    <row r="131" spans="1:28" ht="15.75" customHeight="1">
      <c r="A131" s="221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</row>
    <row r="132" spans="1:28" ht="15.75" customHeight="1">
      <c r="A132" s="221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</row>
    <row r="133" spans="1:28" ht="15.75" customHeight="1">
      <c r="A133" s="221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</row>
    <row r="134" spans="1:28" ht="15.75" customHeight="1">
      <c r="A134" s="221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</row>
    <row r="135" spans="1:28" ht="15.75" customHeight="1">
      <c r="A135" s="221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</row>
    <row r="136" spans="1:28" ht="15.75" customHeight="1">
      <c r="A136" s="221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</row>
    <row r="137" spans="1:28" ht="15.75" customHeight="1">
      <c r="A137" s="221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</row>
    <row r="138" spans="1:28" ht="15.75" customHeight="1">
      <c r="A138" s="221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</row>
    <row r="139" spans="1:28" ht="15.75" customHeight="1">
      <c r="A139" s="221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</row>
    <row r="140" spans="1:28" ht="15.75" customHeight="1">
      <c r="A140" s="221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</row>
    <row r="141" spans="1:28" ht="15.75" customHeight="1">
      <c r="A141" s="221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</row>
    <row r="142" spans="1:28" ht="15.75" customHeight="1">
      <c r="A142" s="221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</row>
    <row r="143" spans="1:28" ht="15.75" customHeight="1">
      <c r="A143" s="221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</row>
    <row r="144" spans="1:28" ht="15.75" customHeight="1">
      <c r="A144" s="221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</row>
    <row r="145" spans="1:28" ht="15.75" customHeight="1">
      <c r="A145" s="221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</row>
    <row r="146" spans="1:28" ht="15.75" customHeight="1">
      <c r="A146" s="221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</row>
    <row r="147" spans="1:28" ht="15.75" customHeight="1">
      <c r="A147" s="221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</row>
    <row r="148" spans="1:28" ht="15.75" customHeight="1">
      <c r="A148" s="221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</row>
    <row r="149" spans="1:28" ht="15.75" customHeight="1">
      <c r="A149" s="221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</row>
    <row r="150" spans="1:28" ht="15.75" customHeight="1">
      <c r="A150" s="221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</row>
    <row r="151" spans="1:28" ht="15.75" customHeight="1">
      <c r="A151" s="221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</row>
    <row r="152" spans="1:28" ht="15.75" customHeight="1">
      <c r="A152" s="221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</row>
    <row r="153" spans="1:28" ht="15.75" customHeight="1">
      <c r="A153" s="221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</row>
    <row r="154" spans="1:28" ht="15.75" customHeight="1">
      <c r="A154" s="221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</row>
    <row r="155" spans="1:28" ht="15.75" customHeight="1">
      <c r="A155" s="221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</row>
    <row r="156" spans="1:28" ht="15.75" customHeight="1">
      <c r="A156" s="221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</row>
    <row r="157" spans="1:28" ht="15.75" customHeight="1">
      <c r="A157" s="221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</row>
    <row r="158" spans="1:28" ht="15.75" customHeight="1">
      <c r="A158" s="221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</row>
    <row r="159" spans="1:28" ht="15.75" customHeight="1">
      <c r="A159" s="221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</row>
    <row r="160" spans="1:28" ht="15.75" customHeight="1">
      <c r="A160" s="221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</row>
    <row r="161" spans="1:28" ht="15.75" customHeight="1">
      <c r="A161" s="221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</row>
    <row r="162" spans="1:28" ht="15.75" customHeight="1">
      <c r="A162" s="221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</row>
    <row r="163" spans="1:28" ht="15.75" customHeight="1">
      <c r="A163" s="221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</row>
    <row r="164" spans="1:28" ht="15.75" customHeight="1">
      <c r="A164" s="221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</row>
    <row r="165" spans="1:28" ht="15.75" customHeight="1">
      <c r="A165" s="221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</row>
    <row r="166" spans="1:28" ht="15.75" customHeight="1">
      <c r="A166" s="221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</row>
    <row r="167" spans="1:28" ht="15.75" customHeight="1">
      <c r="A167" s="221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</row>
    <row r="168" spans="1:28" ht="15.75" customHeight="1">
      <c r="A168" s="221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</row>
    <row r="169" spans="1:28" ht="15.75" customHeight="1">
      <c r="A169" s="221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</row>
    <row r="170" spans="1:28" ht="15.75" customHeight="1">
      <c r="A170" s="221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</row>
    <row r="171" spans="1:28" ht="15.75" customHeight="1">
      <c r="A171" s="221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</row>
    <row r="172" spans="1:28" ht="15.75" customHeight="1">
      <c r="A172" s="221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</row>
    <row r="173" spans="1:28" ht="15.75" customHeight="1">
      <c r="A173" s="221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</row>
    <row r="174" spans="1:28" ht="15.75" customHeight="1">
      <c r="A174" s="221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</row>
    <row r="175" spans="1:28" ht="15.75" customHeight="1">
      <c r="A175" s="221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</row>
    <row r="176" spans="1:28" ht="15.75" customHeight="1">
      <c r="A176" s="221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</row>
    <row r="177" spans="1:28" ht="15.75" customHeight="1">
      <c r="A177" s="221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</row>
    <row r="178" spans="1:28" ht="15.75" customHeight="1">
      <c r="A178" s="221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</row>
    <row r="179" spans="1:28" ht="15.75" customHeight="1">
      <c r="A179" s="221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</row>
    <row r="180" spans="1:28" ht="15.75" customHeight="1">
      <c r="A180" s="221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</row>
    <row r="181" spans="1:28" ht="15.75" customHeight="1">
      <c r="A181" s="221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</row>
    <row r="182" spans="1:28" ht="15.75" customHeight="1">
      <c r="A182" s="221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</row>
    <row r="183" spans="1:28" ht="15.75" customHeight="1">
      <c r="A183" s="221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</row>
    <row r="184" spans="1:28" ht="15.75" customHeight="1">
      <c r="A184" s="221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</row>
    <row r="185" spans="1:28" ht="15.75" customHeight="1">
      <c r="A185" s="221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</row>
    <row r="186" spans="1:28" ht="15.75" customHeight="1">
      <c r="A186" s="221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</row>
    <row r="187" spans="1:28" ht="15.75" customHeight="1">
      <c r="A187" s="221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</row>
    <row r="188" spans="1:28" ht="15.75" customHeight="1">
      <c r="A188" s="221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</row>
    <row r="189" spans="1:28" ht="15.75" customHeight="1">
      <c r="A189" s="221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</row>
    <row r="190" spans="1:28" ht="15.75" customHeight="1">
      <c r="A190" s="221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</row>
    <row r="191" spans="1:28" ht="15.75" customHeight="1">
      <c r="A191" s="221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</row>
    <row r="192" spans="1:28" ht="15.75" customHeight="1">
      <c r="A192" s="221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</row>
    <row r="193" spans="1:28" ht="15.75" customHeight="1">
      <c r="A193" s="221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</row>
    <row r="194" spans="1:28" ht="15.75" customHeight="1">
      <c r="A194" s="221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</row>
    <row r="195" spans="1:28" ht="15.75" customHeight="1">
      <c r="A195" s="221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</row>
    <row r="196" spans="1:28" ht="15.75" customHeight="1">
      <c r="A196" s="221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</row>
    <row r="197" spans="1:28" ht="15.75" customHeight="1">
      <c r="A197" s="221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</row>
    <row r="198" spans="1:28" ht="15.75" customHeight="1">
      <c r="A198" s="221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</row>
    <row r="199" spans="1:28" ht="15.75" customHeight="1">
      <c r="A199" s="221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</row>
    <row r="200" spans="1:28" ht="15.75" customHeight="1">
      <c r="A200" s="221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</row>
    <row r="201" spans="1:28" ht="15.75" customHeight="1">
      <c r="A201" s="221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</row>
    <row r="202" spans="1:28" ht="15.75" customHeight="1">
      <c r="A202" s="221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</row>
    <row r="203" spans="1:28" ht="15.75" customHeight="1">
      <c r="A203" s="221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</row>
    <row r="204" spans="1:28" ht="15.75" customHeight="1">
      <c r="A204" s="221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</row>
    <row r="205" spans="1:28" ht="15.75" customHeight="1">
      <c r="A205" s="221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</row>
    <row r="206" spans="1:28" ht="15.75" customHeight="1">
      <c r="A206" s="221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</row>
    <row r="207" spans="1:28" ht="15.75" customHeight="1">
      <c r="A207" s="221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</row>
    <row r="208" spans="1:28" ht="15.75" customHeight="1">
      <c r="A208" s="221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</row>
    <row r="209" spans="1:28" ht="15.75" customHeight="1">
      <c r="A209" s="221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</row>
    <row r="210" spans="1:28" ht="15.75" customHeight="1">
      <c r="A210" s="221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</row>
    <row r="211" spans="1:28" ht="15.75" customHeight="1">
      <c r="A211" s="221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</row>
    <row r="212" spans="1:28" ht="15.75" customHeight="1">
      <c r="A212" s="221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</row>
    <row r="213" spans="1:28" ht="15.75" customHeight="1">
      <c r="A213" s="221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</row>
    <row r="214" spans="1:28" ht="15.75" customHeight="1">
      <c r="A214" s="221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</row>
    <row r="215" spans="1:28" ht="15.75" customHeight="1">
      <c r="A215" s="221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</row>
    <row r="216" spans="1:28" ht="15.75" customHeight="1">
      <c r="A216" s="221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</row>
    <row r="217" spans="1:28" ht="15.75" customHeight="1">
      <c r="A217" s="221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</row>
    <row r="218" spans="1:28" ht="15.75" customHeight="1">
      <c r="A218" s="221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</row>
    <row r="219" spans="1:28" ht="15.75" customHeight="1">
      <c r="A219" s="221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</row>
    <row r="220" spans="1:28" ht="15.75" customHeight="1">
      <c r="A220" s="221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</row>
    <row r="221" spans="1:28" ht="15.75" customHeight="1">
      <c r="A221" s="221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</row>
    <row r="222" spans="1:28" ht="15.75" customHeight="1">
      <c r="A222" s="221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</row>
    <row r="223" spans="1:28" ht="15.75" customHeight="1">
      <c r="A223" s="221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</row>
    <row r="224" spans="1:28" ht="15.75" customHeight="1">
      <c r="A224" s="221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</row>
    <row r="225" spans="1:28" ht="15.75" customHeight="1">
      <c r="A225" s="221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</row>
    <row r="226" spans="1:28" ht="15.75" customHeight="1">
      <c r="A226" s="221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</row>
    <row r="227" spans="1:28" ht="15.75" customHeight="1">
      <c r="A227" s="221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</row>
    <row r="228" spans="1:28" ht="15.75" customHeight="1">
      <c r="A228" s="221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</row>
    <row r="229" spans="1:28" ht="15.75" customHeight="1">
      <c r="A229" s="221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</row>
    <row r="230" spans="1:28" ht="15.75" customHeight="1">
      <c r="A230" s="221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</row>
    <row r="231" spans="1:28" ht="15.75" customHeight="1">
      <c r="A231" s="221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</row>
    <row r="232" spans="1:28" ht="15.75" customHeight="1">
      <c r="A232" s="221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</row>
    <row r="233" spans="1:28" ht="15.75" customHeight="1">
      <c r="A233" s="221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</row>
    <row r="234" spans="1:28" ht="15.75" customHeight="1">
      <c r="A234" s="221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</row>
    <row r="235" spans="1:28" ht="15.75" customHeight="1">
      <c r="A235" s="221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</row>
    <row r="236" spans="1:28" ht="15.75" customHeight="1">
      <c r="A236" s="221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</row>
    <row r="237" spans="1:28" ht="15.75" customHeight="1">
      <c r="A237" s="221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</row>
    <row r="238" spans="1:28" ht="15.75" customHeight="1">
      <c r="A238" s="221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</row>
    <row r="239" spans="1:28" ht="15.75" customHeight="1">
      <c r="A239" s="221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</row>
    <row r="240" spans="1:28" ht="15.75" customHeight="1">
      <c r="A240" s="221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</row>
    <row r="241" spans="1:28" ht="15.75" customHeight="1">
      <c r="A241" s="221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</row>
    <row r="242" spans="1:28" ht="15.75" customHeight="1">
      <c r="A242" s="221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</row>
    <row r="243" spans="1:28" ht="15.75" customHeight="1">
      <c r="A243" s="221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</row>
    <row r="244" spans="1:28" ht="15.75" customHeight="1">
      <c r="A244" s="221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</row>
    <row r="245" spans="1:28" ht="15.75" customHeight="1">
      <c r="A245" s="221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</row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8">
    <mergeCell ref="Y7:AA7"/>
    <mergeCell ref="D7:F7"/>
    <mergeCell ref="E8:F8"/>
    <mergeCell ref="G7:I7"/>
    <mergeCell ref="H8:I8"/>
    <mergeCell ref="J7:L7"/>
    <mergeCell ref="K8:L8"/>
    <mergeCell ref="M8:M9"/>
    <mergeCell ref="N8:O8"/>
    <mergeCell ref="P8:P9"/>
    <mergeCell ref="Q8:R8"/>
    <mergeCell ref="Y8:Y9"/>
    <mergeCell ref="Z8:AA8"/>
    <mergeCell ref="S8:S9"/>
    <mergeCell ref="T8:U8"/>
    <mergeCell ref="V8:V9"/>
    <mergeCell ref="W8:X8"/>
    <mergeCell ref="A3:X3"/>
    <mergeCell ref="A7:A9"/>
    <mergeCell ref="B7:B9"/>
    <mergeCell ref="C7:C9"/>
    <mergeCell ref="D8:D9"/>
    <mergeCell ref="G8:G9"/>
    <mergeCell ref="J8:J9"/>
    <mergeCell ref="M7:O7"/>
    <mergeCell ref="P7:R7"/>
    <mergeCell ref="S7:U7"/>
    <mergeCell ref="V7:X7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A1:Z1000"/>
  <sheetViews>
    <sheetView workbookViewId="0">
      <pane ySplit="11" topLeftCell="A12" activePane="bottomLeft" state="frozen"/>
      <selection pane="bottomLeft" activeCell="B13" sqref="B13"/>
    </sheetView>
  </sheetViews>
  <sheetFormatPr defaultColWidth="14.42578125" defaultRowHeight="15" customHeight="1"/>
  <cols>
    <col min="1" max="1" width="6.42578125" customWidth="1"/>
    <col min="2" max="3" width="21.7109375" customWidth="1"/>
    <col min="4" max="4" width="15.140625" customWidth="1"/>
    <col min="5" max="5" width="11" customWidth="1"/>
    <col min="6" max="6" width="12" customWidth="1"/>
    <col min="7" max="7" width="19.140625" customWidth="1"/>
    <col min="8" max="10" width="9.7109375" customWidth="1"/>
    <col min="11" max="26" width="14" customWidth="1"/>
  </cols>
  <sheetData>
    <row r="1" spans="1:26" ht="15.75">
      <c r="A1" s="171" t="s">
        <v>2034</v>
      </c>
      <c r="B1" s="153"/>
      <c r="C1" s="153"/>
      <c r="D1" s="153"/>
      <c r="E1" s="153"/>
      <c r="F1" s="153"/>
      <c r="G1" s="153"/>
      <c r="H1" s="153"/>
      <c r="I1" s="153"/>
      <c r="J1" s="153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</row>
    <row r="2" spans="1:26">
      <c r="A2" s="153"/>
      <c r="B2" s="153"/>
      <c r="C2" s="153"/>
      <c r="D2" s="153"/>
      <c r="E2" s="153"/>
      <c r="F2" s="153"/>
      <c r="G2" s="153"/>
      <c r="H2" s="153"/>
      <c r="I2" s="153"/>
      <c r="J2" s="153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</row>
    <row r="3" spans="1:26" ht="15.75">
      <c r="A3" s="743" t="s">
        <v>2035</v>
      </c>
      <c r="B3" s="718"/>
      <c r="C3" s="718"/>
      <c r="D3" s="718"/>
      <c r="E3" s="718"/>
      <c r="F3" s="718"/>
      <c r="G3" s="718"/>
      <c r="H3" s="718"/>
      <c r="I3" s="718"/>
      <c r="J3" s="718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</row>
    <row r="4" spans="1:26" ht="15.75">
      <c r="A4" s="171"/>
      <c r="B4" s="171"/>
      <c r="C4" s="171"/>
      <c r="D4" s="154" t="s">
        <v>284</v>
      </c>
      <c r="E4" s="155" t="str">
        <f>'1'!$F$5</f>
        <v>PONOROGO</v>
      </c>
      <c r="F4" s="154"/>
      <c r="G4" s="155"/>
      <c r="H4" s="155"/>
      <c r="I4" s="155"/>
      <c r="J4" s="171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spans="1:26" ht="15.75">
      <c r="A5" s="171"/>
      <c r="B5" s="171"/>
      <c r="C5" s="171"/>
      <c r="D5" s="154" t="s">
        <v>3</v>
      </c>
      <c r="E5" s="155">
        <f>'1'!$F$6</f>
        <v>2025</v>
      </c>
      <c r="F5" s="154"/>
      <c r="G5" s="155"/>
      <c r="H5" s="155"/>
      <c r="I5" s="155"/>
      <c r="J5" s="171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</row>
    <row r="6" spans="1:26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</row>
    <row r="7" spans="1:26">
      <c r="A7" s="751" t="s">
        <v>4</v>
      </c>
      <c r="B7" s="751" t="s">
        <v>247</v>
      </c>
      <c r="C7" s="751" t="s">
        <v>1156</v>
      </c>
      <c r="D7" s="809" t="s">
        <v>2036</v>
      </c>
      <c r="E7" s="732"/>
      <c r="F7" s="732"/>
      <c r="G7" s="732"/>
      <c r="H7" s="732"/>
      <c r="I7" s="732"/>
      <c r="J7" s="733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</row>
    <row r="8" spans="1:26">
      <c r="A8" s="730"/>
      <c r="B8" s="730"/>
      <c r="C8" s="730"/>
      <c r="D8" s="727" t="s">
        <v>2037</v>
      </c>
      <c r="E8" s="727" t="s">
        <v>2038</v>
      </c>
      <c r="F8" s="727" t="s">
        <v>2039</v>
      </c>
      <c r="G8" s="727" t="s">
        <v>2040</v>
      </c>
      <c r="H8" s="790" t="s">
        <v>2038</v>
      </c>
      <c r="I8" s="748"/>
      <c r="J8" s="727" t="s">
        <v>2041</v>
      </c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</row>
    <row r="9" spans="1:26">
      <c r="A9" s="730"/>
      <c r="B9" s="730"/>
      <c r="C9" s="730"/>
      <c r="D9" s="730"/>
      <c r="E9" s="730"/>
      <c r="F9" s="730"/>
      <c r="G9" s="730"/>
      <c r="H9" s="801"/>
      <c r="I9" s="802"/>
      <c r="J9" s="730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</row>
    <row r="10" spans="1:26" ht="15.75">
      <c r="A10" s="720"/>
      <c r="B10" s="720"/>
      <c r="C10" s="720"/>
      <c r="D10" s="720"/>
      <c r="E10" s="720"/>
      <c r="F10" s="720"/>
      <c r="G10" s="730"/>
      <c r="H10" s="117" t="s">
        <v>2016</v>
      </c>
      <c r="I10" s="117" t="s">
        <v>2042</v>
      </c>
      <c r="J10" s="730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</row>
    <row r="11" spans="1:26">
      <c r="A11" s="119">
        <v>1</v>
      </c>
      <c r="B11" s="265">
        <v>2</v>
      </c>
      <c r="C11" s="265">
        <v>3</v>
      </c>
      <c r="D11" s="119">
        <v>7</v>
      </c>
      <c r="E11" s="119">
        <v>8</v>
      </c>
      <c r="F11" s="119">
        <v>9</v>
      </c>
      <c r="G11" s="119"/>
      <c r="H11" s="119">
        <v>13</v>
      </c>
      <c r="I11" s="119">
        <v>14</v>
      </c>
      <c r="J11" s="119">
        <v>16</v>
      </c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</row>
    <row r="12" spans="1:26">
      <c r="A12" s="240">
        <v>1</v>
      </c>
      <c r="B12" s="250" t="str">
        <f>'11'!B9</f>
        <v>Ngrayun</v>
      </c>
      <c r="C12" s="250" t="str">
        <f>'11'!C9</f>
        <v>Ngrayun</v>
      </c>
      <c r="D12" s="125">
        <v>15</v>
      </c>
      <c r="E12" s="125">
        <v>15</v>
      </c>
      <c r="F12" s="125">
        <v>0</v>
      </c>
      <c r="G12" s="503">
        <f t="shared" ref="G12:G44" si="0">E12/D12*100</f>
        <v>100</v>
      </c>
      <c r="H12" s="125">
        <v>11</v>
      </c>
      <c r="I12" s="125">
        <v>0</v>
      </c>
      <c r="J12" s="503">
        <f t="shared" ref="J12:J44" si="1">H12/E12*100</f>
        <v>73.333333333333329</v>
      </c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</row>
    <row r="13" spans="1:26">
      <c r="A13" s="240">
        <v>2</v>
      </c>
      <c r="B13" s="250">
        <f>'11'!B10</f>
        <v>0</v>
      </c>
      <c r="C13" s="250" t="str">
        <f>'11'!C10</f>
        <v>Selur</v>
      </c>
      <c r="D13" s="125">
        <v>15</v>
      </c>
      <c r="E13" s="125">
        <v>15</v>
      </c>
      <c r="F13" s="125">
        <v>0</v>
      </c>
      <c r="G13" s="503">
        <f t="shared" si="0"/>
        <v>100</v>
      </c>
      <c r="H13" s="125">
        <v>10</v>
      </c>
      <c r="I13" s="125">
        <v>0</v>
      </c>
      <c r="J13" s="503">
        <f t="shared" si="1"/>
        <v>66.666666666666657</v>
      </c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>
      <c r="A14" s="240">
        <v>3</v>
      </c>
      <c r="B14" s="250" t="str">
        <f>'11'!B11</f>
        <v>Slahung</v>
      </c>
      <c r="C14" s="250" t="str">
        <f>'11'!C11</f>
        <v>Slahung</v>
      </c>
      <c r="D14" s="125">
        <v>0</v>
      </c>
      <c r="E14" s="125">
        <v>0</v>
      </c>
      <c r="F14" s="125">
        <v>0</v>
      </c>
      <c r="G14" s="503" t="e">
        <f t="shared" si="0"/>
        <v>#DIV/0!</v>
      </c>
      <c r="H14" s="125">
        <v>0</v>
      </c>
      <c r="I14" s="125">
        <v>0</v>
      </c>
      <c r="J14" s="503" t="e">
        <f t="shared" si="1"/>
        <v>#DIV/0!</v>
      </c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spans="1:26">
      <c r="A15" s="240">
        <v>4</v>
      </c>
      <c r="B15" s="250">
        <f>'11'!B12</f>
        <v>0</v>
      </c>
      <c r="C15" s="250" t="str">
        <f>'11'!C12</f>
        <v>Nailan</v>
      </c>
      <c r="D15" s="125">
        <v>0</v>
      </c>
      <c r="E15" s="125">
        <v>0</v>
      </c>
      <c r="F15" s="125">
        <v>0</v>
      </c>
      <c r="G15" s="503" t="e">
        <f t="shared" si="0"/>
        <v>#DIV/0!</v>
      </c>
      <c r="H15" s="125">
        <v>0</v>
      </c>
      <c r="I15" s="125">
        <v>0</v>
      </c>
      <c r="J15" s="503" t="e">
        <f t="shared" si="1"/>
        <v>#DIV/0!</v>
      </c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</row>
    <row r="16" spans="1:26">
      <c r="A16" s="240">
        <v>5</v>
      </c>
      <c r="B16" s="250" t="str">
        <f>'11'!B13</f>
        <v>Bungkal</v>
      </c>
      <c r="C16" s="250" t="str">
        <f>'11'!C13</f>
        <v>Bungkal</v>
      </c>
      <c r="D16" s="125">
        <v>0</v>
      </c>
      <c r="E16" s="125">
        <v>0</v>
      </c>
      <c r="F16" s="125">
        <v>0</v>
      </c>
      <c r="G16" s="503" t="e">
        <f t="shared" si="0"/>
        <v>#DIV/0!</v>
      </c>
      <c r="H16" s="125">
        <v>0</v>
      </c>
      <c r="I16" s="125">
        <v>0</v>
      </c>
      <c r="J16" s="503" t="e">
        <f t="shared" si="1"/>
        <v>#DIV/0!</v>
      </c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</row>
    <row r="17" spans="1:26">
      <c r="A17" s="240">
        <v>6</v>
      </c>
      <c r="B17" s="250" t="str">
        <f>'11'!B14</f>
        <v>Sambit</v>
      </c>
      <c r="C17" s="250" t="str">
        <f>'11'!C14</f>
        <v>Sambit</v>
      </c>
      <c r="D17" s="125">
        <v>30</v>
      </c>
      <c r="E17" s="125">
        <v>30</v>
      </c>
      <c r="F17" s="125">
        <v>0</v>
      </c>
      <c r="G17" s="503">
        <f t="shared" si="0"/>
        <v>100</v>
      </c>
      <c r="H17" s="125">
        <v>23</v>
      </c>
      <c r="I17" s="125">
        <v>7</v>
      </c>
      <c r="J17" s="503">
        <f t="shared" si="1"/>
        <v>76.666666666666671</v>
      </c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</row>
    <row r="18" spans="1:26">
      <c r="A18" s="240">
        <v>7</v>
      </c>
      <c r="B18" s="250">
        <f>'11'!B15</f>
        <v>0</v>
      </c>
      <c r="C18" s="250" t="str">
        <f>'11'!C15</f>
        <v>Wringinanom</v>
      </c>
      <c r="D18" s="125">
        <v>30</v>
      </c>
      <c r="E18" s="125">
        <v>30</v>
      </c>
      <c r="F18" s="125">
        <v>0</v>
      </c>
      <c r="G18" s="503">
        <f t="shared" si="0"/>
        <v>100</v>
      </c>
      <c r="H18" s="125">
        <v>1</v>
      </c>
      <c r="I18" s="125">
        <v>29</v>
      </c>
      <c r="J18" s="503">
        <f t="shared" si="1"/>
        <v>3.3333333333333335</v>
      </c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</row>
    <row r="19" spans="1:26">
      <c r="A19" s="240">
        <v>8</v>
      </c>
      <c r="B19" s="250" t="str">
        <f>'11'!B16</f>
        <v>Sawoo</v>
      </c>
      <c r="C19" s="250" t="str">
        <f>'11'!C16</f>
        <v>Sawoo</v>
      </c>
      <c r="D19" s="125">
        <v>0</v>
      </c>
      <c r="E19" s="125">
        <v>0</v>
      </c>
      <c r="F19" s="125">
        <v>0</v>
      </c>
      <c r="G19" s="503" t="e">
        <f t="shared" si="0"/>
        <v>#DIV/0!</v>
      </c>
      <c r="H19" s="125">
        <v>0</v>
      </c>
      <c r="I19" s="125">
        <v>0</v>
      </c>
      <c r="J19" s="503" t="e">
        <f t="shared" si="1"/>
        <v>#DIV/0!</v>
      </c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</row>
    <row r="20" spans="1:26">
      <c r="A20" s="240">
        <v>9</v>
      </c>
      <c r="B20" s="250">
        <f>'11'!B17</f>
        <v>0</v>
      </c>
      <c r="C20" s="250" t="str">
        <f>'11'!C17</f>
        <v>Bondrang</v>
      </c>
      <c r="D20" s="125">
        <v>0</v>
      </c>
      <c r="E20" s="125">
        <v>0</v>
      </c>
      <c r="F20" s="125">
        <v>0</v>
      </c>
      <c r="G20" s="503" t="e">
        <f t="shared" si="0"/>
        <v>#DIV/0!</v>
      </c>
      <c r="H20" s="125">
        <v>0</v>
      </c>
      <c r="I20" s="125">
        <v>0</v>
      </c>
      <c r="J20" s="503" t="e">
        <f t="shared" si="1"/>
        <v>#DIV/0!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</row>
    <row r="21" spans="1:26" ht="15.75" customHeight="1">
      <c r="A21" s="240">
        <v>10</v>
      </c>
      <c r="B21" s="250" t="str">
        <f>'11'!B18</f>
        <v>Sooko</v>
      </c>
      <c r="C21" s="250" t="str">
        <f>'11'!C18</f>
        <v>Sooko</v>
      </c>
      <c r="D21" s="125">
        <v>30</v>
      </c>
      <c r="E21" s="125">
        <v>30</v>
      </c>
      <c r="F21" s="125">
        <v>0</v>
      </c>
      <c r="G21" s="503">
        <f t="shared" si="0"/>
        <v>100</v>
      </c>
      <c r="H21" s="125">
        <v>22</v>
      </c>
      <c r="I21" s="125">
        <v>8</v>
      </c>
      <c r="J21" s="503">
        <f t="shared" si="1"/>
        <v>73.333333333333329</v>
      </c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</row>
    <row r="22" spans="1:26" ht="15.75" customHeight="1">
      <c r="A22" s="240">
        <v>11</v>
      </c>
      <c r="B22" s="250" t="str">
        <f>'11'!B19</f>
        <v>Pudak</v>
      </c>
      <c r="C22" s="250" t="str">
        <f>'11'!C19</f>
        <v>Pudak</v>
      </c>
      <c r="D22" s="125">
        <v>30</v>
      </c>
      <c r="E22" s="125">
        <v>30</v>
      </c>
      <c r="F22" s="125">
        <v>0</v>
      </c>
      <c r="G22" s="503">
        <f t="shared" si="0"/>
        <v>100</v>
      </c>
      <c r="H22" s="125">
        <v>0</v>
      </c>
      <c r="I22" s="125">
        <v>30</v>
      </c>
      <c r="J22" s="503">
        <f t="shared" si="1"/>
        <v>0</v>
      </c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</row>
    <row r="23" spans="1:26" ht="15.75" customHeight="1">
      <c r="A23" s="240">
        <v>12</v>
      </c>
      <c r="B23" s="250" t="str">
        <f>'11'!B20</f>
        <v>Pulung</v>
      </c>
      <c r="C23" s="250" t="str">
        <f>'11'!C20</f>
        <v>Pulung</v>
      </c>
      <c r="D23" s="125">
        <v>30</v>
      </c>
      <c r="E23" s="125">
        <v>30</v>
      </c>
      <c r="F23" s="125">
        <v>0</v>
      </c>
      <c r="G23" s="503">
        <f t="shared" si="0"/>
        <v>100</v>
      </c>
      <c r="H23" s="125">
        <v>11</v>
      </c>
      <c r="I23" s="125">
        <v>19</v>
      </c>
      <c r="J23" s="503">
        <f t="shared" si="1"/>
        <v>36.666666666666664</v>
      </c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</row>
    <row r="24" spans="1:26" ht="15.75" customHeight="1">
      <c r="A24" s="240">
        <v>13</v>
      </c>
      <c r="B24" s="250">
        <f>'11'!B21</f>
        <v>0</v>
      </c>
      <c r="C24" s="250" t="str">
        <f>'11'!C21</f>
        <v>Kesugihan</v>
      </c>
      <c r="D24" s="125">
        <v>30</v>
      </c>
      <c r="E24" s="125">
        <v>30</v>
      </c>
      <c r="F24" s="125">
        <v>0</v>
      </c>
      <c r="G24" s="503">
        <f t="shared" si="0"/>
        <v>100</v>
      </c>
      <c r="H24" s="445">
        <v>0</v>
      </c>
      <c r="I24" s="125">
        <v>30</v>
      </c>
      <c r="J24" s="503">
        <f t="shared" si="1"/>
        <v>0</v>
      </c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</row>
    <row r="25" spans="1:26" ht="15.75" customHeight="1">
      <c r="A25" s="240">
        <v>14</v>
      </c>
      <c r="B25" s="250" t="str">
        <f>'11'!B22</f>
        <v>Mlarak</v>
      </c>
      <c r="C25" s="250" t="str">
        <f>'11'!C22</f>
        <v>Mlarak</v>
      </c>
      <c r="D25" s="125">
        <v>0</v>
      </c>
      <c r="E25" s="125">
        <v>0</v>
      </c>
      <c r="F25" s="125">
        <v>0</v>
      </c>
      <c r="G25" s="503" t="e">
        <f t="shared" si="0"/>
        <v>#DIV/0!</v>
      </c>
      <c r="H25" s="125">
        <v>0</v>
      </c>
      <c r="I25" s="125">
        <v>0</v>
      </c>
      <c r="J25" s="503" t="e">
        <f t="shared" si="1"/>
        <v>#DIV/0!</v>
      </c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</row>
    <row r="26" spans="1:26" ht="15.75" customHeight="1">
      <c r="A26" s="240">
        <v>15</v>
      </c>
      <c r="B26" s="250" t="str">
        <f>'11'!B23</f>
        <v>Siman</v>
      </c>
      <c r="C26" s="250" t="str">
        <f>'11'!C23</f>
        <v>Siman</v>
      </c>
      <c r="D26" s="125">
        <v>0</v>
      </c>
      <c r="E26" s="125">
        <v>0</v>
      </c>
      <c r="F26" s="125">
        <v>0</v>
      </c>
      <c r="G26" s="503" t="e">
        <f t="shared" si="0"/>
        <v>#DIV/0!</v>
      </c>
      <c r="H26" s="125">
        <v>0</v>
      </c>
      <c r="I26" s="125">
        <v>0</v>
      </c>
      <c r="J26" s="503" t="e">
        <f t="shared" si="1"/>
        <v>#DIV/0!</v>
      </c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spans="1:26" ht="15.75" customHeight="1">
      <c r="A27" s="240">
        <v>16</v>
      </c>
      <c r="B27" s="250">
        <f>'11'!B24</f>
        <v>0</v>
      </c>
      <c r="C27" s="250" t="str">
        <f>'11'!C24</f>
        <v>Ronowijayan</v>
      </c>
      <c r="D27" s="125">
        <v>30</v>
      </c>
      <c r="E27" s="125">
        <v>30</v>
      </c>
      <c r="F27" s="125">
        <v>0</v>
      </c>
      <c r="G27" s="503">
        <f t="shared" si="0"/>
        <v>100</v>
      </c>
      <c r="H27" s="125">
        <v>2</v>
      </c>
      <c r="I27" s="125">
        <v>28</v>
      </c>
      <c r="J27" s="503">
        <f t="shared" si="1"/>
        <v>6.666666666666667</v>
      </c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</row>
    <row r="28" spans="1:26" ht="15.75" customHeight="1">
      <c r="A28" s="240">
        <v>17</v>
      </c>
      <c r="B28" s="250" t="str">
        <f>'11'!B25</f>
        <v>Jetis</v>
      </c>
      <c r="C28" s="250" t="str">
        <f>'11'!C25</f>
        <v>Jetis</v>
      </c>
      <c r="D28" s="125">
        <v>0</v>
      </c>
      <c r="E28" s="125">
        <v>0</v>
      </c>
      <c r="F28" s="125">
        <v>0</v>
      </c>
      <c r="G28" s="503" t="e">
        <f t="shared" si="0"/>
        <v>#DIV/0!</v>
      </c>
      <c r="H28" s="125">
        <v>0</v>
      </c>
      <c r="I28" s="125">
        <v>0</v>
      </c>
      <c r="J28" s="503" t="e">
        <f t="shared" si="1"/>
        <v>#DIV/0!</v>
      </c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</row>
    <row r="29" spans="1:26" ht="15.75" customHeight="1">
      <c r="A29" s="240">
        <v>18</v>
      </c>
      <c r="B29" s="250" t="str">
        <f>'11'!B26</f>
        <v>Balong</v>
      </c>
      <c r="C29" s="250" t="str">
        <f>'11'!C26</f>
        <v>Balong</v>
      </c>
      <c r="D29" s="125">
        <v>0</v>
      </c>
      <c r="E29" s="125">
        <v>0</v>
      </c>
      <c r="F29" s="125">
        <v>0</v>
      </c>
      <c r="G29" s="503" t="e">
        <f t="shared" si="0"/>
        <v>#DIV/0!</v>
      </c>
      <c r="H29" s="125">
        <v>0</v>
      </c>
      <c r="I29" s="125">
        <v>0</v>
      </c>
      <c r="J29" s="503" t="e">
        <f t="shared" si="1"/>
        <v>#DIV/0!</v>
      </c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</row>
    <row r="30" spans="1:26" ht="15.75" customHeight="1">
      <c r="A30" s="240">
        <v>19</v>
      </c>
      <c r="B30" s="250" t="str">
        <f>'11'!B27</f>
        <v>Kauman</v>
      </c>
      <c r="C30" s="250" t="str">
        <f>'11'!C27</f>
        <v>Kauman</v>
      </c>
      <c r="D30" s="125">
        <v>0</v>
      </c>
      <c r="E30" s="125">
        <v>0</v>
      </c>
      <c r="F30" s="125">
        <v>0</v>
      </c>
      <c r="G30" s="503" t="e">
        <f t="shared" si="0"/>
        <v>#DIV/0!</v>
      </c>
      <c r="H30" s="125">
        <v>0</v>
      </c>
      <c r="I30" s="125">
        <v>0</v>
      </c>
      <c r="J30" s="503" t="e">
        <f t="shared" si="1"/>
        <v>#DIV/0!</v>
      </c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</row>
    <row r="31" spans="1:26" ht="15.75" customHeight="1">
      <c r="A31" s="240">
        <v>20</v>
      </c>
      <c r="B31" s="250">
        <f>'11'!B28</f>
        <v>0</v>
      </c>
      <c r="C31" s="250" t="str">
        <f>'11'!C28</f>
        <v>Ngrandu</v>
      </c>
      <c r="D31" s="125">
        <v>30</v>
      </c>
      <c r="E31" s="125">
        <v>30</v>
      </c>
      <c r="F31" s="125">
        <v>0</v>
      </c>
      <c r="G31" s="503">
        <f t="shared" si="0"/>
        <v>100</v>
      </c>
      <c r="H31" s="125">
        <v>0</v>
      </c>
      <c r="I31" s="125">
        <v>30</v>
      </c>
      <c r="J31" s="503">
        <f t="shared" si="1"/>
        <v>0</v>
      </c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</row>
    <row r="32" spans="1:26" ht="15.75" customHeight="1">
      <c r="A32" s="240">
        <v>21</v>
      </c>
      <c r="B32" s="250" t="str">
        <f>'11'!B29</f>
        <v>Jambon</v>
      </c>
      <c r="C32" s="250" t="str">
        <f>'11'!C29</f>
        <v>Jambon</v>
      </c>
      <c r="D32" s="125">
        <v>0</v>
      </c>
      <c r="E32" s="125">
        <v>0</v>
      </c>
      <c r="F32" s="125">
        <v>0</v>
      </c>
      <c r="G32" s="503" t="e">
        <f t="shared" si="0"/>
        <v>#DIV/0!</v>
      </c>
      <c r="H32" s="125">
        <v>0</v>
      </c>
      <c r="I32" s="125">
        <v>0</v>
      </c>
      <c r="J32" s="503" t="e">
        <f t="shared" si="1"/>
        <v>#DIV/0!</v>
      </c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</row>
    <row r="33" spans="1:26" ht="15.75" customHeight="1">
      <c r="A33" s="240">
        <v>22</v>
      </c>
      <c r="B33" s="250" t="str">
        <f>'11'!B30</f>
        <v>Badegan</v>
      </c>
      <c r="C33" s="250" t="str">
        <f>'11'!C30</f>
        <v>Badegan</v>
      </c>
      <c r="D33" s="125">
        <v>0</v>
      </c>
      <c r="E33" s="125">
        <v>0</v>
      </c>
      <c r="F33" s="125">
        <v>0</v>
      </c>
      <c r="G33" s="503" t="e">
        <f t="shared" si="0"/>
        <v>#DIV/0!</v>
      </c>
      <c r="H33" s="125">
        <v>0</v>
      </c>
      <c r="I33" s="125">
        <v>0</v>
      </c>
      <c r="J33" s="503" t="e">
        <f t="shared" si="1"/>
        <v>#DIV/0!</v>
      </c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</row>
    <row r="34" spans="1:26" ht="15.75" customHeight="1">
      <c r="A34" s="240">
        <v>23</v>
      </c>
      <c r="B34" s="250" t="str">
        <f>'11'!B31</f>
        <v>Sampung</v>
      </c>
      <c r="C34" s="250" t="str">
        <f>'11'!C31</f>
        <v>Sampung</v>
      </c>
      <c r="D34" s="125">
        <v>0</v>
      </c>
      <c r="E34" s="125">
        <v>0</v>
      </c>
      <c r="F34" s="125">
        <v>0</v>
      </c>
      <c r="G34" s="503" t="e">
        <f t="shared" si="0"/>
        <v>#DIV/0!</v>
      </c>
      <c r="H34" s="125">
        <v>0</v>
      </c>
      <c r="I34" s="125">
        <v>0</v>
      </c>
      <c r="J34" s="503" t="e">
        <f t="shared" si="1"/>
        <v>#DIV/0!</v>
      </c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</row>
    <row r="35" spans="1:26" ht="15.75" customHeight="1">
      <c r="A35" s="240">
        <v>24</v>
      </c>
      <c r="B35" s="250">
        <f>'11'!B32</f>
        <v>0</v>
      </c>
      <c r="C35" s="250" t="str">
        <f>'11'!C32</f>
        <v>Kunti</v>
      </c>
      <c r="D35" s="125">
        <v>0</v>
      </c>
      <c r="E35" s="125">
        <v>0</v>
      </c>
      <c r="F35" s="125">
        <v>0</v>
      </c>
      <c r="G35" s="503" t="e">
        <f t="shared" si="0"/>
        <v>#DIV/0!</v>
      </c>
      <c r="H35" s="125">
        <v>0</v>
      </c>
      <c r="I35" s="125">
        <v>0</v>
      </c>
      <c r="J35" s="503" t="e">
        <f t="shared" si="1"/>
        <v>#DIV/0!</v>
      </c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spans="1:26" ht="15.75" customHeight="1">
      <c r="A36" s="240">
        <v>25</v>
      </c>
      <c r="B36" s="250" t="str">
        <f>'11'!B33</f>
        <v>Sukorejo</v>
      </c>
      <c r="C36" s="250" t="str">
        <f>'11'!C33</f>
        <v>Sukorejo</v>
      </c>
      <c r="D36" s="125">
        <v>0</v>
      </c>
      <c r="E36" s="125">
        <v>0</v>
      </c>
      <c r="F36" s="125">
        <v>0</v>
      </c>
      <c r="G36" s="503" t="e">
        <f t="shared" si="0"/>
        <v>#DIV/0!</v>
      </c>
      <c r="H36" s="125">
        <v>0</v>
      </c>
      <c r="I36" s="125">
        <v>0</v>
      </c>
      <c r="J36" s="503" t="e">
        <f t="shared" si="1"/>
        <v>#DIV/0!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</row>
    <row r="37" spans="1:26" ht="15.75" customHeight="1">
      <c r="A37" s="240">
        <v>26</v>
      </c>
      <c r="B37" s="250" t="str">
        <f>'11'!B34</f>
        <v>Ponorogo</v>
      </c>
      <c r="C37" s="250" t="str">
        <f>'11'!C34</f>
        <v>Po. Utara</v>
      </c>
      <c r="D37" s="125">
        <v>30</v>
      </c>
      <c r="E37" s="125">
        <v>30</v>
      </c>
      <c r="F37" s="125">
        <v>0</v>
      </c>
      <c r="G37" s="503">
        <f t="shared" si="0"/>
        <v>100</v>
      </c>
      <c r="H37" s="125">
        <v>21</v>
      </c>
      <c r="I37" s="125">
        <v>9</v>
      </c>
      <c r="J37" s="503">
        <f t="shared" si="1"/>
        <v>70</v>
      </c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</row>
    <row r="38" spans="1:26" ht="15.75" customHeight="1">
      <c r="A38" s="240">
        <v>27</v>
      </c>
      <c r="B38" s="250">
        <f>'11'!B35</f>
        <v>0</v>
      </c>
      <c r="C38" s="250" t="str">
        <f>'11'!C35</f>
        <v>Po. Selatan</v>
      </c>
      <c r="D38" s="125">
        <v>0</v>
      </c>
      <c r="E38" s="125">
        <v>0</v>
      </c>
      <c r="F38" s="125">
        <v>0</v>
      </c>
      <c r="G38" s="503" t="e">
        <f t="shared" si="0"/>
        <v>#DIV/0!</v>
      </c>
      <c r="H38" s="125">
        <v>0</v>
      </c>
      <c r="I38" s="125">
        <v>0</v>
      </c>
      <c r="J38" s="503" t="e">
        <f t="shared" si="1"/>
        <v>#DIV/0!</v>
      </c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</row>
    <row r="39" spans="1:26" ht="15.75" customHeight="1">
      <c r="A39" s="240">
        <v>28</v>
      </c>
      <c r="B39" s="250" t="str">
        <f>'11'!B36</f>
        <v>Babadan</v>
      </c>
      <c r="C39" s="250" t="str">
        <f>'11'!C36</f>
        <v>Babadan</v>
      </c>
      <c r="D39" s="125">
        <v>30</v>
      </c>
      <c r="E39" s="125">
        <v>30</v>
      </c>
      <c r="F39" s="125">
        <v>0</v>
      </c>
      <c r="G39" s="503">
        <f t="shared" si="0"/>
        <v>100</v>
      </c>
      <c r="H39" s="125">
        <v>2</v>
      </c>
      <c r="I39" s="125">
        <v>28</v>
      </c>
      <c r="J39" s="503">
        <f t="shared" si="1"/>
        <v>6.666666666666667</v>
      </c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</row>
    <row r="40" spans="1:26" ht="15.75" customHeight="1">
      <c r="A40" s="240">
        <v>29</v>
      </c>
      <c r="B40" s="250">
        <f>'11'!B37</f>
        <v>0</v>
      </c>
      <c r="C40" s="250" t="str">
        <f>'11'!C37</f>
        <v>Sukosari</v>
      </c>
      <c r="D40" s="125">
        <v>0</v>
      </c>
      <c r="E40" s="125">
        <v>0</v>
      </c>
      <c r="F40" s="125">
        <v>0</v>
      </c>
      <c r="G40" s="503" t="e">
        <f t="shared" si="0"/>
        <v>#DIV/0!</v>
      </c>
      <c r="H40" s="125">
        <v>0</v>
      </c>
      <c r="I40" s="125">
        <v>0</v>
      </c>
      <c r="J40" s="503" t="e">
        <f t="shared" si="1"/>
        <v>#DIV/0!</v>
      </c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</row>
    <row r="41" spans="1:26" ht="15.75" customHeight="1">
      <c r="A41" s="240">
        <v>30</v>
      </c>
      <c r="B41" s="250" t="str">
        <f>'11'!B38</f>
        <v>Jenangan</v>
      </c>
      <c r="C41" s="250" t="str">
        <f>'11'!C38</f>
        <v>Jenangan</v>
      </c>
      <c r="D41" s="125">
        <v>0</v>
      </c>
      <c r="E41" s="125">
        <v>0</v>
      </c>
      <c r="F41" s="125">
        <v>0</v>
      </c>
      <c r="G41" s="503" t="e">
        <f t="shared" si="0"/>
        <v>#DIV/0!</v>
      </c>
      <c r="H41" s="125">
        <v>0</v>
      </c>
      <c r="I41" s="349"/>
      <c r="J41" s="503" t="e">
        <f t="shared" si="1"/>
        <v>#DIV/0!</v>
      </c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</row>
    <row r="42" spans="1:26" ht="15.75" customHeight="1">
      <c r="A42" s="240">
        <v>31</v>
      </c>
      <c r="B42" s="250">
        <f>'11'!B39</f>
        <v>0</v>
      </c>
      <c r="C42" s="250" t="str">
        <f>'11'!C39</f>
        <v>Setono</v>
      </c>
      <c r="D42" s="125">
        <v>0</v>
      </c>
      <c r="E42" s="125">
        <v>0</v>
      </c>
      <c r="F42" s="125">
        <v>0</v>
      </c>
      <c r="G42" s="503" t="e">
        <f t="shared" si="0"/>
        <v>#DIV/0!</v>
      </c>
      <c r="H42" s="125">
        <v>0</v>
      </c>
      <c r="I42" s="125">
        <v>0</v>
      </c>
      <c r="J42" s="503" t="e">
        <f t="shared" si="1"/>
        <v>#DIV/0!</v>
      </c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</row>
    <row r="43" spans="1:26" ht="15.75" customHeight="1">
      <c r="A43" s="674">
        <v>32</v>
      </c>
      <c r="B43" s="675" t="str">
        <f>'11'!B40</f>
        <v>Ngebel</v>
      </c>
      <c r="C43" s="675" t="str">
        <f>'11'!C40</f>
        <v>Ngebel</v>
      </c>
      <c r="D43" s="676">
        <v>30</v>
      </c>
      <c r="E43" s="676">
        <v>30</v>
      </c>
      <c r="F43" s="676">
        <v>0</v>
      </c>
      <c r="G43" s="677">
        <f t="shared" si="0"/>
        <v>100</v>
      </c>
      <c r="H43" s="676">
        <v>0</v>
      </c>
      <c r="I43" s="676">
        <v>30</v>
      </c>
      <c r="J43" s="677">
        <f t="shared" si="1"/>
        <v>0</v>
      </c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</row>
    <row r="44" spans="1:26" ht="15.75" customHeight="1">
      <c r="A44" s="527" t="s">
        <v>1057</v>
      </c>
      <c r="B44" s="547"/>
      <c r="C44" s="550"/>
      <c r="D44" s="678">
        <f t="shared" ref="D44:F44" si="2">SUM(D12:D43)</f>
        <v>360</v>
      </c>
      <c r="E44" s="678">
        <f t="shared" si="2"/>
        <v>360</v>
      </c>
      <c r="F44" s="678">
        <f t="shared" si="2"/>
        <v>0</v>
      </c>
      <c r="G44" s="679">
        <f t="shared" si="0"/>
        <v>100</v>
      </c>
      <c r="H44" s="678">
        <f t="shared" ref="H44:I44" si="3">SUM(H12:H43)</f>
        <v>103</v>
      </c>
      <c r="I44" s="678">
        <f t="shared" si="3"/>
        <v>248</v>
      </c>
      <c r="J44" s="680">
        <f t="shared" si="1"/>
        <v>28.611111111111111</v>
      </c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</row>
    <row r="45" spans="1:26" ht="15.75" customHeight="1">
      <c r="A45" s="185"/>
      <c r="B45" s="153"/>
      <c r="C45" s="153"/>
      <c r="D45" s="153"/>
      <c r="E45" s="153"/>
      <c r="F45" s="153"/>
      <c r="G45" s="153"/>
      <c r="H45" s="153"/>
      <c r="I45" s="153"/>
      <c r="J45" s="153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</row>
    <row r="46" spans="1:26" ht="15.75" customHeight="1">
      <c r="A46" s="153" t="s">
        <v>1320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</row>
    <row r="47" spans="1:26" ht="15.75" customHeight="1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</row>
    <row r="48" spans="1:26" ht="15.75" customHeight="1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</row>
    <row r="49" spans="1:26" ht="15.75" customHeight="1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</row>
    <row r="50" spans="1:26" ht="15.75" customHeight="1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spans="1:26" ht="15.75" customHeight="1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spans="1:26" ht="15.75" customHeight="1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spans="1:26" ht="15.75" customHeight="1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</row>
    <row r="54" spans="1:26" ht="15.75" customHeight="1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</row>
    <row r="55" spans="1:26" ht="15.75" customHeight="1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</row>
    <row r="56" spans="1:26" ht="15.75" customHeight="1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</row>
    <row r="57" spans="1:26" ht="15.75" customHeight="1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</row>
    <row r="58" spans="1:26" ht="15.75" customHeight="1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</row>
    <row r="59" spans="1:26" ht="15.75" customHeight="1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</row>
    <row r="60" spans="1:26" ht="15.75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</row>
    <row r="61" spans="1:26" ht="15.75" customHeight="1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spans="1:26" ht="15.75" customHeight="1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spans="1:26" ht="15.75" customHeight="1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</row>
    <row r="64" spans="1:26" ht="15.75" customHeight="1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</row>
    <row r="65" spans="1:26" ht="15.75" customHeight="1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</row>
    <row r="66" spans="1:26" ht="15.75" customHeight="1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</row>
    <row r="67" spans="1:26" ht="15.75" customHeight="1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</row>
    <row r="68" spans="1:26" ht="15.75" customHeight="1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</row>
    <row r="69" spans="1:26" ht="15.75" customHeight="1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</row>
    <row r="70" spans="1:26" ht="15.75" customHeight="1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</row>
    <row r="71" spans="1:26" ht="15.75" customHeight="1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</row>
    <row r="72" spans="1:26" ht="15.75" customHeight="1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</row>
    <row r="73" spans="1:26" ht="15.75" customHeight="1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</row>
    <row r="74" spans="1:26" ht="15.75" customHeight="1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spans="1:26" ht="15.75" customHeight="1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</row>
    <row r="76" spans="1:26" ht="15.75" customHeight="1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</row>
    <row r="77" spans="1:26" ht="15.75" customHeight="1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</row>
    <row r="78" spans="1:26" ht="15.75" customHeight="1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</row>
    <row r="79" spans="1:26" ht="15.75" customHeight="1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</row>
    <row r="80" spans="1:26" ht="15.75" customHeight="1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</row>
    <row r="81" spans="1:26" ht="15.75" customHeight="1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</row>
    <row r="82" spans="1:26" ht="15.75" customHeight="1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</row>
    <row r="83" spans="1:26" ht="15.75" customHeight="1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</row>
    <row r="84" spans="1:26" ht="15.75" customHeight="1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</row>
    <row r="85" spans="1:26" ht="15.75" customHeight="1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</row>
    <row r="86" spans="1:26" ht="15.75" customHeight="1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</row>
    <row r="87" spans="1:26" ht="15.75" customHeight="1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spans="1:26" ht="15.75" customHeight="1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</row>
    <row r="89" spans="1:26" ht="15.75" customHeight="1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</row>
    <row r="90" spans="1:26" ht="15.75" customHeight="1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</row>
    <row r="91" spans="1:26" ht="15.75" customHeight="1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</row>
    <row r="92" spans="1:26" ht="15.75" customHeight="1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</row>
    <row r="93" spans="1:26" ht="15.75" customHeight="1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</row>
    <row r="94" spans="1:26" ht="15.75" customHeight="1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</row>
    <row r="95" spans="1:26" ht="15.75" customHeight="1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</row>
    <row r="96" spans="1:26" ht="15.75" customHeight="1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</row>
    <row r="97" spans="1:26" ht="15.75" customHeight="1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</row>
    <row r="98" spans="1:26" ht="15.75" customHeight="1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</row>
    <row r="99" spans="1:26" ht="15.75" customHeight="1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spans="1:26" ht="15.75" customHeight="1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spans="1:26" ht="15.75" customHeight="1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</row>
    <row r="102" spans="1:26" ht="15.75" customHeight="1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</row>
    <row r="103" spans="1:26" ht="15.75" customHeight="1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</row>
    <row r="104" spans="1:26" ht="15.75" customHeight="1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</row>
    <row r="105" spans="1:26" ht="15.75" customHeight="1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</row>
    <row r="106" spans="1:26" ht="15.75" customHeight="1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</row>
    <row r="107" spans="1:26" ht="15.75" customHeight="1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</row>
    <row r="108" spans="1:26" ht="15.75" customHeight="1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spans="1:26" ht="15.75" customHeight="1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</row>
    <row r="110" spans="1:26" ht="15.75" customHeight="1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spans="1:26" ht="15.75" customHeight="1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</row>
    <row r="112" spans="1:26" ht="15.75" customHeight="1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</row>
    <row r="113" spans="1:26" ht="15.75" customHeight="1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</row>
    <row r="114" spans="1:26" ht="15.75" customHeight="1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</row>
    <row r="115" spans="1:26" ht="15.75" customHeight="1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</row>
    <row r="116" spans="1:26" ht="15.75" customHeight="1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</row>
    <row r="117" spans="1:26" ht="15.75" customHeight="1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</row>
    <row r="118" spans="1:26" ht="15.75" customHeight="1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</row>
    <row r="119" spans="1:26" ht="15.75" customHeight="1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</row>
    <row r="120" spans="1:26" ht="15.75" customHeight="1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</row>
    <row r="121" spans="1:26" ht="15.75" customHeight="1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</row>
    <row r="122" spans="1:26" ht="15.75" customHeight="1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</row>
    <row r="123" spans="1:26" ht="15.75" customHeight="1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spans="1:26" ht="15.75" customHeight="1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</row>
    <row r="125" spans="1:26" ht="15.75" customHeight="1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</row>
    <row r="126" spans="1:26" ht="15.75" customHeight="1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</row>
    <row r="127" spans="1:26" ht="15.75" customHeight="1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</row>
    <row r="128" spans="1:26" ht="15.75" customHeight="1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</row>
    <row r="129" spans="1:26" ht="15.75" customHeight="1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</row>
    <row r="130" spans="1:26" ht="15.75" customHeight="1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</row>
    <row r="131" spans="1:26" ht="15.75" customHeight="1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</row>
    <row r="132" spans="1:26" ht="15.75" customHeight="1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</row>
    <row r="133" spans="1:26" ht="15.75" customHeight="1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</row>
    <row r="134" spans="1:26" ht="15.75" customHeight="1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</row>
    <row r="135" spans="1:26" ht="15.75" customHeight="1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</row>
    <row r="136" spans="1:26" ht="15.75" customHeight="1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spans="1:26" ht="15.75" customHeight="1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</row>
    <row r="138" spans="1:26" ht="15.75" customHeight="1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</row>
    <row r="139" spans="1:26" ht="15.75" customHeight="1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</row>
    <row r="140" spans="1:26" ht="15.75" customHeight="1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</row>
    <row r="141" spans="1:26" ht="15.75" customHeight="1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</row>
    <row r="142" spans="1:26" ht="15.75" customHeight="1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</row>
    <row r="143" spans="1:26" ht="15.75" customHeight="1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</row>
    <row r="144" spans="1:26" ht="15.75" customHeight="1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</row>
    <row r="145" spans="1:26" ht="15.75" customHeight="1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</row>
    <row r="146" spans="1:26" ht="15.75" customHeight="1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</row>
    <row r="147" spans="1:26" ht="15.75" customHeight="1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spans="1:26" ht="15.75" customHeight="1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spans="1:26" ht="15.75" customHeight="1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spans="1:26" ht="15.75" customHeight="1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spans="1:26" ht="15.75" customHeight="1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spans="1:26" ht="15.75" customHeight="1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spans="1:26" ht="15.75" customHeight="1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spans="1:26" ht="15.75" customHeight="1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spans="1:26" ht="15.75" customHeight="1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spans="1:26" ht="15.75" customHeight="1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spans="1:26" ht="15.75" customHeight="1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spans="1:26" ht="15.75" customHeight="1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spans="1:26" ht="15.75" customHeight="1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spans="1:26" ht="15.75" customHeight="1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spans="1:26" ht="15.75" customHeight="1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spans="1:26" ht="15.75" customHeight="1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spans="1:26" ht="15.75" customHeight="1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spans="1:26" ht="15.75" customHeight="1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spans="1:26" ht="15.75" customHeight="1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spans="1:26" ht="15.75" customHeight="1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spans="1:26" ht="15.75" customHeight="1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spans="1:26" ht="15.75" customHeight="1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spans="1:26" ht="15.75" customHeight="1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spans="1:26" ht="15.75" customHeight="1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1:26" ht="15.75" customHeight="1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1:26" ht="15.75" customHeight="1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spans="1:26" ht="15.75" customHeight="1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spans="1:26" ht="15.75" customHeight="1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</row>
    <row r="175" spans="1:26" ht="15.75" customHeight="1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</row>
    <row r="176" spans="1:26" ht="15.75" customHeight="1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</row>
    <row r="177" spans="1:26" ht="15.75" customHeight="1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</row>
    <row r="178" spans="1:26" ht="15.75" customHeight="1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spans="1:26" ht="15.75" customHeight="1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</row>
    <row r="180" spans="1:26" ht="15.75" customHeight="1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</row>
    <row r="181" spans="1:26" ht="15.75" customHeight="1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</row>
    <row r="182" spans="1:26" ht="15.75" customHeight="1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</row>
    <row r="183" spans="1:26" ht="15.75" customHeight="1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</row>
    <row r="184" spans="1:26" ht="15.75" customHeight="1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</row>
    <row r="185" spans="1:26" ht="15.75" customHeight="1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</row>
    <row r="186" spans="1:26" ht="15.75" customHeight="1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</row>
    <row r="187" spans="1:26" ht="15.75" customHeight="1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spans="1:26" ht="15.75" customHeight="1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</row>
    <row r="189" spans="1:26" ht="15.75" customHeight="1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</row>
    <row r="190" spans="1:26" ht="15.75" customHeight="1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</row>
    <row r="191" spans="1:26" ht="15.75" customHeight="1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</row>
    <row r="192" spans="1:26" ht="15.75" customHeight="1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</row>
    <row r="193" spans="1:26" ht="15.75" customHeight="1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</row>
    <row r="194" spans="1:26" ht="15.75" customHeight="1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</row>
    <row r="195" spans="1:26" ht="15.75" customHeight="1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</row>
    <row r="196" spans="1:26" ht="15.75" customHeight="1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</row>
    <row r="197" spans="1:26" ht="15.75" customHeight="1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</row>
    <row r="198" spans="1:26" ht="15.75" customHeight="1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</row>
    <row r="199" spans="1:26" ht="15.75" customHeight="1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</row>
    <row r="200" spans="1:26" ht="15.75" customHeight="1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</row>
    <row r="201" spans="1:26" ht="15.75" customHeight="1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</row>
    <row r="202" spans="1:26" ht="15.75" customHeight="1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</row>
    <row r="203" spans="1:26" ht="15.75" customHeight="1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</row>
    <row r="204" spans="1:26" ht="15.75" customHeight="1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</row>
    <row r="205" spans="1:26" ht="15.75" customHeight="1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</row>
    <row r="206" spans="1:26" ht="15.75" customHeight="1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</row>
    <row r="207" spans="1:26" ht="15.75" customHeight="1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</row>
    <row r="208" spans="1:26" ht="15.75" customHeight="1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</row>
    <row r="209" spans="1:26" ht="15.75" customHeight="1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</row>
    <row r="210" spans="1:26" ht="15.75" customHeight="1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</row>
    <row r="211" spans="1:26" ht="15.75" customHeight="1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</row>
    <row r="212" spans="1:26" ht="15.75" customHeight="1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</row>
    <row r="213" spans="1:26" ht="15.75" customHeight="1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</row>
    <row r="214" spans="1:26" ht="15.75" customHeight="1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</row>
    <row r="215" spans="1:26" ht="15.75" customHeight="1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</row>
    <row r="216" spans="1:26" ht="15.75" customHeight="1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</row>
    <row r="217" spans="1:26" ht="15.75" customHeight="1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</row>
    <row r="218" spans="1:26" ht="15.75" customHeight="1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</row>
    <row r="219" spans="1:26" ht="15.75" customHeight="1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</row>
    <row r="220" spans="1:26" ht="15.75" customHeight="1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</row>
    <row r="221" spans="1:26" ht="15.75" customHeight="1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</row>
    <row r="222" spans="1:26" ht="15.75" customHeight="1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</row>
    <row r="223" spans="1:26" ht="15.75" customHeight="1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</row>
    <row r="225" spans="1:26" ht="15.75" customHeight="1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</row>
    <row r="226" spans="1:26" ht="15.75" customHeight="1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</row>
    <row r="227" spans="1:26" ht="15.75" customHeight="1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</row>
    <row r="228" spans="1:26" ht="15.75" customHeight="1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</row>
    <row r="229" spans="1:26" ht="15.75" customHeight="1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</row>
    <row r="230" spans="1:26" ht="15.75" customHeight="1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</row>
    <row r="231" spans="1:26" ht="15.75" customHeight="1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</row>
    <row r="232" spans="1:26" ht="15.75" customHeight="1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</row>
    <row r="233" spans="1:26" ht="15.75" customHeight="1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</row>
    <row r="234" spans="1:26" ht="15.75" customHeight="1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</row>
    <row r="235" spans="1:26" ht="15.75" customHeight="1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</row>
    <row r="236" spans="1:26" ht="15.75" customHeight="1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</row>
    <row r="237" spans="1:26" ht="15.75" customHeight="1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</row>
    <row r="238" spans="1:26" ht="15.75" customHeight="1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</row>
    <row r="239" spans="1:26" ht="15.75" customHeight="1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</row>
    <row r="240" spans="1:26" ht="15.75" customHeight="1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</row>
    <row r="241" spans="1:26" ht="15.75" customHeight="1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</row>
    <row r="242" spans="1:26" ht="15.75" customHeight="1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</row>
    <row r="243" spans="1:26" ht="15.75" customHeight="1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</row>
    <row r="244" spans="1:26" ht="15.75" customHeight="1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</row>
    <row r="245" spans="1:26" ht="15.75" customHeight="1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</row>
    <row r="246" spans="1:26" ht="15.75" customHeight="1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</row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F8:F10"/>
    <mergeCell ref="G8:G10"/>
    <mergeCell ref="H8:I9"/>
    <mergeCell ref="J8:J10"/>
    <mergeCell ref="A3:J3"/>
    <mergeCell ref="A7:A10"/>
    <mergeCell ref="B7:B10"/>
    <mergeCell ref="C7:C10"/>
    <mergeCell ref="D7:J7"/>
    <mergeCell ref="D8:D10"/>
    <mergeCell ref="E8:E10"/>
  </mergeCells>
  <printOptions horizontalCentered="1"/>
  <pageMargins left="0.47244094488188981" right="0.47244094488188981" top="0.74803149606299213" bottom="0.74803149606299213" header="0" footer="0"/>
  <pageSetup paperSize="9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BF1000"/>
  <sheetViews>
    <sheetView workbookViewId="0">
      <pane xSplit="1" topLeftCell="B1" activePane="topRight" state="frozen"/>
      <selection pane="topRight" activeCell="B3" sqref="B3"/>
    </sheetView>
  </sheetViews>
  <sheetFormatPr defaultColWidth="14.42578125" defaultRowHeight="15" customHeight="1"/>
  <cols>
    <col min="1" max="1" width="20.42578125" customWidth="1"/>
    <col min="2" max="3" width="14" customWidth="1"/>
    <col min="4" max="4" width="20.140625" customWidth="1"/>
    <col min="5" max="53" width="14" customWidth="1"/>
    <col min="54" max="54" width="16.42578125" customWidth="1"/>
    <col min="55" max="58" width="14" customWidth="1"/>
  </cols>
  <sheetData>
    <row r="1" spans="1:58">
      <c r="A1" s="456"/>
      <c r="B1" s="456" t="s">
        <v>2043</v>
      </c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456"/>
      <c r="AB1" s="456"/>
      <c r="AC1" s="456"/>
      <c r="AD1" s="456"/>
      <c r="AE1" s="456"/>
      <c r="AF1" s="456"/>
      <c r="AG1" s="456"/>
      <c r="AH1" s="456"/>
      <c r="AI1" s="456"/>
      <c r="AJ1" s="456"/>
      <c r="AK1" s="456"/>
      <c r="AL1" s="456"/>
      <c r="AM1" s="456"/>
      <c r="AN1" s="456"/>
      <c r="AO1" s="456"/>
      <c r="AP1" s="456"/>
      <c r="AQ1" s="456"/>
      <c r="AR1" s="456"/>
      <c r="AS1" s="456"/>
      <c r="AT1" s="456"/>
      <c r="AU1" s="456"/>
      <c r="AV1" s="456"/>
      <c r="AW1" s="456"/>
      <c r="AX1" s="456"/>
      <c r="AY1" s="456"/>
      <c r="AZ1" s="456"/>
      <c r="BA1" s="456"/>
      <c r="BB1" s="456"/>
      <c r="BC1" s="456"/>
      <c r="BD1" s="456"/>
      <c r="BE1" s="456"/>
      <c r="BF1" s="456"/>
    </row>
    <row r="2" spans="1:58">
      <c r="A2" s="456"/>
      <c r="B2" s="456" t="s">
        <v>2044</v>
      </c>
      <c r="C2" s="456" t="s">
        <v>2045</v>
      </c>
      <c r="D2" s="456" t="s">
        <v>2045</v>
      </c>
      <c r="E2" s="456" t="s">
        <v>2045</v>
      </c>
      <c r="F2" s="456" t="s">
        <v>2045</v>
      </c>
      <c r="G2" s="456" t="s">
        <v>2045</v>
      </c>
      <c r="H2" s="456" t="s">
        <v>2045</v>
      </c>
      <c r="I2" s="456" t="s">
        <v>2046</v>
      </c>
      <c r="J2" s="456" t="s">
        <v>2045</v>
      </c>
      <c r="K2" s="456" t="s">
        <v>2045</v>
      </c>
      <c r="L2" s="456" t="s">
        <v>2045</v>
      </c>
      <c r="M2" s="456" t="s">
        <v>2045</v>
      </c>
      <c r="N2" s="456" t="s">
        <v>2045</v>
      </c>
      <c r="O2" s="456" t="s">
        <v>2045</v>
      </c>
      <c r="P2" s="456" t="s">
        <v>2045</v>
      </c>
      <c r="Q2" s="456" t="s">
        <v>2045</v>
      </c>
      <c r="R2" s="456" t="s">
        <v>2045</v>
      </c>
      <c r="S2" s="456" t="s">
        <v>2045</v>
      </c>
      <c r="T2" s="456" t="s">
        <v>2045</v>
      </c>
      <c r="U2" s="456" t="s">
        <v>2046</v>
      </c>
      <c r="V2" s="456" t="s">
        <v>2046</v>
      </c>
      <c r="W2" s="456" t="s">
        <v>2046</v>
      </c>
      <c r="X2" s="456" t="s">
        <v>2045</v>
      </c>
      <c r="Y2" s="456" t="s">
        <v>2045</v>
      </c>
      <c r="Z2" s="456" t="s">
        <v>2045</v>
      </c>
      <c r="AA2" s="456" t="s">
        <v>2045</v>
      </c>
      <c r="AB2" s="456" t="s">
        <v>2045</v>
      </c>
      <c r="AC2" s="456" t="s">
        <v>2045</v>
      </c>
      <c r="AD2" s="456" t="s">
        <v>2045</v>
      </c>
      <c r="AE2" s="456" t="s">
        <v>2045</v>
      </c>
      <c r="AF2" s="456" t="s">
        <v>2045</v>
      </c>
      <c r="AG2" s="456" t="s">
        <v>2045</v>
      </c>
      <c r="AH2" s="456" t="s">
        <v>2045</v>
      </c>
      <c r="AI2" s="456" t="s">
        <v>2045</v>
      </c>
      <c r="AJ2" s="456" t="s">
        <v>2045</v>
      </c>
      <c r="AK2" s="456" t="s">
        <v>2045</v>
      </c>
      <c r="AL2" s="456" t="s">
        <v>2047</v>
      </c>
      <c r="AM2" s="456" t="s">
        <v>2045</v>
      </c>
      <c r="AN2" s="456" t="s">
        <v>2045</v>
      </c>
      <c r="AO2" s="456" t="s">
        <v>2047</v>
      </c>
      <c r="AP2" s="456" t="s">
        <v>2047</v>
      </c>
      <c r="AQ2" s="456" t="s">
        <v>2048</v>
      </c>
      <c r="AR2" s="456" t="s">
        <v>2048</v>
      </c>
      <c r="AS2" s="456" t="s">
        <v>2048</v>
      </c>
      <c r="AT2" s="456" t="s">
        <v>2048</v>
      </c>
      <c r="AU2" s="456" t="s">
        <v>2048</v>
      </c>
      <c r="AV2" s="456" t="s">
        <v>2048</v>
      </c>
      <c r="AW2" s="456" t="s">
        <v>2048</v>
      </c>
      <c r="AX2" s="456" t="s">
        <v>2048</v>
      </c>
      <c r="AY2" s="456" t="s">
        <v>2048</v>
      </c>
      <c r="AZ2" s="456" t="s">
        <v>2048</v>
      </c>
      <c r="BA2" s="456" t="s">
        <v>2048</v>
      </c>
      <c r="BB2" s="456" t="s">
        <v>2048</v>
      </c>
      <c r="BC2" s="456" t="s">
        <v>2048</v>
      </c>
      <c r="BD2" s="456" t="s">
        <v>2048</v>
      </c>
      <c r="BE2" s="456"/>
      <c r="BF2" s="456"/>
    </row>
    <row r="3" spans="1:58" ht="120">
      <c r="A3" s="681"/>
      <c r="B3" s="682" t="s">
        <v>2049</v>
      </c>
      <c r="C3" s="682" t="s">
        <v>2050</v>
      </c>
      <c r="D3" s="682" t="s">
        <v>2051</v>
      </c>
      <c r="E3" s="682" t="s">
        <v>2052</v>
      </c>
      <c r="F3" s="682" t="s">
        <v>2053</v>
      </c>
      <c r="G3" s="682" t="s">
        <v>2054</v>
      </c>
      <c r="H3" s="682" t="s">
        <v>2055</v>
      </c>
      <c r="I3" s="682" t="s">
        <v>2056</v>
      </c>
      <c r="J3" s="682" t="s">
        <v>2057</v>
      </c>
      <c r="K3" s="682" t="s">
        <v>2058</v>
      </c>
      <c r="L3" s="682" t="s">
        <v>2059</v>
      </c>
      <c r="M3" s="682" t="s">
        <v>2060</v>
      </c>
      <c r="N3" s="682" t="s">
        <v>2061</v>
      </c>
      <c r="O3" s="682" t="s">
        <v>2062</v>
      </c>
      <c r="P3" s="682" t="s">
        <v>2063</v>
      </c>
      <c r="Q3" s="682" t="s">
        <v>2064</v>
      </c>
      <c r="R3" s="682" t="s">
        <v>2065</v>
      </c>
      <c r="S3" s="682" t="s">
        <v>2066</v>
      </c>
      <c r="T3" s="682" t="s">
        <v>2067</v>
      </c>
      <c r="U3" s="682" t="s">
        <v>2068</v>
      </c>
      <c r="V3" s="682" t="s">
        <v>2069</v>
      </c>
      <c r="W3" s="682" t="s">
        <v>2070</v>
      </c>
      <c r="X3" s="682" t="s">
        <v>2071</v>
      </c>
      <c r="Y3" s="682" t="s">
        <v>2072</v>
      </c>
      <c r="Z3" s="682" t="s">
        <v>147</v>
      </c>
      <c r="AA3" s="682" t="s">
        <v>2073</v>
      </c>
      <c r="AB3" s="682" t="s">
        <v>2074</v>
      </c>
      <c r="AC3" s="682" t="s">
        <v>2075</v>
      </c>
      <c r="AD3" s="682" t="s">
        <v>2076</v>
      </c>
      <c r="AE3" s="682" t="s">
        <v>2077</v>
      </c>
      <c r="AF3" s="682" t="s">
        <v>2078</v>
      </c>
      <c r="AG3" s="682" t="s">
        <v>2079</v>
      </c>
      <c r="AH3" s="682" t="s">
        <v>2080</v>
      </c>
      <c r="AI3" s="682" t="s">
        <v>2081</v>
      </c>
      <c r="AJ3" s="682" t="s">
        <v>2082</v>
      </c>
      <c r="AK3" s="682" t="s">
        <v>2083</v>
      </c>
      <c r="AL3" s="682" t="s">
        <v>2084</v>
      </c>
      <c r="AM3" s="682" t="s">
        <v>2085</v>
      </c>
      <c r="AN3" s="682" t="s">
        <v>2086</v>
      </c>
      <c r="AO3" s="682" t="s">
        <v>2087</v>
      </c>
      <c r="AP3" s="682" t="s">
        <v>2088</v>
      </c>
      <c r="AQ3" s="682" t="s">
        <v>2089</v>
      </c>
      <c r="AR3" s="682" t="s">
        <v>2090</v>
      </c>
      <c r="AS3" s="682" t="s">
        <v>2091</v>
      </c>
      <c r="AT3" s="682" t="s">
        <v>2092</v>
      </c>
      <c r="AU3" s="682" t="s">
        <v>188</v>
      </c>
      <c r="AV3" s="682" t="s">
        <v>2093</v>
      </c>
      <c r="AW3" s="682" t="s">
        <v>2094</v>
      </c>
      <c r="AX3" s="682" t="s">
        <v>2095</v>
      </c>
      <c r="AY3" s="682" t="s">
        <v>2096</v>
      </c>
      <c r="AZ3" s="682" t="s">
        <v>2097</v>
      </c>
      <c r="BA3" s="683" t="s">
        <v>2098</v>
      </c>
      <c r="BB3" s="683" t="s">
        <v>2099</v>
      </c>
      <c r="BC3" s="683" t="s">
        <v>2100</v>
      </c>
      <c r="BD3" s="683" t="s">
        <v>2101</v>
      </c>
      <c r="BE3" s="683" t="s">
        <v>2102</v>
      </c>
      <c r="BF3" s="681"/>
    </row>
    <row r="4" spans="1:58">
      <c r="A4" s="456" t="str">
        <f>'11'!C9</f>
        <v>Ngrayun</v>
      </c>
      <c r="B4" s="684">
        <f>'12'!E11</f>
        <v>100</v>
      </c>
      <c r="C4" s="685">
        <f>'24'!F11</f>
        <v>0</v>
      </c>
      <c r="D4" s="685">
        <f>'24'!H11</f>
        <v>0</v>
      </c>
      <c r="E4" s="685">
        <f>'24'!J11</f>
        <v>0</v>
      </c>
      <c r="F4" s="685">
        <f>'24'!M11</f>
        <v>0</v>
      </c>
      <c r="G4" s="685">
        <f>'24'!Q11</f>
        <v>0</v>
      </c>
      <c r="H4" s="685">
        <f>'24'!S11</f>
        <v>0</v>
      </c>
      <c r="I4" s="686">
        <f>'25'!P11</f>
        <v>0</v>
      </c>
      <c r="J4" s="684">
        <f>'28'!F10</f>
        <v>26</v>
      </c>
      <c r="K4" s="684">
        <f>'28'!H10</f>
        <v>1295</v>
      </c>
      <c r="L4" s="445">
        <f>'32'!G11</f>
        <v>7</v>
      </c>
      <c r="M4" s="684">
        <f>'29'!V11</f>
        <v>73.310310804144052</v>
      </c>
      <c r="N4" s="684">
        <f>'31'!V11</f>
        <v>44.492440604751621</v>
      </c>
      <c r="O4" s="686">
        <f>'37'!L11</f>
        <v>12</v>
      </c>
      <c r="P4" s="684">
        <f>'37'!R11</f>
        <v>0</v>
      </c>
      <c r="Q4" s="686">
        <f>'38'!L11</f>
        <v>59.731543624161077</v>
      </c>
      <c r="R4" s="686">
        <f>'38'!R11</f>
        <v>4.868913857677903</v>
      </c>
      <c r="S4" s="684">
        <f>'39'!I11</f>
        <v>119</v>
      </c>
      <c r="T4" s="686">
        <f>'40'!L11</f>
        <v>0</v>
      </c>
      <c r="U4" s="686">
        <f>'41'!F11</f>
        <v>6</v>
      </c>
      <c r="V4" s="684">
        <f>'42'!X13</f>
        <v>74.193548387096769</v>
      </c>
      <c r="W4" s="684">
        <f>'42'!AD13</f>
        <v>0</v>
      </c>
      <c r="X4" s="684">
        <f>'43'!L12</f>
        <v>75.056689342403629</v>
      </c>
      <c r="Y4" s="684">
        <f>'43'!R12</f>
        <v>65.532879818594097</v>
      </c>
      <c r="Z4" s="684">
        <f>'43'!X12</f>
        <v>71.428571428571431</v>
      </c>
      <c r="AA4" s="687">
        <f>'43'!AD12</f>
        <v>70.29478458049887</v>
      </c>
      <c r="AB4" s="684" t="str">
        <f>'45'!F11</f>
        <v>L+P</v>
      </c>
      <c r="AC4" s="684" t="str">
        <f>'45'!I11</f>
        <v>JUMLAH</v>
      </c>
      <c r="AD4" s="684" t="str">
        <f>'45'!L11</f>
        <v>%</v>
      </c>
      <c r="AE4" s="684">
        <f>'46'!G11</f>
        <v>1583</v>
      </c>
      <c r="AF4" s="684">
        <f>'46'!I11</f>
        <v>99.557801642451039</v>
      </c>
      <c r="AG4" s="684">
        <f>'47'!L12</f>
        <v>101</v>
      </c>
      <c r="AH4" s="686" t="str">
        <f>'48'!F10</f>
        <v>L+P</v>
      </c>
      <c r="AI4" s="686" t="str">
        <f>'48'!I10</f>
        <v>L+P</v>
      </c>
      <c r="AJ4" s="686" t="str">
        <f>'48'!L10</f>
        <v>L+P</v>
      </c>
      <c r="AK4" s="686">
        <f>'48'!N10</f>
        <v>0</v>
      </c>
      <c r="AL4" s="684">
        <f>'49'!F11</f>
        <v>4.7310434219053796</v>
      </c>
      <c r="AM4" s="684">
        <f>'49'!I11</f>
        <v>11.632518175809651</v>
      </c>
      <c r="AN4" s="688">
        <f>'49'!L11</f>
        <v>2.8420356906807669</v>
      </c>
      <c r="AO4" s="684">
        <f>'49'!O11</f>
        <v>57</v>
      </c>
      <c r="AP4" s="687">
        <f>'52'!L12</f>
        <v>0</v>
      </c>
      <c r="AQ4" s="687">
        <f>'53'!L11</f>
        <v>1050</v>
      </c>
      <c r="AR4" s="689">
        <f>'54'!L12</f>
        <v>414</v>
      </c>
      <c r="AS4" s="689">
        <f>'57'!U11</f>
        <v>0</v>
      </c>
      <c r="AT4" s="690">
        <f>'57'!AA11</f>
        <v>0</v>
      </c>
      <c r="AU4" s="687">
        <f>'62'!H12</f>
        <v>0</v>
      </c>
      <c r="AV4" s="687">
        <f>'75'!L11</f>
        <v>0</v>
      </c>
      <c r="AW4" s="687">
        <f>'76'!F10</f>
        <v>6</v>
      </c>
      <c r="AX4" s="687">
        <f>'80'!G10</f>
        <v>8</v>
      </c>
      <c r="AY4" s="687">
        <f>'82'!G11</f>
        <v>3</v>
      </c>
      <c r="AZ4" s="690">
        <f>'82'!I11</f>
        <v>1</v>
      </c>
      <c r="BA4" s="690">
        <f>'82'!K11</f>
        <v>0</v>
      </c>
      <c r="BB4" s="690">
        <f>'82'!M11</f>
        <v>0</v>
      </c>
      <c r="BC4" s="687">
        <f>'82'!O11</f>
        <v>0</v>
      </c>
      <c r="BD4" s="685">
        <f>'83'!R12</f>
        <v>0</v>
      </c>
      <c r="BE4" s="685">
        <f>'84'!F11</f>
        <v>6</v>
      </c>
      <c r="BF4" s="691"/>
    </row>
    <row r="5" spans="1:58">
      <c r="A5" s="456" t="str">
        <f>'11'!C10</f>
        <v>Selur</v>
      </c>
      <c r="B5" s="684">
        <f>'12'!E12</f>
        <v>100</v>
      </c>
      <c r="C5" s="685">
        <f>'24'!F12</f>
        <v>0</v>
      </c>
      <c r="D5" s="685">
        <f>'24'!H12</f>
        <v>0</v>
      </c>
      <c r="E5" s="685">
        <f>'24'!J12</f>
        <v>0</v>
      </c>
      <c r="F5" s="685">
        <f>'24'!M12</f>
        <v>0</v>
      </c>
      <c r="G5" s="685">
        <f>'24'!Q12</f>
        <v>0</v>
      </c>
      <c r="H5" s="685">
        <f>'24'!S12</f>
        <v>0</v>
      </c>
      <c r="I5" s="686">
        <f>'25'!P12</f>
        <v>0</v>
      </c>
      <c r="J5" s="684">
        <f>'28'!F11</f>
        <v>94</v>
      </c>
      <c r="K5" s="684">
        <f>'28'!H11</f>
        <v>872</v>
      </c>
      <c r="L5" s="445">
        <f>'32'!G12</f>
        <v>46</v>
      </c>
      <c r="M5" s="684">
        <f>'29'!V12</f>
        <v>80.718475073313783</v>
      </c>
      <c r="N5" s="684">
        <f>'31'!V12</f>
        <v>54.807692307692314</v>
      </c>
      <c r="O5" s="686">
        <f>'37'!L12</f>
        <v>0</v>
      </c>
      <c r="P5" s="684">
        <f>'37'!R12</f>
        <v>0</v>
      </c>
      <c r="Q5" s="686">
        <f>'38'!L12</f>
        <v>73.421926910299007</v>
      </c>
      <c r="R5" s="686">
        <f>'38'!R12</f>
        <v>7.6923076923076925</v>
      </c>
      <c r="S5" s="684">
        <f>'39'!I12</f>
        <v>120</v>
      </c>
      <c r="T5" s="686">
        <f>'40'!L12</f>
        <v>0</v>
      </c>
      <c r="U5" s="686">
        <f>'41'!F12</f>
        <v>447</v>
      </c>
      <c r="V5" s="684">
        <f>'42'!X14</f>
        <v>79.347826086956516</v>
      </c>
      <c r="W5" s="684">
        <f>'42'!AD14</f>
        <v>0</v>
      </c>
      <c r="X5" s="684">
        <f>'43'!L13</f>
        <v>87.542087542087543</v>
      </c>
      <c r="Y5" s="684">
        <f>'43'!R13</f>
        <v>80.471380471380471</v>
      </c>
      <c r="Z5" s="684">
        <f>'43'!X13</f>
        <v>75.757575757575751</v>
      </c>
      <c r="AA5" s="687">
        <f>'43'!AD13</f>
        <v>75.757575757575751</v>
      </c>
      <c r="AB5" s="684">
        <f>'45'!F12</f>
        <v>6</v>
      </c>
      <c r="AC5" s="684">
        <f>'45'!I12</f>
        <v>9</v>
      </c>
      <c r="AD5" s="684">
        <f>'45'!L12</f>
        <v>12</v>
      </c>
      <c r="AE5" s="684">
        <f>'46'!G12</f>
        <v>969</v>
      </c>
      <c r="AF5" s="684">
        <f>'46'!I12</f>
        <v>99.27760577915376</v>
      </c>
      <c r="AG5" s="684">
        <f>'47'!L13</f>
        <v>94</v>
      </c>
      <c r="AH5" s="686">
        <f>'48'!F11</f>
        <v>6</v>
      </c>
      <c r="AI5" s="686">
        <f>'48'!I11</f>
        <v>9</v>
      </c>
      <c r="AJ5" s="686">
        <f>'48'!L11</f>
        <v>12</v>
      </c>
      <c r="AK5" s="686">
        <f>'48'!N11</f>
        <v>0</v>
      </c>
      <c r="AL5" s="684">
        <f>'49'!F12</f>
        <v>6.2904717853839038</v>
      </c>
      <c r="AM5" s="684">
        <f>'49'!I12</f>
        <v>11.485870556061988</v>
      </c>
      <c r="AN5" s="688">
        <f>'49'!L12</f>
        <v>2.187784867821331</v>
      </c>
      <c r="AO5" s="684">
        <f>'49'!O12</f>
        <v>40</v>
      </c>
      <c r="AP5" s="687">
        <f>'52'!L13</f>
        <v>0</v>
      </c>
      <c r="AQ5" s="687">
        <f>'53'!L12</f>
        <v>757</v>
      </c>
      <c r="AR5" s="689">
        <f>'54'!L13</f>
        <v>286</v>
      </c>
      <c r="AS5" s="689">
        <f>'57'!U12</f>
        <v>0</v>
      </c>
      <c r="AT5" s="690">
        <f>'57'!AA12</f>
        <v>0</v>
      </c>
      <c r="AU5" s="687">
        <f>'62'!H13</f>
        <v>0</v>
      </c>
      <c r="AV5" s="687">
        <f>'75'!L12</f>
        <v>0</v>
      </c>
      <c r="AW5" s="687">
        <f>'76'!F11</f>
        <v>1</v>
      </c>
      <c r="AX5" s="687">
        <f>'80'!G11</f>
        <v>4</v>
      </c>
      <c r="AY5" s="687">
        <f>'82'!G12</f>
        <v>6</v>
      </c>
      <c r="AZ5" s="690">
        <f>'82'!I12</f>
        <v>5</v>
      </c>
      <c r="BA5" s="690">
        <f>'82'!K12</f>
        <v>0</v>
      </c>
      <c r="BB5" s="690">
        <f>'82'!M12</f>
        <v>0</v>
      </c>
      <c r="BC5" s="687">
        <f>'82'!O12</f>
        <v>0</v>
      </c>
      <c r="BD5" s="685">
        <f>'83'!R13</f>
        <v>0</v>
      </c>
      <c r="BE5" s="685">
        <f>'84'!F12</f>
        <v>0</v>
      </c>
      <c r="BF5" s="691"/>
    </row>
    <row r="6" spans="1:58">
      <c r="A6" s="456" t="str">
        <f>'11'!C11</f>
        <v>Slahung</v>
      </c>
      <c r="B6" s="684">
        <f>'12'!E13</f>
        <v>100</v>
      </c>
      <c r="C6" s="685">
        <f>'24'!F13</f>
        <v>0</v>
      </c>
      <c r="D6" s="685">
        <f>'24'!H13</f>
        <v>0</v>
      </c>
      <c r="E6" s="685">
        <f>'24'!J13</f>
        <v>0</v>
      </c>
      <c r="F6" s="685">
        <f>'24'!M13</f>
        <v>0</v>
      </c>
      <c r="G6" s="685">
        <f>'24'!Q13</f>
        <v>0</v>
      </c>
      <c r="H6" s="685">
        <f>'24'!S13</f>
        <v>0</v>
      </c>
      <c r="I6" s="686">
        <f>'25'!P13</f>
        <v>0</v>
      </c>
      <c r="J6" s="684">
        <f>'28'!F12</f>
        <v>46</v>
      </c>
      <c r="K6" s="684">
        <f>'28'!H12</f>
        <v>1063</v>
      </c>
      <c r="L6" s="445">
        <f>'32'!G13</f>
        <v>37</v>
      </c>
      <c r="M6" s="684">
        <f>'29'!V13</f>
        <v>74.310064935064929</v>
      </c>
      <c r="N6" s="684">
        <f>'31'!V13</f>
        <v>29.473684210526311</v>
      </c>
      <c r="O6" s="686">
        <f>'37'!L13</f>
        <v>0</v>
      </c>
      <c r="P6" s="684">
        <f>'37'!R13</f>
        <v>0</v>
      </c>
      <c r="Q6" s="686">
        <f>'38'!L13</f>
        <v>59.944751381215468</v>
      </c>
      <c r="R6" s="686">
        <f>'38'!R13</f>
        <v>3.6866359447004609</v>
      </c>
      <c r="S6" s="684">
        <f>'39'!I13</f>
        <v>123</v>
      </c>
      <c r="T6" s="686">
        <f>'40'!L13</f>
        <v>0</v>
      </c>
      <c r="U6" s="686">
        <f>'41'!F13</f>
        <v>301</v>
      </c>
      <c r="V6" s="684">
        <f>'42'!X15</f>
        <v>77.852348993288587</v>
      </c>
      <c r="W6" s="684">
        <f>'42'!AD15</f>
        <v>0</v>
      </c>
      <c r="X6" s="684">
        <f>'43'!L14</f>
        <v>56.983240223463682</v>
      </c>
      <c r="Y6" s="684">
        <f>'43'!R14</f>
        <v>56.983240223463682</v>
      </c>
      <c r="Z6" s="684">
        <f>'43'!X14</f>
        <v>71.508379888268152</v>
      </c>
      <c r="AA6" s="687">
        <f>'43'!AD14</f>
        <v>71.508379888268152</v>
      </c>
      <c r="AB6" s="684">
        <f>'45'!F13</f>
        <v>387</v>
      </c>
      <c r="AC6" s="684">
        <f>'45'!I13</f>
        <v>184</v>
      </c>
      <c r="AD6" s="684">
        <f>'45'!L13</f>
        <v>90.697674418604649</v>
      </c>
      <c r="AE6" s="684">
        <f>'46'!G13</f>
        <v>1096</v>
      </c>
      <c r="AF6" s="684">
        <f>'46'!I13</f>
        <v>96.441605839416056</v>
      </c>
      <c r="AG6" s="684">
        <f>'47'!L14</f>
        <v>94</v>
      </c>
      <c r="AH6" s="686">
        <f>'48'!F12</f>
        <v>1772</v>
      </c>
      <c r="AI6" s="686">
        <f>'48'!I12</f>
        <v>1543</v>
      </c>
      <c r="AJ6" s="686">
        <f>'48'!L12</f>
        <v>87.076749435665917</v>
      </c>
      <c r="AK6" s="686">
        <f>'48'!N12</f>
        <v>0</v>
      </c>
      <c r="AL6" s="684">
        <f>'49'!F13</f>
        <v>9.7001763668430332</v>
      </c>
      <c r="AM6" s="684">
        <f>'49'!I13</f>
        <v>6.4377682403433472</v>
      </c>
      <c r="AN6" s="688">
        <f>'49'!L13</f>
        <v>5.7510729613733904</v>
      </c>
      <c r="AO6" s="684">
        <f>'49'!O13</f>
        <v>53</v>
      </c>
      <c r="AP6" s="687">
        <f>'52'!L14</f>
        <v>0</v>
      </c>
      <c r="AQ6" s="687">
        <f>'53'!L13</f>
        <v>719</v>
      </c>
      <c r="AR6" s="689">
        <f>'54'!L14</f>
        <v>342</v>
      </c>
      <c r="AS6" s="689">
        <f>'57'!U13</f>
        <v>0</v>
      </c>
      <c r="AT6" s="690">
        <f>'57'!AA13</f>
        <v>0</v>
      </c>
      <c r="AU6" s="687">
        <f>'62'!H14</f>
        <v>0</v>
      </c>
      <c r="AV6" s="687">
        <f>'75'!L13</f>
        <v>0</v>
      </c>
      <c r="AW6" s="687">
        <f>'76'!F12</f>
        <v>0</v>
      </c>
      <c r="AX6" s="687">
        <f>'80'!G12</f>
        <v>1</v>
      </c>
      <c r="AY6" s="687">
        <f>'82'!G13</f>
        <v>3</v>
      </c>
      <c r="AZ6" s="690">
        <f>'82'!I13</f>
        <v>0</v>
      </c>
      <c r="BA6" s="690">
        <f>'82'!K13</f>
        <v>0</v>
      </c>
      <c r="BB6" s="690">
        <f>'82'!M13</f>
        <v>0</v>
      </c>
      <c r="BC6" s="687">
        <f>'82'!O13</f>
        <v>0</v>
      </c>
      <c r="BD6" s="685">
        <f>'83'!R14</f>
        <v>0</v>
      </c>
      <c r="BE6" s="685">
        <f>'84'!F13</f>
        <v>0</v>
      </c>
      <c r="BF6" s="691"/>
    </row>
    <row r="7" spans="1:58">
      <c r="A7" s="456" t="str">
        <f>'11'!C12</f>
        <v>Nailan</v>
      </c>
      <c r="B7" s="684">
        <f>'12'!E14</f>
        <v>100</v>
      </c>
      <c r="C7" s="685">
        <f>'24'!F14</f>
        <v>0</v>
      </c>
      <c r="D7" s="685">
        <f>'24'!H14</f>
        <v>0</v>
      </c>
      <c r="E7" s="685">
        <f>'24'!J14</f>
        <v>0</v>
      </c>
      <c r="F7" s="685">
        <f>'24'!M14</f>
        <v>0</v>
      </c>
      <c r="G7" s="685">
        <f>'24'!Q14</f>
        <v>0</v>
      </c>
      <c r="H7" s="685">
        <f>'24'!S14</f>
        <v>0</v>
      </c>
      <c r="I7" s="686">
        <f>'25'!P14</f>
        <v>0</v>
      </c>
      <c r="J7" s="684">
        <f>'28'!F13</f>
        <v>27</v>
      </c>
      <c r="K7" s="684">
        <f>'28'!H13</f>
        <v>656</v>
      </c>
      <c r="L7" s="445">
        <f>'32'!G14</f>
        <v>12</v>
      </c>
      <c r="M7" s="684">
        <f>'29'!V14</f>
        <v>68.849601593625493</v>
      </c>
      <c r="N7" s="684">
        <f>'31'!V14</f>
        <v>30.990415335463258</v>
      </c>
      <c r="O7" s="686">
        <f>'37'!L14</f>
        <v>0</v>
      </c>
      <c r="P7" s="684">
        <f>'37'!R14</f>
        <v>0</v>
      </c>
      <c r="Q7" s="686">
        <f>'38'!L14</f>
        <v>62.033898305084747</v>
      </c>
      <c r="R7" s="686">
        <f>'38'!R14</f>
        <v>7.1038251366120218</v>
      </c>
      <c r="S7" s="684">
        <f>'39'!I14</f>
        <v>89</v>
      </c>
      <c r="T7" s="686">
        <f>'40'!L14</f>
        <v>0</v>
      </c>
      <c r="U7" s="686">
        <f>'41'!F14</f>
        <v>362</v>
      </c>
      <c r="V7" s="684">
        <f>'42'!X16</f>
        <v>61.603375527426167</v>
      </c>
      <c r="W7" s="684">
        <f>'42'!AD16</f>
        <v>0</v>
      </c>
      <c r="X7" s="684">
        <f>'43'!L15</f>
        <v>69.415807560137452</v>
      </c>
      <c r="Y7" s="684">
        <f>'43'!R15</f>
        <v>69.415807560137452</v>
      </c>
      <c r="Z7" s="684">
        <f>'43'!X15</f>
        <v>70.103092783505147</v>
      </c>
      <c r="AA7" s="687">
        <f>'43'!AD15</f>
        <v>70.103092783505147</v>
      </c>
      <c r="AB7" s="684">
        <f>'45'!F14</f>
        <v>285</v>
      </c>
      <c r="AC7" s="684">
        <f>'45'!I14</f>
        <v>127</v>
      </c>
      <c r="AD7" s="684">
        <f>'45'!L14</f>
        <v>89.473684210526315</v>
      </c>
      <c r="AE7" s="684">
        <f>'46'!G14</f>
        <v>851</v>
      </c>
      <c r="AF7" s="684">
        <f>'46'!I14</f>
        <v>99.412455934195066</v>
      </c>
      <c r="AG7" s="684">
        <f>'47'!L15</f>
        <v>159</v>
      </c>
      <c r="AH7" s="686">
        <f>'48'!F13</f>
        <v>1172</v>
      </c>
      <c r="AI7" s="686">
        <f>'48'!I13</f>
        <v>1081</v>
      </c>
      <c r="AJ7" s="686">
        <f>'48'!L13</f>
        <v>92.235494880546071</v>
      </c>
      <c r="AK7" s="686">
        <f>'48'!N13</f>
        <v>0</v>
      </c>
      <c r="AL7" s="684">
        <f>'49'!F14</f>
        <v>7.3707370737073701</v>
      </c>
      <c r="AM7" s="684">
        <f>'49'!I14</f>
        <v>6.192660550458716</v>
      </c>
      <c r="AN7" s="688">
        <f>'49'!L14</f>
        <v>3.4403669724770642</v>
      </c>
      <c r="AO7" s="684">
        <f>'49'!O14</f>
        <v>40</v>
      </c>
      <c r="AP7" s="687">
        <f>'52'!L15</f>
        <v>0</v>
      </c>
      <c r="AQ7" s="687">
        <f>'53'!L14</f>
        <v>732</v>
      </c>
      <c r="AR7" s="689">
        <f>'54'!L15</f>
        <v>893</v>
      </c>
      <c r="AS7" s="689">
        <f>'57'!U14</f>
        <v>0</v>
      </c>
      <c r="AT7" s="690">
        <f>'57'!AA14</f>
        <v>0</v>
      </c>
      <c r="AU7" s="687">
        <f>'62'!H15</f>
        <v>0</v>
      </c>
      <c r="AV7" s="687">
        <f>'75'!L14</f>
        <v>0</v>
      </c>
      <c r="AW7" s="687">
        <f>'76'!F13</f>
        <v>4</v>
      </c>
      <c r="AX7" s="687">
        <f>'80'!G13</f>
        <v>1</v>
      </c>
      <c r="AY7" s="687">
        <f>'82'!G14</f>
        <v>11</v>
      </c>
      <c r="AZ7" s="690">
        <f>'82'!I14</f>
        <v>5</v>
      </c>
      <c r="BA7" s="690">
        <f>'82'!K14</f>
        <v>0</v>
      </c>
      <c r="BB7" s="690">
        <f>'82'!M14</f>
        <v>0</v>
      </c>
      <c r="BC7" s="687">
        <f>'82'!O14</f>
        <v>0</v>
      </c>
      <c r="BD7" s="685">
        <f>'83'!R15</f>
        <v>0</v>
      </c>
      <c r="BE7" s="685">
        <f>'84'!F14</f>
        <v>678</v>
      </c>
      <c r="BF7" s="691"/>
    </row>
    <row r="8" spans="1:58">
      <c r="A8" s="456" t="str">
        <f>'11'!C13</f>
        <v>Bungkal</v>
      </c>
      <c r="B8" s="684">
        <f>'12'!E15</f>
        <v>100</v>
      </c>
      <c r="C8" s="685">
        <f>'24'!F15</f>
        <v>0</v>
      </c>
      <c r="D8" s="685">
        <f>'24'!H15</f>
        <v>0</v>
      </c>
      <c r="E8" s="685">
        <f>'24'!J15</f>
        <v>0</v>
      </c>
      <c r="F8" s="685">
        <f>'24'!M15</f>
        <v>0</v>
      </c>
      <c r="G8" s="685">
        <f>'24'!Q15</f>
        <v>0</v>
      </c>
      <c r="H8" s="685">
        <f>'24'!S15</f>
        <v>0</v>
      </c>
      <c r="I8" s="686">
        <f>'25'!P15</f>
        <v>0</v>
      </c>
      <c r="J8" s="684">
        <f>'28'!F14</f>
        <v>180</v>
      </c>
      <c r="K8" s="684">
        <f>'28'!H14</f>
        <v>1415</v>
      </c>
      <c r="L8" s="445">
        <f>'32'!G15</f>
        <v>22</v>
      </c>
      <c r="M8" s="684">
        <f>'29'!V15</f>
        <v>70.981243218105718</v>
      </c>
      <c r="N8" s="684">
        <f>'31'!V15</f>
        <v>31.746031746031743</v>
      </c>
      <c r="O8" s="686">
        <f>'37'!L15</f>
        <v>0</v>
      </c>
      <c r="P8" s="684">
        <f>'37'!R15</f>
        <v>0</v>
      </c>
      <c r="Q8" s="686">
        <f>'38'!L15</f>
        <v>65.611814345991561</v>
      </c>
      <c r="R8" s="686">
        <f>'38'!R15</f>
        <v>4.180064308681672</v>
      </c>
      <c r="S8" s="684">
        <f>'39'!I15</f>
        <v>151</v>
      </c>
      <c r="T8" s="686">
        <f>'40'!L15</f>
        <v>0</v>
      </c>
      <c r="U8" s="686">
        <f>'41'!F15</f>
        <v>295</v>
      </c>
      <c r="V8" s="684">
        <f>'42'!X17</f>
        <v>70</v>
      </c>
      <c r="W8" s="684">
        <f>'42'!AD17</f>
        <v>0</v>
      </c>
      <c r="X8" s="684">
        <f>'43'!L16</f>
        <v>63.46153846153846</v>
      </c>
      <c r="Y8" s="684">
        <f>'43'!R16</f>
        <v>63.034188034188034</v>
      </c>
      <c r="Z8" s="684">
        <f>'43'!X16</f>
        <v>61.324786324786331</v>
      </c>
      <c r="AA8" s="687">
        <f>'43'!AD16</f>
        <v>61.324786324786331</v>
      </c>
      <c r="AB8" s="684">
        <f>'45'!F15</f>
        <v>331</v>
      </c>
      <c r="AC8" s="684">
        <f>'45'!I15</f>
        <v>119</v>
      </c>
      <c r="AD8" s="684">
        <f>'45'!L15</f>
        <v>81.570996978851966</v>
      </c>
      <c r="AE8" s="684">
        <f>'46'!G15</f>
        <v>1357</v>
      </c>
      <c r="AF8" s="684">
        <f>'46'!I15</f>
        <v>88.872512896094321</v>
      </c>
      <c r="AG8" s="684">
        <f>'47'!L16</f>
        <v>73</v>
      </c>
      <c r="AH8" s="686">
        <f>'48'!F14</f>
        <v>1223</v>
      </c>
      <c r="AI8" s="686">
        <f>'48'!I14</f>
        <v>1134</v>
      </c>
      <c r="AJ8" s="686">
        <f>'48'!L14</f>
        <v>92.722812755519215</v>
      </c>
      <c r="AK8" s="686">
        <f>'48'!N14</f>
        <v>0</v>
      </c>
      <c r="AL8" s="684">
        <f>'49'!F15</f>
        <v>9.8396501457725947</v>
      </c>
      <c r="AM8" s="684">
        <f>'49'!I15</f>
        <v>7.3291050035236092</v>
      </c>
      <c r="AN8" s="688">
        <f>'49'!L15</f>
        <v>5.4263565891472867</v>
      </c>
      <c r="AO8" s="684">
        <f>'49'!O15</f>
        <v>86</v>
      </c>
      <c r="AP8" s="687">
        <f>'52'!L16</f>
        <v>0</v>
      </c>
      <c r="AQ8" s="687">
        <f>'53'!L15</f>
        <v>1142</v>
      </c>
      <c r="AR8" s="689">
        <f>'54'!L16</f>
        <v>6581</v>
      </c>
      <c r="AS8" s="689">
        <f>'57'!U15</f>
        <v>0</v>
      </c>
      <c r="AT8" s="690">
        <f>'57'!AA15</f>
        <v>0</v>
      </c>
      <c r="AU8" s="687" t="e">
        <f t="shared" ref="AU8:AU11" si="0">#REF!</f>
        <v>#REF!</v>
      </c>
      <c r="AV8" s="687">
        <f>'75'!L15</f>
        <v>0</v>
      </c>
      <c r="AW8" s="687">
        <f>'76'!F14</f>
        <v>0</v>
      </c>
      <c r="AX8" s="687">
        <f>'80'!G14</f>
        <v>4</v>
      </c>
      <c r="AY8" s="687">
        <f>'82'!G15</f>
        <v>0</v>
      </c>
      <c r="AZ8" s="690">
        <f>'82'!I15</f>
        <v>0</v>
      </c>
      <c r="BA8" s="690">
        <f>'82'!K15</f>
        <v>0</v>
      </c>
      <c r="BB8" s="690">
        <f>'82'!M15</f>
        <v>0</v>
      </c>
      <c r="BC8" s="687">
        <f>'82'!O15</f>
        <v>0</v>
      </c>
      <c r="BD8" s="685">
        <f>'83'!R16</f>
        <v>0</v>
      </c>
      <c r="BE8" s="685">
        <f>'84'!F15</f>
        <v>36</v>
      </c>
      <c r="BF8" s="691"/>
    </row>
    <row r="9" spans="1:58">
      <c r="A9" s="456" t="str">
        <f>'11'!C14</f>
        <v>Sambit</v>
      </c>
      <c r="B9" s="684">
        <f>'12'!E16</f>
        <v>100</v>
      </c>
      <c r="C9" s="685">
        <f>'24'!F16</f>
        <v>0</v>
      </c>
      <c r="D9" s="685">
        <f>'24'!H16</f>
        <v>0</v>
      </c>
      <c r="E9" s="685">
        <f>'24'!J16</f>
        <v>0</v>
      </c>
      <c r="F9" s="685">
        <f>'24'!M16</f>
        <v>0</v>
      </c>
      <c r="G9" s="685">
        <f>'24'!Q16</f>
        <v>0</v>
      </c>
      <c r="H9" s="685">
        <f>'24'!S16</f>
        <v>0</v>
      </c>
      <c r="I9" s="686">
        <f>'25'!P16</f>
        <v>0</v>
      </c>
      <c r="J9" s="684">
        <f>'28'!F15</f>
        <v>55</v>
      </c>
      <c r="K9" s="684">
        <f>'28'!H15</f>
        <v>658</v>
      </c>
      <c r="L9" s="445">
        <f>'32'!G16</f>
        <v>14</v>
      </c>
      <c r="M9" s="684">
        <f>'29'!V16</f>
        <v>64</v>
      </c>
      <c r="N9" s="684">
        <f>'31'!V16</f>
        <v>38.297872340425535</v>
      </c>
      <c r="O9" s="686">
        <f>'37'!L16</f>
        <v>0</v>
      </c>
      <c r="P9" s="684">
        <f>'37'!R16</f>
        <v>0</v>
      </c>
      <c r="Q9" s="686">
        <f>'38'!L16</f>
        <v>69.090909090909093</v>
      </c>
      <c r="R9" s="686">
        <f>'38'!R16</f>
        <v>7.2368421052631584</v>
      </c>
      <c r="S9" s="684">
        <f>'39'!I16</f>
        <v>78</v>
      </c>
      <c r="T9" s="686">
        <f>'40'!L16</f>
        <v>0</v>
      </c>
      <c r="U9" s="686">
        <f>'41'!F16</f>
        <v>474</v>
      </c>
      <c r="V9" s="684">
        <f>'42'!X18</f>
        <v>67.142857142857139</v>
      </c>
      <c r="W9" s="684">
        <f>'42'!AD18</f>
        <v>0</v>
      </c>
      <c r="X9" s="684">
        <f>'43'!L17</f>
        <v>64.678899082568805</v>
      </c>
      <c r="Y9" s="684">
        <f>'43'!R17</f>
        <v>64.678899082568805</v>
      </c>
      <c r="Z9" s="684">
        <f>'43'!X17</f>
        <v>67.889908256880744</v>
      </c>
      <c r="AA9" s="687">
        <f>'43'!AD17</f>
        <v>67.889908256880744</v>
      </c>
      <c r="AB9" s="684">
        <f>'45'!F16</f>
        <v>289</v>
      </c>
      <c r="AC9" s="684">
        <f>'45'!I16</f>
        <v>113</v>
      </c>
      <c r="AD9" s="684">
        <f>'45'!L16</f>
        <v>79.238754325259521</v>
      </c>
      <c r="AE9" s="684">
        <f>'46'!G16</f>
        <v>735</v>
      </c>
      <c r="AF9" s="684">
        <f>'46'!I16</f>
        <v>99.047619047619051</v>
      </c>
      <c r="AG9" s="684">
        <f>'47'!L17</f>
        <v>112</v>
      </c>
      <c r="AH9" s="686">
        <f>'48'!F15</f>
        <v>978</v>
      </c>
      <c r="AI9" s="686">
        <f>'48'!I15</f>
        <v>909</v>
      </c>
      <c r="AJ9" s="686">
        <f>'48'!L15</f>
        <v>92.944785276073617</v>
      </c>
      <c r="AK9" s="686">
        <f>'48'!N15</f>
        <v>0</v>
      </c>
      <c r="AL9" s="684">
        <f>'49'!F16</f>
        <v>8.2687338501292</v>
      </c>
      <c r="AM9" s="684">
        <f>'49'!I16</f>
        <v>8.604954367666231</v>
      </c>
      <c r="AN9" s="688">
        <f>'49'!L16</f>
        <v>4.1720990873533248</v>
      </c>
      <c r="AO9" s="684">
        <f>'49'!O16</f>
        <v>54</v>
      </c>
      <c r="AP9" s="687">
        <f>'52'!L17</f>
        <v>0</v>
      </c>
      <c r="AQ9" s="687">
        <f>'53'!L16</f>
        <v>220</v>
      </c>
      <c r="AR9" s="689">
        <f>'54'!L17</f>
        <v>207</v>
      </c>
      <c r="AS9" s="689">
        <f>'57'!U16</f>
        <v>0</v>
      </c>
      <c r="AT9" s="690">
        <f>'57'!AA16</f>
        <v>0</v>
      </c>
      <c r="AU9" s="687" t="e">
        <f t="shared" si="0"/>
        <v>#REF!</v>
      </c>
      <c r="AV9" s="687">
        <f>'75'!L16</f>
        <v>0</v>
      </c>
      <c r="AW9" s="687">
        <f>'76'!F15</f>
        <v>0</v>
      </c>
      <c r="AX9" s="687">
        <f>'80'!G15</f>
        <v>4</v>
      </c>
      <c r="AY9" s="687">
        <f>'82'!G16</f>
        <v>5</v>
      </c>
      <c r="AZ9" s="690">
        <f>'82'!I16</f>
        <v>2</v>
      </c>
      <c r="BA9" s="690">
        <f>'82'!K16</f>
        <v>0</v>
      </c>
      <c r="BB9" s="690">
        <f>'82'!M16</f>
        <v>0</v>
      </c>
      <c r="BC9" s="687">
        <f>'82'!O16</f>
        <v>0</v>
      </c>
      <c r="BD9" s="685">
        <f>'83'!R17</f>
        <v>0</v>
      </c>
      <c r="BE9" s="685">
        <f>'84'!F16</f>
        <v>50</v>
      </c>
      <c r="BF9" s="691"/>
    </row>
    <row r="10" spans="1:58">
      <c r="A10" s="456" t="str">
        <f>'11'!C15</f>
        <v>Wringinanom</v>
      </c>
      <c r="B10" s="684">
        <f>'12'!E17</f>
        <v>100</v>
      </c>
      <c r="C10" s="685">
        <f>'24'!F17</f>
        <v>0</v>
      </c>
      <c r="D10" s="685">
        <f>'24'!H17</f>
        <v>0</v>
      </c>
      <c r="E10" s="685">
        <f>'24'!J17</f>
        <v>0</v>
      </c>
      <c r="F10" s="685">
        <f>'24'!M17</f>
        <v>0</v>
      </c>
      <c r="G10" s="685">
        <f>'24'!Q17</f>
        <v>0</v>
      </c>
      <c r="H10" s="685">
        <f>'24'!S17</f>
        <v>0</v>
      </c>
      <c r="I10" s="686">
        <f>'25'!P17</f>
        <v>0</v>
      </c>
      <c r="J10" s="684">
        <f>'28'!F16</f>
        <v>33</v>
      </c>
      <c r="K10" s="684">
        <f>'28'!H16</f>
        <v>800</v>
      </c>
      <c r="L10" s="445">
        <f>'32'!G17</f>
        <v>9</v>
      </c>
      <c r="M10" s="684">
        <f>'29'!V17</f>
        <v>74.052164560365682</v>
      </c>
      <c r="N10" s="684">
        <f>'31'!V17</f>
        <v>24.825174825174827</v>
      </c>
      <c r="O10" s="686">
        <f>'37'!L17</f>
        <v>0</v>
      </c>
      <c r="P10" s="684">
        <f>'37'!R17</f>
        <v>0</v>
      </c>
      <c r="Q10" s="686">
        <f>'38'!L17</f>
        <v>73.626373626373635</v>
      </c>
      <c r="R10" s="686">
        <f>'38'!R17</f>
        <v>2.9850746268656714</v>
      </c>
      <c r="S10" s="684">
        <f>'39'!I17</f>
        <v>89</v>
      </c>
      <c r="T10" s="686">
        <f>'40'!L17</f>
        <v>0</v>
      </c>
      <c r="U10" s="686">
        <f>'41'!F17</f>
        <v>220</v>
      </c>
      <c r="V10" s="684">
        <f>'42'!X19</f>
        <v>69.486404833836858</v>
      </c>
      <c r="W10" s="684">
        <f>'42'!AD19</f>
        <v>0</v>
      </c>
      <c r="X10" s="684">
        <f>'43'!L18</f>
        <v>74.81481481481481</v>
      </c>
      <c r="Y10" s="684">
        <f>'43'!R18</f>
        <v>74.444444444444443</v>
      </c>
      <c r="Z10" s="684">
        <f>'43'!X18</f>
        <v>66.666666666666657</v>
      </c>
      <c r="AA10" s="687">
        <f>'43'!AD18</f>
        <v>66.666666666666657</v>
      </c>
      <c r="AB10" s="684">
        <f>'45'!F17</f>
        <v>507</v>
      </c>
      <c r="AC10" s="684">
        <f>'45'!I17</f>
        <v>189</v>
      </c>
      <c r="AD10" s="684">
        <f>'45'!L17</f>
        <v>70.80867850098619</v>
      </c>
      <c r="AE10" s="684">
        <f>'46'!G17</f>
        <v>834</v>
      </c>
      <c r="AF10" s="684">
        <f>'46'!I17</f>
        <v>100</v>
      </c>
      <c r="AG10" s="684">
        <f>'47'!L18</f>
        <v>214</v>
      </c>
      <c r="AH10" s="686">
        <f>'48'!F16</f>
        <v>1533</v>
      </c>
      <c r="AI10" s="686">
        <f>'48'!I16</f>
        <v>1372</v>
      </c>
      <c r="AJ10" s="686">
        <f>'48'!L16</f>
        <v>89.49771689497716</v>
      </c>
      <c r="AK10" s="686">
        <f>'48'!N16</f>
        <v>0</v>
      </c>
      <c r="AL10" s="684">
        <f>'49'!F17</f>
        <v>9.1816367265469054</v>
      </c>
      <c r="AM10" s="684">
        <f>'49'!I17</f>
        <v>9.6410256410256405</v>
      </c>
      <c r="AN10" s="688">
        <f>'49'!L17</f>
        <v>3.1794871794871797</v>
      </c>
      <c r="AO10" s="684">
        <f>'49'!O17</f>
        <v>30</v>
      </c>
      <c r="AP10" s="687">
        <f>'52'!L18</f>
        <v>0</v>
      </c>
      <c r="AQ10" s="687">
        <f>'53'!L17</f>
        <v>610</v>
      </c>
      <c r="AR10" s="689">
        <f>'54'!L18</f>
        <v>0</v>
      </c>
      <c r="AS10" s="689">
        <f>'57'!U17</f>
        <v>0</v>
      </c>
      <c r="AT10" s="690">
        <f>'57'!AA17</f>
        <v>0</v>
      </c>
      <c r="AU10" s="687" t="e">
        <f t="shared" si="0"/>
        <v>#REF!</v>
      </c>
      <c r="AV10" s="687">
        <f>'75'!L17</f>
        <v>0</v>
      </c>
      <c r="AW10" s="687">
        <f>'76'!F16</f>
        <v>0</v>
      </c>
      <c r="AX10" s="687">
        <f>'80'!G16</f>
        <v>2</v>
      </c>
      <c r="AY10" s="687">
        <f>'82'!G17</f>
        <v>5</v>
      </c>
      <c r="AZ10" s="690">
        <f>'82'!I17</f>
        <v>1</v>
      </c>
      <c r="BA10" s="690">
        <f>'82'!K17</f>
        <v>0</v>
      </c>
      <c r="BB10" s="690">
        <f>'82'!M17</f>
        <v>0</v>
      </c>
      <c r="BC10" s="687">
        <f>'82'!O17</f>
        <v>0</v>
      </c>
      <c r="BD10" s="685">
        <f>'83'!R18</f>
        <v>0</v>
      </c>
      <c r="BE10" s="685">
        <f>'84'!F17</f>
        <v>726</v>
      </c>
      <c r="BF10" s="691"/>
    </row>
    <row r="11" spans="1:58">
      <c r="A11" s="456" t="str">
        <f>'11'!C16</f>
        <v>Sawoo</v>
      </c>
      <c r="B11" s="684">
        <f>'12'!E18</f>
        <v>100</v>
      </c>
      <c r="C11" s="685">
        <f>'24'!F18</f>
        <v>0</v>
      </c>
      <c r="D11" s="685">
        <f>'24'!H18</f>
        <v>0</v>
      </c>
      <c r="E11" s="685">
        <f>'24'!J18</f>
        <v>0</v>
      </c>
      <c r="F11" s="685">
        <f>'24'!M18</f>
        <v>0</v>
      </c>
      <c r="G11" s="685">
        <f>'24'!Q18</f>
        <v>0</v>
      </c>
      <c r="H11" s="685">
        <f>'24'!S18</f>
        <v>0</v>
      </c>
      <c r="I11" s="686">
        <f>'25'!P18</f>
        <v>0</v>
      </c>
      <c r="J11" s="684">
        <f>'28'!F17</f>
        <v>87</v>
      </c>
      <c r="K11" s="684">
        <f>'28'!H17</f>
        <v>1057</v>
      </c>
      <c r="L11" s="692">
        <f>'32'!G18</f>
        <v>27</v>
      </c>
      <c r="M11" s="684">
        <f>'29'!V18</f>
        <v>72.744700045106001</v>
      </c>
      <c r="N11" s="684">
        <f>'31'!V18</f>
        <v>38.540145985401459</v>
      </c>
      <c r="O11" s="686">
        <f>'37'!L18</f>
        <v>0</v>
      </c>
      <c r="P11" s="684">
        <f>'37'!R18</f>
        <v>0</v>
      </c>
      <c r="Q11" s="686">
        <f>'38'!L18</f>
        <v>68.098159509202446</v>
      </c>
      <c r="R11" s="686">
        <f>'38'!R18</f>
        <v>5.8558558558558556</v>
      </c>
      <c r="S11" s="684">
        <f>'39'!I18</f>
        <v>229</v>
      </c>
      <c r="T11" s="686">
        <f>'40'!L18</f>
        <v>0</v>
      </c>
      <c r="U11" s="686">
        <f>'41'!F18</f>
        <v>273</v>
      </c>
      <c r="V11" s="684">
        <f>'42'!X20</f>
        <v>55.769230769230774</v>
      </c>
      <c r="W11" s="684">
        <f>'42'!AD20</f>
        <v>0</v>
      </c>
      <c r="X11" s="684">
        <f>'43'!L19</f>
        <v>70.186335403726702</v>
      </c>
      <c r="Y11" s="684">
        <f>'43'!R19</f>
        <v>68.478260869565219</v>
      </c>
      <c r="Z11" s="684">
        <f>'43'!X19</f>
        <v>65.838509316770185</v>
      </c>
      <c r="AA11" s="687">
        <f>'43'!AD19</f>
        <v>65.838509316770185</v>
      </c>
      <c r="AB11" s="684">
        <f>'45'!F18</f>
        <v>215</v>
      </c>
      <c r="AC11" s="684">
        <f>'45'!I18</f>
        <v>77</v>
      </c>
      <c r="AD11" s="684">
        <f>'45'!L18</f>
        <v>78.604651162790702</v>
      </c>
      <c r="AE11" s="684">
        <f>'46'!G18</f>
        <v>2005</v>
      </c>
      <c r="AF11" s="684">
        <f>'46'!I18</f>
        <v>99.900249376558605</v>
      </c>
      <c r="AG11" s="684">
        <f>'47'!L19</f>
        <v>33</v>
      </c>
      <c r="AH11" s="686">
        <f>'48'!F17</f>
        <v>817</v>
      </c>
      <c r="AI11" s="686">
        <f>'48'!I17</f>
        <v>774</v>
      </c>
      <c r="AJ11" s="686">
        <f>'48'!L17</f>
        <v>94.73684210526315</v>
      </c>
      <c r="AK11" s="686">
        <f>'48'!N17</f>
        <v>0</v>
      </c>
      <c r="AL11" s="684">
        <f>'49'!F18</f>
        <v>11.639762107051826</v>
      </c>
      <c r="AM11" s="684">
        <f>'49'!I18</f>
        <v>5.0021376656690899</v>
      </c>
      <c r="AN11" s="688">
        <f>'49'!L18</f>
        <v>4.831124412141941</v>
      </c>
      <c r="AO11" s="684">
        <f>'49'!O18</f>
        <v>100</v>
      </c>
      <c r="AP11" s="687">
        <f>'52'!L19</f>
        <v>0</v>
      </c>
      <c r="AQ11" s="687">
        <f>'53'!L18</f>
        <v>1879</v>
      </c>
      <c r="AR11" s="689">
        <f>'54'!L19</f>
        <v>534</v>
      </c>
      <c r="AS11" s="689">
        <f>'57'!U18</f>
        <v>0</v>
      </c>
      <c r="AT11" s="690">
        <f>'57'!AA18</f>
        <v>0</v>
      </c>
      <c r="AU11" s="687" t="e">
        <f t="shared" si="0"/>
        <v>#REF!</v>
      </c>
      <c r="AV11" s="687">
        <f>'75'!L18</f>
        <v>0</v>
      </c>
      <c r="AW11" s="687">
        <f>'76'!F17</f>
        <v>0</v>
      </c>
      <c r="AX11" s="687">
        <f>'80'!G17</f>
        <v>1</v>
      </c>
      <c r="AY11" s="687">
        <f>'82'!G18</f>
        <v>0</v>
      </c>
      <c r="AZ11" s="690">
        <f>'82'!I18</f>
        <v>0</v>
      </c>
      <c r="BA11" s="690">
        <f>'82'!K18</f>
        <v>0</v>
      </c>
      <c r="BB11" s="690">
        <f>'82'!M18</f>
        <v>0</v>
      </c>
      <c r="BC11" s="687">
        <f>'82'!O18</f>
        <v>0</v>
      </c>
      <c r="BD11" s="685">
        <f>'83'!R19</f>
        <v>0</v>
      </c>
      <c r="BE11" s="685">
        <f>'84'!F18</f>
        <v>1349</v>
      </c>
      <c r="BF11" s="691"/>
    </row>
    <row r="12" spans="1:58">
      <c r="A12" s="456" t="str">
        <f>'11'!C17</f>
        <v>Bondrang</v>
      </c>
      <c r="B12" s="684">
        <f>'12'!E19</f>
        <v>100</v>
      </c>
      <c r="C12" s="685">
        <f>'24'!F19</f>
        <v>0</v>
      </c>
      <c r="D12" s="685">
        <f>'24'!H19</f>
        <v>0</v>
      </c>
      <c r="E12" s="685">
        <f>'24'!J19</f>
        <v>0</v>
      </c>
      <c r="F12" s="685">
        <f>'24'!M19</f>
        <v>0</v>
      </c>
      <c r="G12" s="685">
        <f>'24'!Q19</f>
        <v>0</v>
      </c>
      <c r="H12" s="685">
        <f>'24'!S19</f>
        <v>0</v>
      </c>
      <c r="I12" s="686">
        <f>'25'!P19</f>
        <v>0</v>
      </c>
      <c r="J12" s="684">
        <f>'28'!F18</f>
        <v>27</v>
      </c>
      <c r="K12" s="684">
        <f>'28'!H18</f>
        <v>311</v>
      </c>
      <c r="L12" s="445">
        <f>'32'!G19</f>
        <v>44</v>
      </c>
      <c r="M12" s="684">
        <f>'29'!V19</f>
        <v>73.525280898876403</v>
      </c>
      <c r="N12" s="684">
        <f>'31'!V19</f>
        <v>4.5045045045045047</v>
      </c>
      <c r="O12" s="686">
        <f>'37'!L19</f>
        <v>0</v>
      </c>
      <c r="P12" s="684">
        <f>'37'!R19</f>
        <v>0</v>
      </c>
      <c r="Q12" s="686">
        <f>'38'!L19</f>
        <v>58.095238095238102</v>
      </c>
      <c r="R12" s="686">
        <f>'38'!R19</f>
        <v>0</v>
      </c>
      <c r="S12" s="684">
        <f>'39'!I19</f>
        <v>28</v>
      </c>
      <c r="T12" s="686">
        <f>'40'!L19</f>
        <v>0</v>
      </c>
      <c r="U12" s="686">
        <f>'41'!F19</f>
        <v>652</v>
      </c>
      <c r="V12" s="684">
        <f>'42'!X21</f>
        <v>71.812080536912745</v>
      </c>
      <c r="W12" s="684">
        <f>'42'!AD21</f>
        <v>0</v>
      </c>
      <c r="X12" s="684">
        <f>'43'!L20</f>
        <v>67.961165048543691</v>
      </c>
      <c r="Y12" s="684">
        <f>'43'!R20</f>
        <v>66.019417475728162</v>
      </c>
      <c r="Z12" s="684">
        <f>'43'!X20</f>
        <v>63.10679611650486</v>
      </c>
      <c r="AA12" s="687">
        <f>'43'!AD20</f>
        <v>68.932038834951456</v>
      </c>
      <c r="AB12" s="684">
        <f>'45'!F19</f>
        <v>305</v>
      </c>
      <c r="AC12" s="684">
        <f>'45'!I19</f>
        <v>98</v>
      </c>
      <c r="AD12" s="684">
        <f>'45'!L19</f>
        <v>69.508196721311478</v>
      </c>
      <c r="AE12" s="684">
        <f>'46'!G19</f>
        <v>286</v>
      </c>
      <c r="AF12" s="684">
        <f>'46'!I19</f>
        <v>100</v>
      </c>
      <c r="AG12" s="684">
        <f>'47'!L20</f>
        <v>110</v>
      </c>
      <c r="AH12" s="686">
        <f>'48'!F18</f>
        <v>1033</v>
      </c>
      <c r="AI12" s="686">
        <f>'48'!I18</f>
        <v>1002</v>
      </c>
      <c r="AJ12" s="686">
        <f>'48'!L18</f>
        <v>96.999031945788957</v>
      </c>
      <c r="AK12" s="686">
        <f>'48'!N18</f>
        <v>0</v>
      </c>
      <c r="AL12" s="684">
        <f>'49'!F19</f>
        <v>9.4285714285714288</v>
      </c>
      <c r="AM12" s="684">
        <f>'49'!I19</f>
        <v>4.8048048048048049</v>
      </c>
      <c r="AN12" s="688">
        <f>'49'!L19</f>
        <v>6.3063063063063058</v>
      </c>
      <c r="AO12" s="684">
        <f>'49'!O19</f>
        <v>46</v>
      </c>
      <c r="AP12" s="687">
        <f>'52'!L20</f>
        <v>0</v>
      </c>
      <c r="AQ12" s="687">
        <f>'53'!L19</f>
        <v>184</v>
      </c>
      <c r="AR12" s="689">
        <f>'54'!L20</f>
        <v>492</v>
      </c>
      <c r="AS12" s="689">
        <f>'57'!U19</f>
        <v>0</v>
      </c>
      <c r="AT12" s="690">
        <f>'57'!AA19</f>
        <v>0</v>
      </c>
      <c r="AU12" s="687">
        <f>'62'!H16</f>
        <v>0</v>
      </c>
      <c r="AV12" s="687">
        <f>'75'!L19</f>
        <v>0</v>
      </c>
      <c r="AW12" s="687">
        <f>'76'!F18</f>
        <v>8</v>
      </c>
      <c r="AX12" s="687">
        <f>'80'!G18</f>
        <v>0</v>
      </c>
      <c r="AY12" s="687">
        <f>'82'!G19</f>
        <v>7</v>
      </c>
      <c r="AZ12" s="690">
        <f>'82'!I19</f>
        <v>2</v>
      </c>
      <c r="BA12" s="690">
        <f>'82'!K19</f>
        <v>0</v>
      </c>
      <c r="BB12" s="690">
        <f>'82'!M19</f>
        <v>0</v>
      </c>
      <c r="BC12" s="687">
        <f>'82'!O19</f>
        <v>0</v>
      </c>
      <c r="BD12" s="685">
        <f>'83'!R20</f>
        <v>0</v>
      </c>
      <c r="BE12" s="685">
        <f>'84'!F19</f>
        <v>140</v>
      </c>
      <c r="BF12" s="691"/>
    </row>
    <row r="13" spans="1:58">
      <c r="A13" s="456" t="str">
        <f>'11'!C18</f>
        <v>Sooko</v>
      </c>
      <c r="B13" s="684">
        <f>'12'!E20</f>
        <v>100</v>
      </c>
      <c r="C13" s="685">
        <f>'24'!F20</f>
        <v>0</v>
      </c>
      <c r="D13" s="685">
        <f>'24'!H20</f>
        <v>0</v>
      </c>
      <c r="E13" s="685">
        <f>'24'!J20</f>
        <v>0</v>
      </c>
      <c r="F13" s="685">
        <f>'24'!M20</f>
        <v>0</v>
      </c>
      <c r="G13" s="685">
        <f>'24'!Q20</f>
        <v>0</v>
      </c>
      <c r="H13" s="685">
        <f>'24'!S20</f>
        <v>0</v>
      </c>
      <c r="I13" s="686">
        <f>'25'!P20</f>
        <v>0</v>
      </c>
      <c r="J13" s="684">
        <f>'28'!F19</f>
        <v>155</v>
      </c>
      <c r="K13" s="684">
        <f>'28'!H19</f>
        <v>880</v>
      </c>
      <c r="L13" s="445">
        <f>'32'!G20</f>
        <v>12</v>
      </c>
      <c r="M13" s="684">
        <f>'29'!V20</f>
        <v>77.96820665673124</v>
      </c>
      <c r="N13" s="684">
        <f>'31'!V20</f>
        <v>54.920634920634924</v>
      </c>
      <c r="O13" s="686">
        <f>'37'!L20</f>
        <v>0</v>
      </c>
      <c r="P13" s="684">
        <f>'37'!R20</f>
        <v>0</v>
      </c>
      <c r="Q13" s="686">
        <f>'38'!L20</f>
        <v>62.837837837837839</v>
      </c>
      <c r="R13" s="686">
        <f>'38'!R20</f>
        <v>5.376344086021505</v>
      </c>
      <c r="S13" s="684">
        <f>'39'!I20</f>
        <v>76</v>
      </c>
      <c r="T13" s="686">
        <f>'40'!L20</f>
        <v>0</v>
      </c>
      <c r="U13" s="686">
        <f>'41'!F20</f>
        <v>105</v>
      </c>
      <c r="V13" s="684">
        <f>'42'!X22</f>
        <v>77.58620689655173</v>
      </c>
      <c r="W13" s="684">
        <f>'42'!AD22</f>
        <v>0</v>
      </c>
      <c r="X13" s="684">
        <f>'43'!L21</f>
        <v>69.178082191780817</v>
      </c>
      <c r="Y13" s="684">
        <f>'43'!R21</f>
        <v>62.671232876712324</v>
      </c>
      <c r="Z13" s="684">
        <f>'43'!X21</f>
        <v>69.520547945205479</v>
      </c>
      <c r="AA13" s="687">
        <f>'43'!AD21</f>
        <v>69.520547945205479</v>
      </c>
      <c r="AB13" s="684">
        <f>'45'!F20</f>
        <v>697</v>
      </c>
      <c r="AC13" s="684">
        <f>'45'!I20</f>
        <v>216</v>
      </c>
      <c r="AD13" s="684">
        <f>'45'!L20</f>
        <v>64.849354375896695</v>
      </c>
      <c r="AE13" s="684">
        <f>'46'!G20</f>
        <v>868</v>
      </c>
      <c r="AF13" s="684">
        <f>'46'!I20</f>
        <v>99.539170506912441</v>
      </c>
      <c r="AG13" s="684">
        <f>'47'!L21</f>
        <v>63</v>
      </c>
      <c r="AH13" s="686">
        <f>'48'!F19</f>
        <v>2403</v>
      </c>
      <c r="AI13" s="686">
        <f>'48'!I19</f>
        <v>2354</v>
      </c>
      <c r="AJ13" s="686">
        <f>'48'!L19</f>
        <v>97.960882230545153</v>
      </c>
      <c r="AK13" s="686">
        <f>'48'!N19</f>
        <v>0</v>
      </c>
      <c r="AL13" s="684">
        <f>'49'!F20</f>
        <v>6.5843621399176957</v>
      </c>
      <c r="AM13" s="684">
        <f>'49'!I20</f>
        <v>9.2037228541882108</v>
      </c>
      <c r="AN13" s="688">
        <f>'49'!L20</f>
        <v>2.792140641158221</v>
      </c>
      <c r="AO13" s="684">
        <f>'49'!O20</f>
        <v>25</v>
      </c>
      <c r="AP13" s="687">
        <f>'52'!L21</f>
        <v>0</v>
      </c>
      <c r="AQ13" s="687">
        <f>'53'!L20</f>
        <v>657</v>
      </c>
      <c r="AR13" s="689">
        <f>'54'!L21</f>
        <v>635</v>
      </c>
      <c r="AS13" s="689">
        <f>'57'!U20</f>
        <v>0</v>
      </c>
      <c r="AT13" s="690">
        <f>'57'!AA20</f>
        <v>0</v>
      </c>
      <c r="AU13" s="687">
        <f>'62'!H17</f>
        <v>0</v>
      </c>
      <c r="AV13" s="687">
        <f>'75'!L20</f>
        <v>0</v>
      </c>
      <c r="AW13" s="687">
        <f>'76'!F19</f>
        <v>0</v>
      </c>
      <c r="AX13" s="687">
        <f>'80'!G19</f>
        <v>0</v>
      </c>
      <c r="AY13" s="687">
        <f>'82'!G20</f>
        <v>6</v>
      </c>
      <c r="AZ13" s="690">
        <f>'82'!I20</f>
        <v>5</v>
      </c>
      <c r="BA13" s="690">
        <f>'82'!K20</f>
        <v>0</v>
      </c>
      <c r="BB13" s="690">
        <f>'82'!M20</f>
        <v>0</v>
      </c>
      <c r="BC13" s="687">
        <f>'82'!O20</f>
        <v>0</v>
      </c>
      <c r="BD13" s="685">
        <f>'83'!R21</f>
        <v>0</v>
      </c>
      <c r="BE13" s="685">
        <f>'84'!F20</f>
        <v>0</v>
      </c>
      <c r="BF13" s="691"/>
    </row>
    <row r="14" spans="1:58">
      <c r="A14" s="456" t="str">
        <f>'11'!C19</f>
        <v>Pudak</v>
      </c>
      <c r="B14" s="684">
        <f>'12'!E21</f>
        <v>100</v>
      </c>
      <c r="C14" s="685">
        <f>'24'!F21</f>
        <v>0</v>
      </c>
      <c r="D14" s="685">
        <f>'24'!H21</f>
        <v>0</v>
      </c>
      <c r="E14" s="685">
        <f>'24'!J21</f>
        <v>0</v>
      </c>
      <c r="F14" s="685">
        <f>'24'!M21</f>
        <v>0</v>
      </c>
      <c r="G14" s="685">
        <f>'24'!Q21</f>
        <v>0</v>
      </c>
      <c r="H14" s="685">
        <f>'24'!S21</f>
        <v>0</v>
      </c>
      <c r="I14" s="686">
        <f>'25'!P21</f>
        <v>0</v>
      </c>
      <c r="J14" s="684">
        <f>'28'!F20</f>
        <v>53</v>
      </c>
      <c r="K14" s="684">
        <f>'28'!H20</f>
        <v>338</v>
      </c>
      <c r="L14" s="445">
        <f>'32'!G21</f>
        <v>24</v>
      </c>
      <c r="M14" s="684">
        <f>'29'!V21</f>
        <v>76.342710997442452</v>
      </c>
      <c r="N14" s="684">
        <f>'31'!V21</f>
        <v>45.454545454545453</v>
      </c>
      <c r="O14" s="686">
        <f>'37'!L21</f>
        <v>0</v>
      </c>
      <c r="P14" s="684">
        <f>'37'!R21</f>
        <v>0</v>
      </c>
      <c r="Q14" s="686">
        <f>'38'!L21</f>
        <v>85.087719298245617</v>
      </c>
      <c r="R14" s="686">
        <f>'38'!R21</f>
        <v>6.1855670103092786</v>
      </c>
      <c r="S14" s="684">
        <f>'39'!I21</f>
        <v>34</v>
      </c>
      <c r="T14" s="686">
        <f>'40'!L21</f>
        <v>0</v>
      </c>
      <c r="U14" s="686">
        <f>'41'!F21</f>
        <v>296</v>
      </c>
      <c r="V14" s="684">
        <f>'42'!X23</f>
        <v>65.641025641025635</v>
      </c>
      <c r="W14" s="684">
        <f>'42'!AD23</f>
        <v>0</v>
      </c>
      <c r="X14" s="684">
        <f>'43'!L22</f>
        <v>71.05263157894737</v>
      </c>
      <c r="Y14" s="684">
        <f>'43'!R22</f>
        <v>71.05263157894737</v>
      </c>
      <c r="Z14" s="684">
        <f>'43'!X22</f>
        <v>79.824561403508781</v>
      </c>
      <c r="AA14" s="687">
        <f>'43'!AD22</f>
        <v>79.824561403508781</v>
      </c>
      <c r="AB14" s="684">
        <f>'45'!F21</f>
        <v>98</v>
      </c>
      <c r="AC14" s="684">
        <f>'45'!I21</f>
        <v>32</v>
      </c>
      <c r="AD14" s="684">
        <f>'45'!L21</f>
        <v>62.244897959183675</v>
      </c>
      <c r="AE14" s="684">
        <f>'46'!G21</f>
        <v>427</v>
      </c>
      <c r="AF14" s="684">
        <f>'46'!I21</f>
        <v>97.892271662763463</v>
      </c>
      <c r="AG14" s="684">
        <f>'47'!L22</f>
        <v>122</v>
      </c>
      <c r="AH14" s="686">
        <f>'48'!F20</f>
        <v>351</v>
      </c>
      <c r="AI14" s="686">
        <f>'48'!I20</f>
        <v>350</v>
      </c>
      <c r="AJ14" s="686">
        <f>'48'!L20</f>
        <v>99.715099715099726</v>
      </c>
      <c r="AK14" s="686">
        <f>'48'!N20</f>
        <v>0</v>
      </c>
      <c r="AL14" s="684">
        <f>'49'!F21</f>
        <v>11.801242236024844</v>
      </c>
      <c r="AM14" s="684">
        <f>'49'!I21</f>
        <v>13.070539419087138</v>
      </c>
      <c r="AN14" s="688">
        <f>'49'!L21</f>
        <v>3.5269709543568464</v>
      </c>
      <c r="AO14" s="684">
        <f>'49'!O21</f>
        <v>29</v>
      </c>
      <c r="AP14" s="687">
        <f>'52'!L22</f>
        <v>0</v>
      </c>
      <c r="AQ14" s="687">
        <f>'53'!L21</f>
        <v>282</v>
      </c>
      <c r="AR14" s="689">
        <f>'54'!L22</f>
        <v>308</v>
      </c>
      <c r="AS14" s="689">
        <f>'57'!U21</f>
        <v>0</v>
      </c>
      <c r="AT14" s="690">
        <f>'57'!AA21</f>
        <v>0</v>
      </c>
      <c r="AU14" s="687">
        <f>'62'!H18</f>
        <v>0</v>
      </c>
      <c r="AV14" s="687">
        <f>'75'!L21</f>
        <v>0</v>
      </c>
      <c r="AW14" s="687">
        <f>'76'!F20</f>
        <v>0</v>
      </c>
      <c r="AX14" s="687">
        <f>'80'!G20</f>
        <v>5</v>
      </c>
      <c r="AY14" s="687">
        <f>'82'!G21</f>
        <v>15</v>
      </c>
      <c r="AZ14" s="690">
        <f>'82'!I21</f>
        <v>9</v>
      </c>
      <c r="BA14" s="690">
        <f>'82'!K21</f>
        <v>0</v>
      </c>
      <c r="BB14" s="690">
        <f>'82'!M21</f>
        <v>0</v>
      </c>
      <c r="BC14" s="687">
        <f>'82'!O21</f>
        <v>0</v>
      </c>
      <c r="BD14" s="685">
        <f>'83'!R22</f>
        <v>0</v>
      </c>
      <c r="BE14" s="685">
        <f>'84'!F21</f>
        <v>61</v>
      </c>
      <c r="BF14" s="691"/>
    </row>
    <row r="15" spans="1:58">
      <c r="A15" s="456" t="str">
        <f>'11'!C20</f>
        <v>Pulung</v>
      </c>
      <c r="B15" s="684">
        <f>'12'!E22</f>
        <v>100</v>
      </c>
      <c r="C15" s="685">
        <f>'24'!F22</f>
        <v>0</v>
      </c>
      <c r="D15" s="685">
        <f>'24'!H22</f>
        <v>0</v>
      </c>
      <c r="E15" s="685">
        <f>'24'!J22</f>
        <v>0</v>
      </c>
      <c r="F15" s="685">
        <f>'24'!M22</f>
        <v>0</v>
      </c>
      <c r="G15" s="685">
        <f>'24'!Q22</f>
        <v>0</v>
      </c>
      <c r="H15" s="685">
        <f>'24'!S22</f>
        <v>0</v>
      </c>
      <c r="I15" s="686">
        <f>'25'!P22</f>
        <v>0</v>
      </c>
      <c r="J15" s="684">
        <f>'28'!F21</f>
        <v>148</v>
      </c>
      <c r="K15" s="684">
        <f>'28'!H21</f>
        <v>1141</v>
      </c>
      <c r="L15" s="445">
        <f>'32'!G22</f>
        <v>11</v>
      </c>
      <c r="M15" s="684">
        <f>'29'!V22</f>
        <v>75.948160853821236</v>
      </c>
      <c r="N15" s="684">
        <f>'31'!V22</f>
        <v>37.990196078431367</v>
      </c>
      <c r="O15" s="686">
        <f>'37'!L22</f>
        <v>0</v>
      </c>
      <c r="P15" s="684">
        <f>'37'!R22</f>
        <v>0</v>
      </c>
      <c r="Q15" s="686">
        <f>'38'!L22</f>
        <v>62.953367875647672</v>
      </c>
      <c r="R15" s="686">
        <f>'38'!R22</f>
        <v>4.5267489711934159</v>
      </c>
      <c r="S15" s="684">
        <f>'39'!I22</f>
        <v>121</v>
      </c>
      <c r="T15" s="686">
        <f>'40'!L22</f>
        <v>0</v>
      </c>
      <c r="U15" s="686">
        <f>'41'!F22</f>
        <v>115</v>
      </c>
      <c r="V15" s="684">
        <f>'42'!X24</f>
        <v>56.25</v>
      </c>
      <c r="W15" s="684">
        <f>'42'!AD24</f>
        <v>0</v>
      </c>
      <c r="X15" s="684">
        <f>'43'!L23</f>
        <v>61.154855643044613</v>
      </c>
      <c r="Y15" s="684">
        <f>'43'!R23</f>
        <v>60.892388451443566</v>
      </c>
      <c r="Z15" s="684">
        <f>'43'!X23</f>
        <v>65.616797900262469</v>
      </c>
      <c r="AA15" s="687">
        <f>'43'!AD23</f>
        <v>65.616797900262469</v>
      </c>
      <c r="AB15" s="684">
        <f>'45'!F22</f>
        <v>259</v>
      </c>
      <c r="AC15" s="684">
        <f>'45'!I22</f>
        <v>99</v>
      </c>
      <c r="AD15" s="684">
        <f>'45'!L22</f>
        <v>76.447876447876453</v>
      </c>
      <c r="AE15" s="684">
        <f>'46'!G22</f>
        <v>1168</v>
      </c>
      <c r="AF15" s="684">
        <f>'46'!I22</f>
        <v>100</v>
      </c>
      <c r="AG15" s="684">
        <f>'47'!L23</f>
        <v>68</v>
      </c>
      <c r="AH15" s="686">
        <f>'48'!F21</f>
        <v>1022</v>
      </c>
      <c r="AI15" s="686">
        <f>'48'!I21</f>
        <v>972</v>
      </c>
      <c r="AJ15" s="686">
        <f>'48'!L21</f>
        <v>95.107632093933461</v>
      </c>
      <c r="AK15" s="686">
        <f>'48'!N21</f>
        <v>0</v>
      </c>
      <c r="AL15" s="684">
        <f>'49'!F22</f>
        <v>3.6714975845410627</v>
      </c>
      <c r="AM15" s="684">
        <f>'49'!I22</f>
        <v>5.4898648648648649</v>
      </c>
      <c r="AN15" s="688">
        <f>'49'!L22</f>
        <v>3.9695945945945943</v>
      </c>
      <c r="AO15" s="684">
        <f>'49'!O22</f>
        <v>37</v>
      </c>
      <c r="AP15" s="687">
        <f>'52'!L23</f>
        <v>0</v>
      </c>
      <c r="AQ15" s="687">
        <f>'53'!L22</f>
        <v>1175</v>
      </c>
      <c r="AR15" s="689">
        <f>'54'!L23</f>
        <v>936</v>
      </c>
      <c r="AS15" s="689">
        <f>'57'!U22</f>
        <v>0</v>
      </c>
      <c r="AT15" s="690">
        <f>'57'!AA22</f>
        <v>0</v>
      </c>
      <c r="AU15" s="687">
        <f>'62'!H19</f>
        <v>0</v>
      </c>
      <c r="AV15" s="687">
        <f>'75'!L22</f>
        <v>0</v>
      </c>
      <c r="AW15" s="687">
        <f>'76'!F21</f>
        <v>0</v>
      </c>
      <c r="AX15" s="687">
        <f>'80'!G21</f>
        <v>1</v>
      </c>
      <c r="AY15" s="687">
        <f>'82'!G22</f>
        <v>7</v>
      </c>
      <c r="AZ15" s="690">
        <f>'82'!I22</f>
        <v>0</v>
      </c>
      <c r="BA15" s="690">
        <f>'82'!K22</f>
        <v>0</v>
      </c>
      <c r="BB15" s="690">
        <f>'82'!M22</f>
        <v>0</v>
      </c>
      <c r="BC15" s="687">
        <f>'82'!O22</f>
        <v>0</v>
      </c>
      <c r="BD15" s="685">
        <f>'83'!R23</f>
        <v>0</v>
      </c>
      <c r="BE15" s="685">
        <f>'84'!F22</f>
        <v>27</v>
      </c>
      <c r="BF15" s="691"/>
    </row>
    <row r="16" spans="1:58">
      <c r="A16" s="456" t="str">
        <f>'11'!C21</f>
        <v>Kesugihan</v>
      </c>
      <c r="B16" s="684">
        <f>'12'!E23</f>
        <v>100</v>
      </c>
      <c r="C16" s="685">
        <f>'24'!F23</f>
        <v>0</v>
      </c>
      <c r="D16" s="685">
        <f>'24'!H23</f>
        <v>0</v>
      </c>
      <c r="E16" s="685">
        <f>'24'!J23</f>
        <v>0</v>
      </c>
      <c r="F16" s="685">
        <f>'24'!M23</f>
        <v>0</v>
      </c>
      <c r="G16" s="685">
        <f>'24'!Q23</f>
        <v>0</v>
      </c>
      <c r="H16" s="685">
        <f>'24'!S23</f>
        <v>0</v>
      </c>
      <c r="I16" s="686">
        <f>'25'!P23</f>
        <v>0</v>
      </c>
      <c r="J16" s="684">
        <f>'28'!F22</f>
        <v>88</v>
      </c>
      <c r="K16" s="684">
        <f>'28'!H22</f>
        <v>753</v>
      </c>
      <c r="L16" s="445">
        <f>'32'!G23</f>
        <v>23</v>
      </c>
      <c r="M16" s="684">
        <f>'29'!V23</f>
        <v>64.009243212016173</v>
      </c>
      <c r="N16" s="684">
        <f>'31'!V23</f>
        <v>20.446096654275092</v>
      </c>
      <c r="O16" s="686">
        <f>'37'!L23</f>
        <v>0</v>
      </c>
      <c r="P16" s="684">
        <f>'37'!R23</f>
        <v>0</v>
      </c>
      <c r="Q16" s="686">
        <f>'38'!L23</f>
        <v>54.724409448818903</v>
      </c>
      <c r="R16" s="686">
        <f>'38'!R23</f>
        <v>7.1942446043165464</v>
      </c>
      <c r="S16" s="684">
        <f>'39'!I23</f>
        <v>71</v>
      </c>
      <c r="T16" s="686">
        <f>'40'!L23</f>
        <v>0</v>
      </c>
      <c r="U16" s="686">
        <f>'41'!F23</f>
        <v>386</v>
      </c>
      <c r="V16" s="684">
        <f>'42'!X25</f>
        <v>66.513761467889907</v>
      </c>
      <c r="W16" s="684">
        <f>'42'!AD25</f>
        <v>0</v>
      </c>
      <c r="X16" s="684">
        <f>'43'!L24</f>
        <v>57.768924302788847</v>
      </c>
      <c r="Y16" s="684">
        <f>'43'!R24</f>
        <v>57.768924302788847</v>
      </c>
      <c r="Z16" s="684">
        <f>'43'!X24</f>
        <v>55.776892430278878</v>
      </c>
      <c r="AA16" s="687">
        <f>'43'!AD24</f>
        <v>55.776892430278878</v>
      </c>
      <c r="AB16" s="684">
        <f>'45'!F23</f>
        <v>143</v>
      </c>
      <c r="AC16" s="684">
        <f>'45'!I23</f>
        <v>50</v>
      </c>
      <c r="AD16" s="684">
        <f>'45'!L23</f>
        <v>73.426573426573427</v>
      </c>
      <c r="AE16" s="684">
        <f>'46'!G23</f>
        <v>709</v>
      </c>
      <c r="AF16" s="684">
        <f>'46'!I23</f>
        <v>99.153737658674189</v>
      </c>
      <c r="AG16" s="684">
        <f>'47'!L24</f>
        <v>156</v>
      </c>
      <c r="AH16" s="686">
        <f>'48'!F22</f>
        <v>498</v>
      </c>
      <c r="AI16" s="686">
        <f>'48'!I22</f>
        <v>483</v>
      </c>
      <c r="AJ16" s="686">
        <f>'48'!L22</f>
        <v>96.98795180722891</v>
      </c>
      <c r="AK16" s="686">
        <f>'48'!N22</f>
        <v>0</v>
      </c>
      <c r="AL16" s="684">
        <f>'49'!F23</f>
        <v>6.6073697585768736</v>
      </c>
      <c r="AM16" s="684">
        <f>'49'!I23</f>
        <v>7.6363636363636367</v>
      </c>
      <c r="AN16" s="688">
        <f>'49'!L23</f>
        <v>3.2727272727272729</v>
      </c>
      <c r="AO16" s="684">
        <f>'49'!O23</f>
        <v>17</v>
      </c>
      <c r="AP16" s="687">
        <f>'52'!L24</f>
        <v>0</v>
      </c>
      <c r="AQ16" s="687">
        <f>'53'!L23</f>
        <v>605</v>
      </c>
      <c r="AR16" s="689">
        <f>'54'!L24</f>
        <v>1330</v>
      </c>
      <c r="AS16" s="689">
        <f>'57'!U23</f>
        <v>0</v>
      </c>
      <c r="AT16" s="690">
        <f>'57'!AA23</f>
        <v>0</v>
      </c>
      <c r="AU16" s="687">
        <f>'62'!H20</f>
        <v>0</v>
      </c>
      <c r="AV16" s="687">
        <f>'75'!L23</f>
        <v>0</v>
      </c>
      <c r="AW16" s="687">
        <f>'76'!F22</f>
        <v>2</v>
      </c>
      <c r="AX16" s="687">
        <f>'80'!G22</f>
        <v>1</v>
      </c>
      <c r="AY16" s="687">
        <f>'82'!G23</f>
        <v>3</v>
      </c>
      <c r="AZ16" s="690">
        <f>'82'!I23</f>
        <v>0</v>
      </c>
      <c r="BA16" s="690">
        <f>'82'!K23</f>
        <v>0</v>
      </c>
      <c r="BB16" s="690">
        <f>'82'!M23</f>
        <v>0</v>
      </c>
      <c r="BC16" s="687">
        <f>'82'!O23</f>
        <v>0</v>
      </c>
      <c r="BD16" s="685">
        <f>'83'!R24</f>
        <v>0</v>
      </c>
      <c r="BE16" s="685">
        <f>'84'!F23</f>
        <v>29</v>
      </c>
      <c r="BF16" s="691"/>
    </row>
    <row r="17" spans="1:58">
      <c r="A17" s="456" t="str">
        <f>'11'!C22</f>
        <v>Mlarak</v>
      </c>
      <c r="B17" s="684">
        <f>'12'!E24</f>
        <v>100</v>
      </c>
      <c r="C17" s="685">
        <f>'24'!F24</f>
        <v>0</v>
      </c>
      <c r="D17" s="685">
        <f>'24'!H24</f>
        <v>0</v>
      </c>
      <c r="E17" s="685">
        <f>'24'!J24</f>
        <v>0</v>
      </c>
      <c r="F17" s="685">
        <f>'24'!M24</f>
        <v>0</v>
      </c>
      <c r="G17" s="685">
        <f>'24'!Q24</f>
        <v>0</v>
      </c>
      <c r="H17" s="685">
        <f>'24'!S24</f>
        <v>0</v>
      </c>
      <c r="I17" s="686">
        <f>'25'!P24</f>
        <v>0</v>
      </c>
      <c r="J17" s="684">
        <f>'28'!F23</f>
        <v>255</v>
      </c>
      <c r="K17" s="684">
        <f>'28'!H23</f>
        <v>1280</v>
      </c>
      <c r="L17" s="445">
        <f>'32'!G24</f>
        <v>19</v>
      </c>
      <c r="M17" s="684">
        <f>'29'!V24</f>
        <v>74.749362786745962</v>
      </c>
      <c r="N17" s="684">
        <f>'31'!V24</f>
        <v>42.139737991266372</v>
      </c>
      <c r="O17" s="686">
        <f>'37'!L24</f>
        <v>0</v>
      </c>
      <c r="P17" s="684">
        <f>'37'!R24</f>
        <v>0</v>
      </c>
      <c r="Q17" s="686">
        <f>'38'!L24</f>
        <v>71.131639722863738</v>
      </c>
      <c r="R17" s="686">
        <f>'38'!R24</f>
        <v>5.1948051948051948</v>
      </c>
      <c r="S17" s="684">
        <f>'39'!I24</f>
        <v>150</v>
      </c>
      <c r="T17" s="686">
        <f>'40'!L24</f>
        <v>0</v>
      </c>
      <c r="U17" s="686">
        <f>'41'!F24</f>
        <v>254</v>
      </c>
      <c r="V17" s="684">
        <f>'42'!X26</f>
        <v>87.162162162162161</v>
      </c>
      <c r="W17" s="684">
        <f>'42'!AD26</f>
        <v>0</v>
      </c>
      <c r="X17" s="684">
        <f>'43'!L25</f>
        <v>75.409836065573771</v>
      </c>
      <c r="Y17" s="684">
        <f>'43'!R25</f>
        <v>71.896955503512885</v>
      </c>
      <c r="Z17" s="684">
        <f>'43'!X25</f>
        <v>66.744730679156902</v>
      </c>
      <c r="AA17" s="687">
        <f>'43'!AD25</f>
        <v>67.213114754098356</v>
      </c>
      <c r="AB17" s="684">
        <f>'45'!F24</f>
        <v>431</v>
      </c>
      <c r="AC17" s="684">
        <f>'45'!I24</f>
        <v>148</v>
      </c>
      <c r="AD17" s="684">
        <f>'45'!L24</f>
        <v>64.037122969837583</v>
      </c>
      <c r="AE17" s="684">
        <f>'46'!G24</f>
        <v>1484</v>
      </c>
      <c r="AF17" s="684">
        <f>'46'!I24</f>
        <v>100</v>
      </c>
      <c r="AG17" s="684">
        <f>'47'!L25</f>
        <v>91</v>
      </c>
      <c r="AH17" s="686">
        <f>'48'!F23</f>
        <v>1152</v>
      </c>
      <c r="AI17" s="686">
        <f>'48'!I23</f>
        <v>1035</v>
      </c>
      <c r="AJ17" s="686">
        <f>'48'!L23</f>
        <v>89.84375</v>
      </c>
      <c r="AK17" s="686">
        <f>'48'!N23</f>
        <v>0</v>
      </c>
      <c r="AL17" s="684">
        <f>'49'!F24</f>
        <v>7.5506445672191527</v>
      </c>
      <c r="AM17" s="684">
        <f>'49'!I24</f>
        <v>7.042253521126761</v>
      </c>
      <c r="AN17" s="688">
        <f>'49'!L24</f>
        <v>3.3680342927127986</v>
      </c>
      <c r="AO17" s="684">
        <f>'49'!O24</f>
        <v>131</v>
      </c>
      <c r="AP17" s="687">
        <f>'52'!L25</f>
        <v>0</v>
      </c>
      <c r="AQ17" s="687">
        <f>'53'!L24</f>
        <v>1704</v>
      </c>
      <c r="AR17" s="689">
        <f>'54'!L25</f>
        <v>1695</v>
      </c>
      <c r="AS17" s="689">
        <f>'57'!U24</f>
        <v>0</v>
      </c>
      <c r="AT17" s="690">
        <f>'57'!AA24</f>
        <v>0</v>
      </c>
      <c r="AU17" s="687">
        <f>'62'!H21</f>
        <v>0</v>
      </c>
      <c r="AV17" s="687">
        <f>'75'!L24</f>
        <v>0</v>
      </c>
      <c r="AW17" s="687">
        <f>'76'!F23</f>
        <v>0</v>
      </c>
      <c r="AX17" s="687">
        <f>'80'!G23</f>
        <v>0</v>
      </c>
      <c r="AY17" s="687">
        <f>'82'!G24</f>
        <v>0</v>
      </c>
      <c r="AZ17" s="690">
        <f>'82'!I24</f>
        <v>0</v>
      </c>
      <c r="BA17" s="690">
        <f>'82'!K24</f>
        <v>0</v>
      </c>
      <c r="BB17" s="690">
        <f>'82'!M24</f>
        <v>0</v>
      </c>
      <c r="BC17" s="687">
        <f>'82'!O24</f>
        <v>0</v>
      </c>
      <c r="BD17" s="685">
        <f>'83'!R25</f>
        <v>0</v>
      </c>
      <c r="BE17" s="685">
        <f>'84'!F24</f>
        <v>246</v>
      </c>
      <c r="BF17" s="691"/>
    </row>
    <row r="18" spans="1:58">
      <c r="A18" s="456" t="str">
        <f>'11'!C23</f>
        <v>Siman</v>
      </c>
      <c r="B18" s="684">
        <f>'12'!E25</f>
        <v>100</v>
      </c>
      <c r="C18" s="685">
        <f>'24'!F25</f>
        <v>0</v>
      </c>
      <c r="D18" s="685">
        <f>'24'!H25</f>
        <v>0</v>
      </c>
      <c r="E18" s="685">
        <f>'24'!J25</f>
        <v>0</v>
      </c>
      <c r="F18" s="685">
        <f>'24'!M25</f>
        <v>0</v>
      </c>
      <c r="G18" s="685">
        <f>'24'!Q25</f>
        <v>0</v>
      </c>
      <c r="H18" s="685">
        <f>'24'!S25</f>
        <v>0</v>
      </c>
      <c r="I18" s="686">
        <f>'25'!P25</f>
        <v>0</v>
      </c>
      <c r="J18" s="684">
        <f>'28'!F24</f>
        <v>130</v>
      </c>
      <c r="K18" s="684">
        <f>'28'!H24</f>
        <v>1575</v>
      </c>
      <c r="L18" s="445">
        <f>'32'!G25</f>
        <v>31</v>
      </c>
      <c r="M18" s="684">
        <f>'29'!V25</f>
        <v>74.608388074785253</v>
      </c>
      <c r="N18" s="684">
        <f>'31'!V25</f>
        <v>70.35175879396985</v>
      </c>
      <c r="O18" s="686">
        <f>'37'!L25</f>
        <v>0</v>
      </c>
      <c r="P18" s="684">
        <f>'37'!R25</f>
        <v>0</v>
      </c>
      <c r="Q18" s="686">
        <f>'38'!L25</f>
        <v>60.137457044673539</v>
      </c>
      <c r="R18" s="686">
        <f>'38'!R25</f>
        <v>4</v>
      </c>
      <c r="S18" s="684">
        <f>'39'!I25</f>
        <v>80</v>
      </c>
      <c r="T18" s="686">
        <f>'40'!L25</f>
        <v>0</v>
      </c>
      <c r="U18" s="686">
        <f>'41'!F25</f>
        <v>433</v>
      </c>
      <c r="V18" s="684">
        <f>'42'!X27</f>
        <v>74.829931972789126</v>
      </c>
      <c r="W18" s="684">
        <f>'42'!AD27</f>
        <v>0</v>
      </c>
      <c r="X18" s="684">
        <f>'43'!L26</f>
        <v>74.912891986062718</v>
      </c>
      <c r="Y18" s="684">
        <f>'43'!R26</f>
        <v>72.125435540069688</v>
      </c>
      <c r="Z18" s="684">
        <f>'43'!X26</f>
        <v>86.759581881533094</v>
      </c>
      <c r="AA18" s="687">
        <f>'43'!AD26</f>
        <v>86.759581881533094</v>
      </c>
      <c r="AB18" s="684">
        <f>'45'!F25</f>
        <v>220</v>
      </c>
      <c r="AC18" s="684">
        <f>'45'!I25</f>
        <v>70</v>
      </c>
      <c r="AD18" s="684">
        <f>'45'!L25</f>
        <v>68.63636363636364</v>
      </c>
      <c r="AE18" s="684">
        <f>'46'!G25</f>
        <v>940</v>
      </c>
      <c r="AF18" s="684">
        <f>'46'!I25</f>
        <v>98.297872340425528</v>
      </c>
      <c r="AG18" s="684">
        <f>'47'!L26</f>
        <v>97</v>
      </c>
      <c r="AH18" s="686">
        <f>'48'!F24</f>
        <v>813</v>
      </c>
      <c r="AI18" s="686">
        <f>'48'!I24</f>
        <v>787</v>
      </c>
      <c r="AJ18" s="686">
        <f>'48'!L24</f>
        <v>96.801968019680203</v>
      </c>
      <c r="AK18" s="686">
        <f>'48'!N24</f>
        <v>0</v>
      </c>
      <c r="AL18" s="684">
        <f>'49'!F25</f>
        <v>7.2815533980582519</v>
      </c>
      <c r="AM18" s="684">
        <f>'49'!I25</f>
        <v>7.5121951219512191</v>
      </c>
      <c r="AN18" s="688">
        <f>'49'!L25</f>
        <v>4</v>
      </c>
      <c r="AO18" s="684">
        <f>'49'!O25</f>
        <v>49</v>
      </c>
      <c r="AP18" s="687">
        <f>'52'!L26</f>
        <v>0</v>
      </c>
      <c r="AQ18" s="687">
        <f>'53'!L25</f>
        <v>298</v>
      </c>
      <c r="AR18" s="689">
        <f>'54'!L26</f>
        <v>823</v>
      </c>
      <c r="AS18" s="689">
        <f>'57'!U25</f>
        <v>0</v>
      </c>
      <c r="AT18" s="690">
        <f>'57'!AA25</f>
        <v>0</v>
      </c>
      <c r="AU18" s="687">
        <f>'62'!H22</f>
        <v>0</v>
      </c>
      <c r="AV18" s="687">
        <f>'75'!L25</f>
        <v>0</v>
      </c>
      <c r="AW18" s="687">
        <f>'76'!F24</f>
        <v>0</v>
      </c>
      <c r="AX18" s="687">
        <f>'80'!G24</f>
        <v>0</v>
      </c>
      <c r="AY18" s="687">
        <f>'82'!G25</f>
        <v>1</v>
      </c>
      <c r="AZ18" s="690">
        <f>'82'!I25</f>
        <v>0</v>
      </c>
      <c r="BA18" s="690">
        <f>'82'!K25</f>
        <v>0</v>
      </c>
      <c r="BB18" s="690">
        <f>'82'!M25</f>
        <v>0</v>
      </c>
      <c r="BC18" s="687">
        <f>'82'!O25</f>
        <v>0</v>
      </c>
      <c r="BD18" s="685">
        <f>'83'!R26</f>
        <v>0</v>
      </c>
      <c r="BE18" s="685">
        <f>'84'!F25</f>
        <v>68</v>
      </c>
      <c r="BF18" s="691"/>
    </row>
    <row r="19" spans="1:58">
      <c r="A19" s="456" t="str">
        <f>'11'!C24</f>
        <v>Ronowijayan</v>
      </c>
      <c r="B19" s="684">
        <f>'12'!E26</f>
        <v>100</v>
      </c>
      <c r="C19" s="685">
        <f>'24'!F26</f>
        <v>0</v>
      </c>
      <c r="D19" s="685">
        <f>'24'!H26</f>
        <v>0</v>
      </c>
      <c r="E19" s="685">
        <f>'24'!J26</f>
        <v>0</v>
      </c>
      <c r="F19" s="685">
        <f>'24'!M26</f>
        <v>0</v>
      </c>
      <c r="G19" s="685">
        <f>'24'!Q26</f>
        <v>0</v>
      </c>
      <c r="H19" s="685">
        <f>'24'!S26</f>
        <v>0</v>
      </c>
      <c r="I19" s="686">
        <f>'25'!P26</f>
        <v>0</v>
      </c>
      <c r="J19" s="684">
        <f>'28'!F25</f>
        <v>82</v>
      </c>
      <c r="K19" s="684">
        <f>'28'!H25</f>
        <v>857</v>
      </c>
      <c r="L19" s="445">
        <f>'32'!G26</f>
        <v>25</v>
      </c>
      <c r="M19" s="684">
        <f>'29'!V26</f>
        <v>69.587237275259568</v>
      </c>
      <c r="N19" s="684">
        <f>'31'!V26</f>
        <v>68.421052631578945</v>
      </c>
      <c r="O19" s="686">
        <f>'37'!L26</f>
        <v>0</v>
      </c>
      <c r="P19" s="684">
        <f>'37'!R26</f>
        <v>0</v>
      </c>
      <c r="Q19" s="686">
        <f>'38'!L26</f>
        <v>61.03448275862069</v>
      </c>
      <c r="R19" s="686">
        <f>'38'!R26</f>
        <v>7.9096045197740121</v>
      </c>
      <c r="S19" s="684">
        <f>'39'!I26</f>
        <v>79</v>
      </c>
      <c r="T19" s="686">
        <f>'40'!L26</f>
        <v>0</v>
      </c>
      <c r="U19" s="686">
        <f>'41'!F26</f>
        <v>291</v>
      </c>
      <c r="V19" s="684">
        <f>'42'!X28</f>
        <v>64.285714285714292</v>
      </c>
      <c r="W19" s="684">
        <f>'42'!AD28</f>
        <v>0</v>
      </c>
      <c r="X19" s="684">
        <f>'43'!L27</f>
        <v>68.292682926829272</v>
      </c>
      <c r="Y19" s="684">
        <f>'43'!R27</f>
        <v>69.686411149825787</v>
      </c>
      <c r="Z19" s="684">
        <f>'43'!X27</f>
        <v>71.428571428571431</v>
      </c>
      <c r="AA19" s="687">
        <f>'43'!AD27</f>
        <v>71.428571428571431</v>
      </c>
      <c r="AB19" s="684">
        <f>'45'!F26</f>
        <v>477</v>
      </c>
      <c r="AC19" s="684">
        <f>'45'!I26</f>
        <v>148</v>
      </c>
      <c r="AD19" s="684">
        <f>'45'!L26</f>
        <v>64.360587002096437</v>
      </c>
      <c r="AE19" s="684">
        <f>'46'!G26</f>
        <v>950</v>
      </c>
      <c r="AF19" s="684">
        <f>'46'!I26</f>
        <v>98.842105263157904</v>
      </c>
      <c r="AG19" s="684">
        <f>'47'!L27</f>
        <v>121</v>
      </c>
      <c r="AH19" s="686">
        <f>'48'!F25</f>
        <v>1650</v>
      </c>
      <c r="AI19" s="686">
        <f>'48'!I25</f>
        <v>1629</v>
      </c>
      <c r="AJ19" s="686">
        <f>'48'!L25</f>
        <v>98.727272727272734</v>
      </c>
      <c r="AK19" s="686">
        <f>'48'!N25</f>
        <v>0</v>
      </c>
      <c r="AL19" s="684">
        <f>'49'!F26</f>
        <v>7.6568265682656831</v>
      </c>
      <c r="AM19" s="684">
        <f>'49'!I26</f>
        <v>5.7142857142857144</v>
      </c>
      <c r="AN19" s="688">
        <f>'49'!L26</f>
        <v>3.2380952380952377</v>
      </c>
      <c r="AO19" s="684">
        <f>'49'!O26</f>
        <v>42</v>
      </c>
      <c r="AP19" s="687">
        <f>'52'!L27</f>
        <v>0</v>
      </c>
      <c r="AQ19" s="687">
        <f>'53'!L26</f>
        <v>1101</v>
      </c>
      <c r="AR19" s="689">
        <f>'54'!L27</f>
        <v>688</v>
      </c>
      <c r="AS19" s="689">
        <f>'57'!U26</f>
        <v>0</v>
      </c>
      <c r="AT19" s="690">
        <f>'57'!AA26</f>
        <v>0</v>
      </c>
      <c r="AU19" s="687">
        <f>'62'!H23</f>
        <v>0</v>
      </c>
      <c r="AV19" s="687">
        <f>'75'!L26</f>
        <v>0</v>
      </c>
      <c r="AW19" s="687">
        <f>'76'!F25</f>
        <v>0</v>
      </c>
      <c r="AX19" s="687">
        <f>'80'!G25</f>
        <v>2</v>
      </c>
      <c r="AY19" s="687">
        <f>'82'!G26</f>
        <v>1</v>
      </c>
      <c r="AZ19" s="690">
        <f>'82'!I26</f>
        <v>0</v>
      </c>
      <c r="BA19" s="690">
        <f>'82'!K26</f>
        <v>0</v>
      </c>
      <c r="BB19" s="690">
        <f>'82'!M26</f>
        <v>0</v>
      </c>
      <c r="BC19" s="687">
        <f>'82'!O26</f>
        <v>0</v>
      </c>
      <c r="BD19" s="685">
        <f>'83'!R27</f>
        <v>0</v>
      </c>
      <c r="BE19" s="685">
        <f>'84'!F26</f>
        <v>214</v>
      </c>
      <c r="BF19" s="691"/>
    </row>
    <row r="20" spans="1:58">
      <c r="A20" s="456" t="str">
        <f>'11'!C25</f>
        <v>Jetis</v>
      </c>
      <c r="B20" s="684">
        <f>'12'!E27</f>
        <v>100</v>
      </c>
      <c r="C20" s="685">
        <f>'24'!F27</f>
        <v>0</v>
      </c>
      <c r="D20" s="685">
        <f>'24'!H27</f>
        <v>0</v>
      </c>
      <c r="E20" s="685">
        <f>'24'!J27</f>
        <v>0</v>
      </c>
      <c r="F20" s="685">
        <f>'24'!M27</f>
        <v>0</v>
      </c>
      <c r="G20" s="685">
        <f>'24'!Q27</f>
        <v>0</v>
      </c>
      <c r="H20" s="685">
        <f>'24'!S27</f>
        <v>0</v>
      </c>
      <c r="I20" s="686">
        <f>'25'!P27</f>
        <v>0</v>
      </c>
      <c r="J20" s="684">
        <f>'28'!F26</f>
        <v>23</v>
      </c>
      <c r="K20" s="684">
        <f>'28'!H26</f>
        <v>1774</v>
      </c>
      <c r="L20" s="445">
        <f>'32'!G27</f>
        <v>11</v>
      </c>
      <c r="M20" s="684">
        <f>'29'!V27</f>
        <v>76.172321768966839</v>
      </c>
      <c r="N20" s="684">
        <f>'31'!V27</f>
        <v>47.783251231527096</v>
      </c>
      <c r="O20" s="686">
        <f>'37'!L27</f>
        <v>0</v>
      </c>
      <c r="P20" s="684">
        <f>'37'!R27</f>
        <v>0</v>
      </c>
      <c r="Q20" s="686">
        <f>'38'!L27</f>
        <v>61.398963730569946</v>
      </c>
      <c r="R20" s="686">
        <f>'38'!R27</f>
        <v>2.9535864978902953</v>
      </c>
      <c r="S20" s="684">
        <f>'39'!I27</f>
        <v>116</v>
      </c>
      <c r="T20" s="686">
        <f>'40'!L27</f>
        <v>0</v>
      </c>
      <c r="U20" s="686">
        <f>'41'!F27</f>
        <v>290</v>
      </c>
      <c r="V20" s="684">
        <f>'42'!X29</f>
        <v>80.136986301369859</v>
      </c>
      <c r="W20" s="684">
        <f>'42'!AD29</f>
        <v>0</v>
      </c>
      <c r="X20" s="684">
        <f>'43'!L28</f>
        <v>70.866141732283467</v>
      </c>
      <c r="Y20" s="684">
        <f>'43'!R28</f>
        <v>64.566929133858267</v>
      </c>
      <c r="Z20" s="684">
        <f>'43'!X28</f>
        <v>69.028871391076123</v>
      </c>
      <c r="AA20" s="687">
        <f>'43'!AD28</f>
        <v>69.29133858267717</v>
      </c>
      <c r="AB20" s="684">
        <f>'45'!F27</f>
        <v>326</v>
      </c>
      <c r="AC20" s="684">
        <f>'45'!I27</f>
        <v>112</v>
      </c>
      <c r="AD20" s="684">
        <f>'45'!L27</f>
        <v>74.846625766871171</v>
      </c>
      <c r="AE20" s="684">
        <f>'46'!G27</f>
        <v>1191</v>
      </c>
      <c r="AF20" s="684">
        <f>'46'!I27</f>
        <v>96.389588581024356</v>
      </c>
      <c r="AG20" s="684">
        <f>'47'!L28</f>
        <v>169</v>
      </c>
      <c r="AH20" s="686">
        <f>'48'!F26</f>
        <v>1139</v>
      </c>
      <c r="AI20" s="686">
        <f>'48'!I26</f>
        <v>1030</v>
      </c>
      <c r="AJ20" s="686">
        <f>'48'!L26</f>
        <v>90.430201931518866</v>
      </c>
      <c r="AK20" s="686">
        <f>'48'!N26</f>
        <v>0</v>
      </c>
      <c r="AL20" s="684">
        <f>'49'!F27</f>
        <v>6.3795853269537472</v>
      </c>
      <c r="AM20" s="684">
        <f>'49'!I27</f>
        <v>8.4988085782366962</v>
      </c>
      <c r="AN20" s="688">
        <f>'49'!L27</f>
        <v>4.6068308181096107</v>
      </c>
      <c r="AO20" s="684">
        <f>'49'!O27</f>
        <v>57</v>
      </c>
      <c r="AP20" s="687">
        <f>'52'!L28</f>
        <v>0</v>
      </c>
      <c r="AQ20" s="687">
        <f>'53'!L27</f>
        <v>458</v>
      </c>
      <c r="AR20" s="689">
        <f>'54'!L28</f>
        <v>3570</v>
      </c>
      <c r="AS20" s="689">
        <f>'57'!U27</f>
        <v>0</v>
      </c>
      <c r="AT20" s="690">
        <f>'57'!AA27</f>
        <v>0</v>
      </c>
      <c r="AU20" s="687">
        <f>'62'!H24</f>
        <v>0</v>
      </c>
      <c r="AV20" s="687">
        <f>'75'!L27</f>
        <v>0</v>
      </c>
      <c r="AW20" s="687">
        <f>'76'!F26</f>
        <v>0</v>
      </c>
      <c r="AX20" s="687">
        <f>'80'!G26</f>
        <v>2</v>
      </c>
      <c r="AY20" s="687">
        <f>'82'!G27</f>
        <v>9</v>
      </c>
      <c r="AZ20" s="690">
        <f>'82'!I27</f>
        <v>5</v>
      </c>
      <c r="BA20" s="690">
        <f>'82'!K27</f>
        <v>0</v>
      </c>
      <c r="BB20" s="690">
        <f>'82'!M27</f>
        <v>0</v>
      </c>
      <c r="BC20" s="687">
        <f>'82'!O27</f>
        <v>0</v>
      </c>
      <c r="BD20" s="685">
        <f>'83'!R28</f>
        <v>0</v>
      </c>
      <c r="BE20" s="685">
        <f>'84'!F27</f>
        <v>131</v>
      </c>
      <c r="BF20" s="691"/>
    </row>
    <row r="21" spans="1:58" ht="15.75" customHeight="1">
      <c r="A21" s="456" t="str">
        <f>'11'!C26</f>
        <v>Balong</v>
      </c>
      <c r="B21" s="684">
        <f>'12'!E28</f>
        <v>100</v>
      </c>
      <c r="C21" s="685">
        <f>'24'!F28</f>
        <v>0</v>
      </c>
      <c r="D21" s="685">
        <f>'24'!H28</f>
        <v>0</v>
      </c>
      <c r="E21" s="685">
        <f>'24'!J28</f>
        <v>0</v>
      </c>
      <c r="F21" s="685">
        <f>'24'!M28</f>
        <v>0</v>
      </c>
      <c r="G21" s="685">
        <f>'24'!Q28</f>
        <v>0</v>
      </c>
      <c r="H21" s="685">
        <f>'24'!S28</f>
        <v>0</v>
      </c>
      <c r="I21" s="686">
        <f>'25'!P28</f>
        <v>0</v>
      </c>
      <c r="J21" s="684">
        <f>'28'!F27</f>
        <v>147</v>
      </c>
      <c r="K21" s="684">
        <f>'28'!H27</f>
        <v>1738</v>
      </c>
      <c r="L21" s="445">
        <f>'32'!G28</f>
        <v>24</v>
      </c>
      <c r="M21" s="684">
        <f>'29'!V28</f>
        <v>69.04251293049073</v>
      </c>
      <c r="N21" s="684">
        <f>'31'!V28</f>
        <v>34.29951690821256</v>
      </c>
      <c r="O21" s="686">
        <f>'37'!L28</f>
        <v>0</v>
      </c>
      <c r="P21" s="684">
        <f>'37'!R28</f>
        <v>0</v>
      </c>
      <c r="Q21" s="686">
        <f>'38'!L28</f>
        <v>57.632933104631221</v>
      </c>
      <c r="R21" s="686">
        <f>'38'!R28</f>
        <v>6.8452380952380958</v>
      </c>
      <c r="S21" s="684">
        <f>'39'!I28</f>
        <v>162</v>
      </c>
      <c r="T21" s="686">
        <f>'40'!L28</f>
        <v>0</v>
      </c>
      <c r="U21" s="686">
        <f>'41'!F28</f>
        <v>386</v>
      </c>
      <c r="V21" s="684">
        <f>'42'!X30</f>
        <v>63.133640552995395</v>
      </c>
      <c r="W21" s="684">
        <f>'42'!AD30</f>
        <v>0</v>
      </c>
      <c r="X21" s="684">
        <f>'43'!L29</f>
        <v>65.391304347826079</v>
      </c>
      <c r="Y21" s="684">
        <f>'43'!R29</f>
        <v>61.913043478260867</v>
      </c>
      <c r="Z21" s="684">
        <f>'43'!X29</f>
        <v>78.086956521739125</v>
      </c>
      <c r="AA21" s="687">
        <f>'43'!AD29</f>
        <v>77.043478260869563</v>
      </c>
      <c r="AB21" s="684">
        <f>'45'!F28</f>
        <v>261</v>
      </c>
      <c r="AC21" s="684">
        <f>'45'!I28</f>
        <v>115</v>
      </c>
      <c r="AD21" s="684">
        <f>'45'!L28</f>
        <v>85.057471264367805</v>
      </c>
      <c r="AE21" s="684">
        <f>'46'!G28</f>
        <v>1716</v>
      </c>
      <c r="AF21" s="684">
        <f>'46'!I28</f>
        <v>98.951048951048946</v>
      </c>
      <c r="AG21" s="684">
        <f>'47'!L29</f>
        <v>131</v>
      </c>
      <c r="AH21" s="686">
        <f>'48'!F27</f>
        <v>1175</v>
      </c>
      <c r="AI21" s="686">
        <f>'48'!I27</f>
        <v>1084</v>
      </c>
      <c r="AJ21" s="686">
        <f>'48'!L27</f>
        <v>92.255319148936167</v>
      </c>
      <c r="AK21" s="686">
        <f>'48'!N27</f>
        <v>0</v>
      </c>
      <c r="AL21" s="684">
        <f>'49'!F28</f>
        <v>9.1566265060240966</v>
      </c>
      <c r="AM21" s="684">
        <f>'49'!I28</f>
        <v>7.649442755825735</v>
      </c>
      <c r="AN21" s="688">
        <f>'49'!L28</f>
        <v>3.4954407294832825</v>
      </c>
      <c r="AO21" s="684">
        <f>'49'!O28</f>
        <v>95</v>
      </c>
      <c r="AP21" s="687">
        <f>'52'!L29</f>
        <v>0</v>
      </c>
      <c r="AQ21" s="687">
        <f>'53'!L28</f>
        <v>1400</v>
      </c>
      <c r="AR21" s="689">
        <f>'54'!L29</f>
        <v>1253</v>
      </c>
      <c r="AS21" s="689">
        <f>'57'!U28</f>
        <v>0</v>
      </c>
      <c r="AT21" s="690">
        <f>'57'!AA28</f>
        <v>0</v>
      </c>
      <c r="AU21" s="687">
        <f>'62'!H25</f>
        <v>0</v>
      </c>
      <c r="AV21" s="687">
        <f>'75'!L28</f>
        <v>0</v>
      </c>
      <c r="AW21" s="687">
        <f>'76'!F27</f>
        <v>1</v>
      </c>
      <c r="AX21" s="687">
        <f>'80'!G27</f>
        <v>3</v>
      </c>
      <c r="AY21" s="687">
        <f>'82'!G28</f>
        <v>2</v>
      </c>
      <c r="AZ21" s="690">
        <f>'82'!I28</f>
        <v>0</v>
      </c>
      <c r="BA21" s="690">
        <f>'82'!K28</f>
        <v>0</v>
      </c>
      <c r="BB21" s="690">
        <f>'82'!M28</f>
        <v>0</v>
      </c>
      <c r="BC21" s="687">
        <f>'82'!O28</f>
        <v>0</v>
      </c>
      <c r="BD21" s="685">
        <f>'83'!R29</f>
        <v>0</v>
      </c>
      <c r="BE21" s="685">
        <f>'84'!F28</f>
        <v>3839</v>
      </c>
      <c r="BF21" s="691"/>
    </row>
    <row r="22" spans="1:58" ht="15.75" customHeight="1">
      <c r="A22" s="456" t="str">
        <f>'11'!C27</f>
        <v>Kauman</v>
      </c>
      <c r="B22" s="684">
        <f>'12'!E29</f>
        <v>100</v>
      </c>
      <c r="C22" s="685">
        <f>'24'!F29</f>
        <v>0</v>
      </c>
      <c r="D22" s="685">
        <f>'24'!H29</f>
        <v>0</v>
      </c>
      <c r="E22" s="685">
        <f>'24'!J29</f>
        <v>0</v>
      </c>
      <c r="F22" s="685">
        <f>'24'!M29</f>
        <v>0</v>
      </c>
      <c r="G22" s="685">
        <f>'24'!Q29</f>
        <v>0</v>
      </c>
      <c r="H22" s="685">
        <f>'24'!S29</f>
        <v>0</v>
      </c>
      <c r="I22" s="686">
        <f>'25'!P29</f>
        <v>0</v>
      </c>
      <c r="J22" s="684">
        <f>'28'!F28</f>
        <v>145</v>
      </c>
      <c r="K22" s="684">
        <f>'28'!H28</f>
        <v>1261</v>
      </c>
      <c r="L22" s="445">
        <f>'32'!G29</f>
        <v>37</v>
      </c>
      <c r="M22" s="684">
        <f>'29'!V29</f>
        <v>71.340206185567013</v>
      </c>
      <c r="N22" s="684">
        <f>'31'!V29</f>
        <v>18.403547671840354</v>
      </c>
      <c r="O22" s="686">
        <f>'37'!L29</f>
        <v>0</v>
      </c>
      <c r="P22" s="684">
        <f>'37'!R29</f>
        <v>0</v>
      </c>
      <c r="Q22" s="686">
        <f>'38'!L29</f>
        <v>100</v>
      </c>
      <c r="R22" s="686">
        <f>'38'!R29</f>
        <v>3.1746031746031744</v>
      </c>
      <c r="S22" s="684">
        <f>'39'!I29</f>
        <v>121</v>
      </c>
      <c r="T22" s="686">
        <f>'40'!L29</f>
        <v>0</v>
      </c>
      <c r="U22" s="686">
        <f>'41'!F29</f>
        <v>583</v>
      </c>
      <c r="V22" s="684">
        <f>'42'!X31</f>
        <v>76.388888888888886</v>
      </c>
      <c r="W22" s="684">
        <f>'42'!AD31</f>
        <v>0</v>
      </c>
      <c r="X22" s="684">
        <f>'43'!L30</f>
        <v>63.593380614657214</v>
      </c>
      <c r="Y22" s="684">
        <f>'43'!R30</f>
        <v>62.411347517730498</v>
      </c>
      <c r="Z22" s="684">
        <f>'43'!X30</f>
        <v>61.465721040189123</v>
      </c>
      <c r="AA22" s="687">
        <f>'43'!AD30</f>
        <v>61.465721040189123</v>
      </c>
      <c r="AB22" s="684">
        <f>'45'!F29</f>
        <v>397</v>
      </c>
      <c r="AC22" s="684">
        <f>'45'!I29</f>
        <v>144</v>
      </c>
      <c r="AD22" s="684">
        <f>'45'!L29</f>
        <v>80.352644836272034</v>
      </c>
      <c r="AE22" s="684">
        <f>'46'!G29</f>
        <v>1304</v>
      </c>
      <c r="AF22" s="684">
        <f>'46'!I29</f>
        <v>96.319018404907979</v>
      </c>
      <c r="AG22" s="684">
        <f>'47'!L30</f>
        <v>41</v>
      </c>
      <c r="AH22" s="686">
        <f>'48'!F28</f>
        <v>1360</v>
      </c>
      <c r="AI22" s="686">
        <f>'48'!I28</f>
        <v>1254</v>
      </c>
      <c r="AJ22" s="686">
        <f>'48'!L28</f>
        <v>92.205882352941188</v>
      </c>
      <c r="AK22" s="686">
        <f>'48'!N28</f>
        <v>0</v>
      </c>
      <c r="AL22" s="684">
        <f>'49'!F29</f>
        <v>10.505212510024057</v>
      </c>
      <c r="AM22" s="684">
        <f>'49'!I29</f>
        <v>11.557093425605537</v>
      </c>
      <c r="AN22" s="688">
        <f>'49'!L29</f>
        <v>5.1211072664359865</v>
      </c>
      <c r="AO22" s="684">
        <f>'49'!O29</f>
        <v>65</v>
      </c>
      <c r="AP22" s="687" t="e">
        <f>'52'!#REF!</f>
        <v>#REF!</v>
      </c>
      <c r="AQ22" s="687">
        <f>'53'!L29</f>
        <v>1200</v>
      </c>
      <c r="AR22" s="689">
        <f>'54'!L30</f>
        <v>3119</v>
      </c>
      <c r="AS22" s="689">
        <f>'57'!U29</f>
        <v>0</v>
      </c>
      <c r="AT22" s="690">
        <f>'57'!AA29</f>
        <v>0</v>
      </c>
      <c r="AU22" s="687">
        <f>'62'!H26</f>
        <v>0</v>
      </c>
      <c r="AV22" s="687">
        <f>'75'!L29</f>
        <v>0</v>
      </c>
      <c r="AW22" s="687">
        <f>'76'!F28</f>
        <v>0</v>
      </c>
      <c r="AX22" s="687">
        <f>'80'!G28</f>
        <v>3</v>
      </c>
      <c r="AY22" s="687">
        <f>'82'!G29</f>
        <v>1</v>
      </c>
      <c r="AZ22" s="690">
        <f>'82'!I29</f>
        <v>0</v>
      </c>
      <c r="BA22" s="690">
        <f>'82'!K29</f>
        <v>0</v>
      </c>
      <c r="BB22" s="690">
        <f>'82'!M29</f>
        <v>0</v>
      </c>
      <c r="BC22" s="687">
        <f>'82'!O29</f>
        <v>0</v>
      </c>
      <c r="BD22" s="685" t="e">
        <f>'83'!#REF!</f>
        <v>#REF!</v>
      </c>
      <c r="BE22" s="685">
        <f>'84'!F29</f>
        <v>195</v>
      </c>
      <c r="BF22" s="691"/>
    </row>
    <row r="23" spans="1:58" ht="15.75" customHeight="1">
      <c r="A23" s="456" t="str">
        <f>'11'!C28</f>
        <v>Ngrandu</v>
      </c>
      <c r="B23" s="684">
        <f>'12'!E30</f>
        <v>100</v>
      </c>
      <c r="C23" s="685" t="e">
        <f>'24'!#REF!</f>
        <v>#REF!</v>
      </c>
      <c r="D23" s="685" t="e">
        <f>'24'!#REF!</f>
        <v>#REF!</v>
      </c>
      <c r="E23" s="685" t="e">
        <f>'24'!#REF!</f>
        <v>#REF!</v>
      </c>
      <c r="F23" s="685" t="e">
        <f>'24'!#REF!</f>
        <v>#REF!</v>
      </c>
      <c r="G23" s="685" t="e">
        <f>'24'!#REF!</f>
        <v>#REF!</v>
      </c>
      <c r="H23" s="685" t="e">
        <f>'24'!#REF!</f>
        <v>#REF!</v>
      </c>
      <c r="I23" s="686" t="e">
        <f>'25'!#REF!</f>
        <v>#REF!</v>
      </c>
      <c r="J23" s="684">
        <f>'28'!F29</f>
        <v>50</v>
      </c>
      <c r="K23" s="684">
        <f>'28'!H29</f>
        <v>562</v>
      </c>
      <c r="L23" s="445">
        <f>'32'!G30</f>
        <v>15</v>
      </c>
      <c r="M23" s="684">
        <f>'29'!V30</f>
        <v>74.165382639958906</v>
      </c>
      <c r="N23" s="684">
        <f>'31'!V30</f>
        <v>38.410596026490069</v>
      </c>
      <c r="O23" s="686">
        <f>'37'!L30</f>
        <v>0</v>
      </c>
      <c r="P23" s="684">
        <f>'37'!R30</f>
        <v>0</v>
      </c>
      <c r="Q23" s="686">
        <f>'38'!L30</f>
        <v>68.531468531468533</v>
      </c>
      <c r="R23" s="686">
        <f>'38'!R30</f>
        <v>11.224489795918368</v>
      </c>
      <c r="S23" s="684">
        <f>'39'!I30</f>
        <v>59</v>
      </c>
      <c r="T23" s="686">
        <f>'40'!L30</f>
        <v>0</v>
      </c>
      <c r="U23" s="686">
        <f>'41'!F30</f>
        <v>428</v>
      </c>
      <c r="V23" s="684" t="e">
        <f>'42'!#REF!</f>
        <v>#REF!</v>
      </c>
      <c r="W23" s="684" t="e">
        <f>'42'!#REF!</f>
        <v>#REF!</v>
      </c>
      <c r="X23" s="684">
        <f>'43'!L31</f>
        <v>68.085106382978722</v>
      </c>
      <c r="Y23" s="684">
        <f>'43'!R31</f>
        <v>66.666666666666657</v>
      </c>
      <c r="Z23" s="684">
        <f>'43'!X31</f>
        <v>74.468085106382972</v>
      </c>
      <c r="AA23" s="687">
        <f>'43'!AD31</f>
        <v>74.468085106382972</v>
      </c>
      <c r="AB23" s="684">
        <f>'45'!F30</f>
        <v>556</v>
      </c>
      <c r="AC23" s="684">
        <f>'45'!I30</f>
        <v>195</v>
      </c>
      <c r="AD23" s="684">
        <f>'45'!L30</f>
        <v>72.841726618705039</v>
      </c>
      <c r="AE23" s="684">
        <f>'46'!G30</f>
        <v>463</v>
      </c>
      <c r="AF23" s="684">
        <f>'46'!I30</f>
        <v>100</v>
      </c>
      <c r="AG23" s="684" t="e">
        <f>'47'!#REF!</f>
        <v>#REF!</v>
      </c>
      <c r="AH23" s="686">
        <f>'48'!F29</f>
        <v>2077</v>
      </c>
      <c r="AI23" s="686">
        <f>'48'!I29</f>
        <v>2075</v>
      </c>
      <c r="AJ23" s="686">
        <f>'48'!L29</f>
        <v>99.903707270101108</v>
      </c>
      <c r="AK23" s="686">
        <f>'48'!N29</f>
        <v>0</v>
      </c>
      <c r="AL23" s="684">
        <f>'49'!F30</f>
        <v>7.1969696969696972</v>
      </c>
      <c r="AM23" s="684">
        <f>'49'!I30</f>
        <v>9.8814229249011856</v>
      </c>
      <c r="AN23" s="688">
        <f>'49'!L30</f>
        <v>4.5454545454545459</v>
      </c>
      <c r="AO23" s="684">
        <f>'49'!O30</f>
        <v>36</v>
      </c>
      <c r="AP23" s="687" t="e">
        <f>'52'!#REF!</f>
        <v>#REF!</v>
      </c>
      <c r="AQ23" s="687">
        <f>'53'!L30</f>
        <v>446</v>
      </c>
      <c r="AR23" s="689">
        <f>'54'!L31</f>
        <v>689</v>
      </c>
      <c r="AS23" s="689" t="e">
        <f>'57'!#REF!</f>
        <v>#REF!</v>
      </c>
      <c r="AT23" s="690" t="e">
        <f>'57'!#REF!</f>
        <v>#REF!</v>
      </c>
      <c r="AU23" s="687">
        <f>'62'!H27</f>
        <v>0</v>
      </c>
      <c r="AV23" s="687">
        <f>'75'!L30</f>
        <v>0</v>
      </c>
      <c r="AW23" s="687">
        <f>'76'!F29</f>
        <v>0</v>
      </c>
      <c r="AX23" s="687">
        <f>'80'!G29</f>
        <v>14</v>
      </c>
      <c r="AY23" s="687" t="e">
        <f>'82'!#REF!</f>
        <v>#REF!</v>
      </c>
      <c r="AZ23" s="690" t="e">
        <f>'82'!#REF!</f>
        <v>#REF!</v>
      </c>
      <c r="BA23" s="690" t="e">
        <f>'82'!#REF!</f>
        <v>#REF!</v>
      </c>
      <c r="BB23" s="690" t="e">
        <f>'82'!#REF!</f>
        <v>#REF!</v>
      </c>
      <c r="BC23" s="687" t="e">
        <f>'82'!#REF!</f>
        <v>#REF!</v>
      </c>
      <c r="BD23" s="685" t="e">
        <f>'83'!#REF!</f>
        <v>#REF!</v>
      </c>
      <c r="BE23" s="685">
        <f>'84'!F30</f>
        <v>649</v>
      </c>
      <c r="BF23" s="691"/>
    </row>
    <row r="24" spans="1:58" ht="15.75" customHeight="1">
      <c r="A24" s="456" t="str">
        <f>'11'!C29</f>
        <v>Jambon</v>
      </c>
      <c r="B24" s="684">
        <f>'12'!E31</f>
        <v>100</v>
      </c>
      <c r="C24" s="685" t="e">
        <f>'24'!#REF!</f>
        <v>#REF!</v>
      </c>
      <c r="D24" s="685" t="e">
        <f>'24'!#REF!</f>
        <v>#REF!</v>
      </c>
      <c r="E24" s="685" t="e">
        <f>'24'!#REF!</f>
        <v>#REF!</v>
      </c>
      <c r="F24" s="685" t="e">
        <f>'24'!#REF!</f>
        <v>#REF!</v>
      </c>
      <c r="G24" s="685" t="e">
        <f>'24'!#REF!</f>
        <v>#REF!</v>
      </c>
      <c r="H24" s="685" t="e">
        <f>'24'!#REF!</f>
        <v>#REF!</v>
      </c>
      <c r="I24" s="686" t="e">
        <f>'25'!#REF!</f>
        <v>#REF!</v>
      </c>
      <c r="J24" s="684" t="e">
        <f>'28'!#REF!</f>
        <v>#REF!</v>
      </c>
      <c r="K24" s="684" t="e">
        <f>'28'!#REF!</f>
        <v>#REF!</v>
      </c>
      <c r="L24" s="445">
        <f>'32'!G31</f>
        <v>6</v>
      </c>
      <c r="M24" s="684" t="e">
        <f>'29'!#REF!</f>
        <v>#REF!</v>
      </c>
      <c r="N24" s="684" t="e">
        <f>'31'!#REF!</f>
        <v>#REF!</v>
      </c>
      <c r="O24" s="686">
        <f>'37'!L31</f>
        <v>0</v>
      </c>
      <c r="P24" s="684">
        <f>'37'!R31</f>
        <v>0</v>
      </c>
      <c r="Q24" s="686" t="e">
        <f>'38'!#REF!</f>
        <v>#REF!</v>
      </c>
      <c r="R24" s="686" t="e">
        <f>'38'!#REF!</f>
        <v>#REF!</v>
      </c>
      <c r="S24" s="684" t="e">
        <f>'39'!#REF!</f>
        <v>#REF!</v>
      </c>
      <c r="T24" s="686" t="e">
        <f>'40'!#REF!</f>
        <v>#REF!</v>
      </c>
      <c r="U24" s="686">
        <f>'41'!F31</f>
        <v>143</v>
      </c>
      <c r="V24" s="684" t="e">
        <f>'42'!#REF!</f>
        <v>#REF!</v>
      </c>
      <c r="W24" s="684" t="e">
        <f>'42'!#REF!</f>
        <v>#REF!</v>
      </c>
      <c r="X24" s="684" t="e">
        <f>'43'!#REF!</f>
        <v>#REF!</v>
      </c>
      <c r="Y24" s="684" t="e">
        <f>'43'!#REF!</f>
        <v>#REF!</v>
      </c>
      <c r="Z24" s="684" t="e">
        <f>'43'!#REF!</f>
        <v>#REF!</v>
      </c>
      <c r="AA24" s="687" t="e">
        <f>'43'!#REF!</f>
        <v>#REF!</v>
      </c>
      <c r="AB24" s="684">
        <f>'45'!F31</f>
        <v>420</v>
      </c>
      <c r="AC24" s="684">
        <f>'45'!I31</f>
        <v>144</v>
      </c>
      <c r="AD24" s="684">
        <f>'45'!L31</f>
        <v>71.904761904761898</v>
      </c>
      <c r="AE24" s="684" t="e">
        <f>'46'!#REF!</f>
        <v>#REF!</v>
      </c>
      <c r="AF24" s="684" t="e">
        <f>'46'!#REF!</f>
        <v>#REF!</v>
      </c>
      <c r="AG24" s="684" t="e">
        <f>'47'!#REF!</f>
        <v>#REF!</v>
      </c>
      <c r="AH24" s="686">
        <f>'48'!F30</f>
        <v>1299</v>
      </c>
      <c r="AI24" s="686">
        <f>'48'!I30</f>
        <v>1247</v>
      </c>
      <c r="AJ24" s="686">
        <f>'48'!L30</f>
        <v>95.996920708237113</v>
      </c>
      <c r="AK24" s="686">
        <f>'48'!N30</f>
        <v>0</v>
      </c>
      <c r="AL24" s="684" t="e">
        <f>'49'!#REF!</f>
        <v>#REF!</v>
      </c>
      <c r="AM24" s="684" t="e">
        <f>'49'!#REF!</f>
        <v>#REF!</v>
      </c>
      <c r="AN24" s="688" t="e">
        <f>'49'!#REF!</f>
        <v>#REF!</v>
      </c>
      <c r="AO24" s="684" t="e">
        <f>'49'!#REF!</f>
        <v>#REF!</v>
      </c>
      <c r="AP24" s="687" t="e">
        <f>'52'!#REF!</f>
        <v>#REF!</v>
      </c>
      <c r="AQ24" s="687" t="e">
        <f>'53'!#REF!</f>
        <v>#REF!</v>
      </c>
      <c r="AR24" s="689" t="e">
        <f>'54'!#REF!</f>
        <v>#REF!</v>
      </c>
      <c r="AS24" s="689" t="e">
        <f>'57'!#REF!</f>
        <v>#REF!</v>
      </c>
      <c r="AT24" s="690" t="e">
        <f>'57'!#REF!</f>
        <v>#REF!</v>
      </c>
      <c r="AU24" s="687">
        <f>'62'!H28</f>
        <v>0</v>
      </c>
      <c r="AV24" s="687" t="e">
        <f>'75'!#REF!</f>
        <v>#REF!</v>
      </c>
      <c r="AW24" s="687">
        <f>'76'!F30</f>
        <v>0</v>
      </c>
      <c r="AX24" s="687">
        <f>'80'!G30</f>
        <v>0</v>
      </c>
      <c r="AY24" s="687" t="e">
        <f>'82'!#REF!</f>
        <v>#REF!</v>
      </c>
      <c r="AZ24" s="690" t="e">
        <f>'82'!#REF!</f>
        <v>#REF!</v>
      </c>
      <c r="BA24" s="690" t="e">
        <f>'82'!#REF!</f>
        <v>#REF!</v>
      </c>
      <c r="BB24" s="690" t="e">
        <f>'82'!#REF!</f>
        <v>#REF!</v>
      </c>
      <c r="BC24" s="687" t="e">
        <f>'82'!#REF!</f>
        <v>#REF!</v>
      </c>
      <c r="BD24" s="685" t="e">
        <f>'83'!#REF!</f>
        <v>#REF!</v>
      </c>
      <c r="BE24" s="685">
        <f>'84'!F31</f>
        <v>82</v>
      </c>
      <c r="BF24" s="691"/>
    </row>
    <row r="25" spans="1:58" ht="15.75" customHeight="1">
      <c r="A25" s="456" t="str">
        <f>'11'!C30</f>
        <v>Badegan</v>
      </c>
      <c r="B25" s="684">
        <f>'12'!E32</f>
        <v>100</v>
      </c>
      <c r="C25" s="685" t="e">
        <f>'24'!#REF!</f>
        <v>#REF!</v>
      </c>
      <c r="D25" s="685" t="e">
        <f>'24'!#REF!</f>
        <v>#REF!</v>
      </c>
      <c r="E25" s="685" t="e">
        <f>'24'!#REF!</f>
        <v>#REF!</v>
      </c>
      <c r="F25" s="685" t="e">
        <f>'24'!#REF!</f>
        <v>#REF!</v>
      </c>
      <c r="G25" s="685" t="e">
        <f>'24'!#REF!</f>
        <v>#REF!</v>
      </c>
      <c r="H25" s="685" t="e">
        <f>'24'!#REF!</f>
        <v>#REF!</v>
      </c>
      <c r="I25" s="686" t="e">
        <f>'25'!#REF!</f>
        <v>#REF!</v>
      </c>
      <c r="J25" s="684" t="e">
        <f>'28'!#REF!</f>
        <v>#REF!</v>
      </c>
      <c r="K25" s="684" t="e">
        <f>'28'!#REF!</f>
        <v>#REF!</v>
      </c>
      <c r="L25" s="445" t="e">
        <f>'32'!#REF!</f>
        <v>#REF!</v>
      </c>
      <c r="M25" s="684" t="e">
        <f>'29'!#REF!</f>
        <v>#REF!</v>
      </c>
      <c r="N25" s="684" t="e">
        <f>'31'!#REF!</f>
        <v>#REF!</v>
      </c>
      <c r="O25" s="686" t="e">
        <f>'37'!#REF!</f>
        <v>#REF!</v>
      </c>
      <c r="P25" s="684" t="e">
        <f>'37'!#REF!</f>
        <v>#REF!</v>
      </c>
      <c r="Q25" s="686" t="e">
        <f>'38'!#REF!</f>
        <v>#REF!</v>
      </c>
      <c r="R25" s="686" t="e">
        <f>'38'!#REF!</f>
        <v>#REF!</v>
      </c>
      <c r="S25" s="684" t="e">
        <f>'39'!#REF!</f>
        <v>#REF!</v>
      </c>
      <c r="T25" s="686" t="e">
        <f>'40'!#REF!</f>
        <v>#REF!</v>
      </c>
      <c r="U25" s="686" t="e">
        <f>'41'!#REF!</f>
        <v>#REF!</v>
      </c>
      <c r="V25" s="684">
        <f>'42'!X44</f>
        <v>68.650927487352448</v>
      </c>
      <c r="W25" s="684">
        <f>'42'!AD44</f>
        <v>0</v>
      </c>
      <c r="X25" s="684" t="e">
        <f>'43'!#REF!</f>
        <v>#REF!</v>
      </c>
      <c r="Y25" s="684" t="e">
        <f>'43'!#REF!</f>
        <v>#REF!</v>
      </c>
      <c r="Z25" s="684" t="e">
        <f>'43'!#REF!</f>
        <v>#REF!</v>
      </c>
      <c r="AA25" s="687" t="e">
        <f>'43'!#REF!</f>
        <v>#REF!</v>
      </c>
      <c r="AB25" s="684">
        <f>'45'!F32</f>
        <v>133</v>
      </c>
      <c r="AC25" s="684">
        <f>'45'!I32</f>
        <v>47</v>
      </c>
      <c r="AD25" s="684">
        <f>'45'!L32</f>
        <v>78.94736842105263</v>
      </c>
      <c r="AE25" s="684" t="e">
        <f>'46'!#REF!</f>
        <v>#REF!</v>
      </c>
      <c r="AF25" s="684" t="e">
        <f>'46'!#REF!</f>
        <v>#REF!</v>
      </c>
      <c r="AG25" s="684" t="e">
        <f>'47'!#REF!</f>
        <v>#REF!</v>
      </c>
      <c r="AH25" s="686">
        <f>'48'!F31</f>
        <v>540</v>
      </c>
      <c r="AI25" s="686">
        <f>'48'!I31</f>
        <v>528</v>
      </c>
      <c r="AJ25" s="686">
        <f>'48'!L31</f>
        <v>97.777777777777771</v>
      </c>
      <c r="AK25" s="686">
        <f>'48'!N31</f>
        <v>0</v>
      </c>
      <c r="AL25" s="684" t="e">
        <f>'49'!#REF!</f>
        <v>#REF!</v>
      </c>
      <c r="AM25" s="684" t="e">
        <f>'49'!#REF!</f>
        <v>#REF!</v>
      </c>
      <c r="AN25" s="688" t="e">
        <f>'49'!#REF!</f>
        <v>#REF!</v>
      </c>
      <c r="AO25" s="684" t="e">
        <f>'49'!#REF!</f>
        <v>#REF!</v>
      </c>
      <c r="AP25" s="687" t="e">
        <f>'52'!#REF!</f>
        <v>#REF!</v>
      </c>
      <c r="AQ25" s="687" t="e">
        <f>'53'!#REF!</f>
        <v>#REF!</v>
      </c>
      <c r="AR25" s="689" t="e">
        <f>'54'!#REF!</f>
        <v>#REF!</v>
      </c>
      <c r="AS25" s="689" t="e">
        <f>'57'!#REF!</f>
        <v>#REF!</v>
      </c>
      <c r="AT25" s="690" t="e">
        <f>'57'!#REF!</f>
        <v>#REF!</v>
      </c>
      <c r="AU25" s="687">
        <f>'62'!H29</f>
        <v>0</v>
      </c>
      <c r="AV25" s="687" t="e">
        <f>'75'!#REF!</f>
        <v>#REF!</v>
      </c>
      <c r="AW25" s="687" t="e">
        <f>'76'!#REF!</f>
        <v>#REF!</v>
      </c>
      <c r="AX25" s="687" t="e">
        <f>'80'!#REF!</f>
        <v>#REF!</v>
      </c>
      <c r="AY25" s="687" t="e">
        <f>'82'!#REF!</f>
        <v>#REF!</v>
      </c>
      <c r="AZ25" s="690" t="e">
        <f>'82'!#REF!</f>
        <v>#REF!</v>
      </c>
      <c r="BA25" s="690" t="e">
        <f>'82'!#REF!</f>
        <v>#REF!</v>
      </c>
      <c r="BB25" s="690" t="e">
        <f>'82'!#REF!</f>
        <v>#REF!</v>
      </c>
      <c r="BC25" s="687" t="e">
        <f>'82'!#REF!</f>
        <v>#REF!</v>
      </c>
      <c r="BD25" s="685" t="e">
        <f>'83'!#REF!</f>
        <v>#REF!</v>
      </c>
      <c r="BE25" s="685" t="e">
        <f>'84'!#REF!</f>
        <v>#REF!</v>
      </c>
      <c r="BF25" s="691"/>
    </row>
    <row r="26" spans="1:58" ht="15.75" customHeight="1">
      <c r="A26" s="456" t="str">
        <f>'11'!C31</f>
        <v>Sampung</v>
      </c>
      <c r="B26" s="684">
        <f>'12'!E33</f>
        <v>100</v>
      </c>
      <c r="C26" s="685" t="e">
        <f>'24'!#REF!</f>
        <v>#REF!</v>
      </c>
      <c r="D26" s="685" t="e">
        <f>'24'!#REF!</f>
        <v>#REF!</v>
      </c>
      <c r="E26" s="685" t="e">
        <f>'24'!#REF!</f>
        <v>#REF!</v>
      </c>
      <c r="F26" s="685" t="e">
        <f>'24'!#REF!</f>
        <v>#REF!</v>
      </c>
      <c r="G26" s="685" t="e">
        <f>'24'!#REF!</f>
        <v>#REF!</v>
      </c>
      <c r="H26" s="685" t="e">
        <f>'24'!#REF!</f>
        <v>#REF!</v>
      </c>
      <c r="I26" s="686" t="e">
        <f>'25'!#REF!</f>
        <v>#REF!</v>
      </c>
      <c r="J26" s="684" t="e">
        <f>'28'!#REF!</f>
        <v>#REF!</v>
      </c>
      <c r="K26" s="684" t="e">
        <f>'28'!#REF!</f>
        <v>#REF!</v>
      </c>
      <c r="L26" s="445" t="e">
        <f>'32'!#REF!</f>
        <v>#REF!</v>
      </c>
      <c r="M26" s="684" t="e">
        <f>'29'!#REF!</f>
        <v>#REF!</v>
      </c>
      <c r="N26" s="684" t="e">
        <f>'31'!#REF!</f>
        <v>#REF!</v>
      </c>
      <c r="O26" s="686" t="e">
        <f>'37'!#REF!</f>
        <v>#REF!</v>
      </c>
      <c r="P26" s="684" t="e">
        <f>'37'!#REF!</f>
        <v>#REF!</v>
      </c>
      <c r="Q26" s="686" t="e">
        <f>'38'!#REF!</f>
        <v>#REF!</v>
      </c>
      <c r="R26" s="686" t="e">
        <f>'38'!#REF!</f>
        <v>#REF!</v>
      </c>
      <c r="S26" s="684" t="e">
        <f>'39'!#REF!</f>
        <v>#REF!</v>
      </c>
      <c r="T26" s="686" t="e">
        <f>'40'!#REF!</f>
        <v>#REF!</v>
      </c>
      <c r="U26" s="686" t="e">
        <f>'41'!#REF!</f>
        <v>#REF!</v>
      </c>
      <c r="V26" s="684">
        <f>'42'!X45</f>
        <v>0</v>
      </c>
      <c r="W26" s="684">
        <f>'42'!AD45</f>
        <v>0</v>
      </c>
      <c r="X26" s="684">
        <f>'43'!L44</f>
        <v>66.72430189331719</v>
      </c>
      <c r="Y26" s="684">
        <f>'43'!R44</f>
        <v>64.93472810581828</v>
      </c>
      <c r="Z26" s="684">
        <f>'43'!X44</f>
        <v>67.087403821215531</v>
      </c>
      <c r="AA26" s="687">
        <f>'43'!AD44</f>
        <v>67.52831330509207</v>
      </c>
      <c r="AB26" s="684" t="e">
        <f>'45'!#REF!</f>
        <v>#REF!</v>
      </c>
      <c r="AC26" s="684" t="e">
        <f>'45'!#REF!</f>
        <v>#REF!</v>
      </c>
      <c r="AD26" s="684" t="e">
        <f>'45'!#REF!</f>
        <v>#REF!</v>
      </c>
      <c r="AE26" s="684" t="e">
        <f>'46'!#REF!</f>
        <v>#REF!</v>
      </c>
      <c r="AF26" s="684" t="e">
        <f>'46'!#REF!</f>
        <v>#REF!</v>
      </c>
      <c r="AG26" s="684">
        <f>'47'!L43</f>
        <v>3771</v>
      </c>
      <c r="AH26" s="686" t="e">
        <f>'48'!#REF!</f>
        <v>#REF!</v>
      </c>
      <c r="AI26" s="686" t="e">
        <f>'48'!#REF!</f>
        <v>#REF!</v>
      </c>
      <c r="AJ26" s="686" t="e">
        <f>'48'!#REF!</f>
        <v>#REF!</v>
      </c>
      <c r="AK26" s="686" t="e">
        <f>'48'!#REF!</f>
        <v>#REF!</v>
      </c>
      <c r="AL26" s="684" t="e">
        <f>'49'!#REF!</f>
        <v>#REF!</v>
      </c>
      <c r="AM26" s="684" t="e">
        <f>'49'!#REF!</f>
        <v>#REF!</v>
      </c>
      <c r="AN26" s="688" t="e">
        <f>'49'!#REF!</f>
        <v>#REF!</v>
      </c>
      <c r="AO26" s="684" t="e">
        <f>'49'!#REF!</f>
        <v>#REF!</v>
      </c>
      <c r="AP26" s="687">
        <f>'52'!L42</f>
        <v>0</v>
      </c>
      <c r="AQ26" s="687">
        <f>'53'!L43</f>
        <v>32692</v>
      </c>
      <c r="AR26" s="689" t="e">
        <f>'54'!#REF!</f>
        <v>#REF!</v>
      </c>
      <c r="AS26" s="689">
        <f>'57'!U42</f>
        <v>0</v>
      </c>
      <c r="AT26" s="690">
        <f>'57'!AA42</f>
        <v>0</v>
      </c>
      <c r="AU26" s="687">
        <f>'62'!H30</f>
        <v>0</v>
      </c>
      <c r="AV26" s="687" t="e">
        <f>'75'!#REF!</f>
        <v>#REF!</v>
      </c>
      <c r="AW26" s="687" t="e">
        <f>'76'!#REF!</f>
        <v>#REF!</v>
      </c>
      <c r="AX26" s="687" t="e">
        <f>'80'!#REF!</f>
        <v>#REF!</v>
      </c>
      <c r="AY26" s="687" t="e">
        <f>'82'!#REF!</f>
        <v>#REF!</v>
      </c>
      <c r="AZ26" s="690" t="e">
        <f>'82'!#REF!</f>
        <v>#REF!</v>
      </c>
      <c r="BA26" s="690" t="e">
        <f>'82'!#REF!</f>
        <v>#REF!</v>
      </c>
      <c r="BB26" s="690" t="e">
        <f>'82'!#REF!</f>
        <v>#REF!</v>
      </c>
      <c r="BC26" s="687" t="e">
        <f>'82'!#REF!</f>
        <v>#REF!</v>
      </c>
      <c r="BD26" s="685" t="e">
        <f>'83'!#REF!</f>
        <v>#REF!</v>
      </c>
      <c r="BE26" s="685" t="e">
        <f>'84'!#REF!</f>
        <v>#REF!</v>
      </c>
      <c r="BF26" s="691"/>
    </row>
    <row r="27" spans="1:58" ht="15.75" customHeight="1">
      <c r="A27" s="456" t="str">
        <f>'11'!C32</f>
        <v>Kunti</v>
      </c>
      <c r="B27" s="684">
        <f>'12'!E34</f>
        <v>100</v>
      </c>
      <c r="C27" s="685">
        <f>'24'!F30</f>
        <v>0</v>
      </c>
      <c r="D27" s="685">
        <f>'24'!H30</f>
        <v>0</v>
      </c>
      <c r="E27" s="685">
        <f>'24'!J30</f>
        <v>0</v>
      </c>
      <c r="F27" s="685">
        <f>'24'!M30</f>
        <v>0</v>
      </c>
      <c r="G27" s="685">
        <f>'24'!Q30</f>
        <v>0</v>
      </c>
      <c r="H27" s="685">
        <f>'24'!S30</f>
        <v>0</v>
      </c>
      <c r="I27" s="686">
        <f>'25'!P42</f>
        <v>0</v>
      </c>
      <c r="J27" s="684" t="e">
        <f>'28'!#REF!</f>
        <v>#REF!</v>
      </c>
      <c r="K27" s="684" t="e">
        <f>'28'!#REF!</f>
        <v>#REF!</v>
      </c>
      <c r="L27" s="445" t="e">
        <f>'32'!#REF!</f>
        <v>#REF!</v>
      </c>
      <c r="M27" s="684" t="e">
        <f>'29'!#REF!</f>
        <v>#REF!</v>
      </c>
      <c r="N27" s="684" t="e">
        <f>'31'!#REF!</f>
        <v>#REF!</v>
      </c>
      <c r="O27" s="686" t="e">
        <f>'37'!#REF!</f>
        <v>#REF!</v>
      </c>
      <c r="P27" s="684" t="e">
        <f>'37'!#REF!</f>
        <v>#REF!</v>
      </c>
      <c r="Q27" s="686">
        <f>'38'!L43</f>
        <v>63.470873786407765</v>
      </c>
      <c r="R27" s="686">
        <f>'38'!R43</f>
        <v>5.0942365473914233</v>
      </c>
      <c r="S27" s="684">
        <f>'39'!I43</f>
        <v>3540</v>
      </c>
      <c r="T27" s="686" t="e">
        <f>'40'!#REF!</f>
        <v>#REF!</v>
      </c>
      <c r="U27" s="686">
        <f>'41'!F44</f>
        <v>11713</v>
      </c>
      <c r="V27" s="684">
        <f>'42'!X46</f>
        <v>0</v>
      </c>
      <c r="W27" s="684">
        <f>'42'!AD46</f>
        <v>0</v>
      </c>
      <c r="X27" s="684">
        <f>'43'!L45</f>
        <v>0</v>
      </c>
      <c r="Y27" s="684">
        <f>'43'!R45</f>
        <v>0</v>
      </c>
      <c r="Z27" s="684">
        <f>'43'!X45</f>
        <v>0</v>
      </c>
      <c r="AA27" s="687">
        <f>'43'!AD45</f>
        <v>0</v>
      </c>
      <c r="AB27" s="684" t="e">
        <f>'45'!#REF!</f>
        <v>#REF!</v>
      </c>
      <c r="AC27" s="684" t="e">
        <f>'45'!#REF!</f>
        <v>#REF!</v>
      </c>
      <c r="AD27" s="684" t="e">
        <f>'45'!#REF!</f>
        <v>#REF!</v>
      </c>
      <c r="AE27" s="684" t="e">
        <f>'46'!#REF!</f>
        <v>#REF!</v>
      </c>
      <c r="AF27" s="684" t="e">
        <f>'46'!#REF!</f>
        <v>#REF!</v>
      </c>
      <c r="AG27" s="684">
        <f>'47'!L44</f>
        <v>0</v>
      </c>
      <c r="AH27" s="686" t="e">
        <f>'48'!#REF!</f>
        <v>#REF!</v>
      </c>
      <c r="AI27" s="686" t="e">
        <f>'48'!#REF!</f>
        <v>#REF!</v>
      </c>
      <c r="AJ27" s="686" t="e">
        <f>'48'!#REF!</f>
        <v>#REF!</v>
      </c>
      <c r="AK27" s="686" t="e">
        <f>'48'!#REF!</f>
        <v>#REF!</v>
      </c>
      <c r="AL27" s="684" t="e">
        <f>'49'!#REF!</f>
        <v>#REF!</v>
      </c>
      <c r="AM27" s="684" t="e">
        <f>'49'!#REF!</f>
        <v>#REF!</v>
      </c>
      <c r="AN27" s="688" t="e">
        <f>'49'!#REF!</f>
        <v>#REF!</v>
      </c>
      <c r="AO27" s="684" t="e">
        <f>'49'!#REF!</f>
        <v>#REF!</v>
      </c>
      <c r="AP27" s="687">
        <f>'52'!L43</f>
        <v>0</v>
      </c>
      <c r="AQ27" s="687">
        <f>'53'!L44</f>
        <v>0</v>
      </c>
      <c r="AR27" s="689" t="e">
        <f>'54'!#REF!</f>
        <v>#REF!</v>
      </c>
      <c r="AS27" s="689">
        <f>'57'!U43</f>
        <v>0</v>
      </c>
      <c r="AT27" s="690">
        <f>'57'!AA43</f>
        <v>0</v>
      </c>
      <c r="AU27" s="687">
        <f>'62'!H31</f>
        <v>0</v>
      </c>
      <c r="AV27" s="687" t="e">
        <f>'75'!#REF!</f>
        <v>#REF!</v>
      </c>
      <c r="AW27" s="687" t="e">
        <f>'76'!#REF!</f>
        <v>#REF!</v>
      </c>
      <c r="AX27" s="687" t="e">
        <f>'80'!#REF!</f>
        <v>#REF!</v>
      </c>
      <c r="AY27" s="687" t="e">
        <f>'82'!#REF!</f>
        <v>#REF!</v>
      </c>
      <c r="AZ27" s="690" t="e">
        <f>'82'!#REF!</f>
        <v>#REF!</v>
      </c>
      <c r="BA27" s="690" t="e">
        <f>'82'!#REF!</f>
        <v>#REF!</v>
      </c>
      <c r="BB27" s="690" t="e">
        <f>'82'!#REF!</f>
        <v>#REF!</v>
      </c>
      <c r="BC27" s="687" t="e">
        <f>'82'!#REF!</f>
        <v>#REF!</v>
      </c>
      <c r="BD27" s="685">
        <f>'83'!R42</f>
        <v>0</v>
      </c>
      <c r="BE27" s="685" t="e">
        <f>'84'!#REF!</f>
        <v>#REF!</v>
      </c>
      <c r="BF27" s="691"/>
    </row>
    <row r="28" spans="1:58" ht="15.75" customHeight="1">
      <c r="A28" s="456" t="str">
        <f>'11'!C33</f>
        <v>Sukorejo</v>
      </c>
      <c r="B28" s="684">
        <f>'12'!E35</f>
        <v>100</v>
      </c>
      <c r="C28" s="685">
        <f>'24'!F31</f>
        <v>0</v>
      </c>
      <c r="D28" s="685">
        <f>'24'!H31</f>
        <v>0</v>
      </c>
      <c r="E28" s="685">
        <f>'24'!J31</f>
        <v>0</v>
      </c>
      <c r="F28" s="685">
        <f>'24'!M31</f>
        <v>0</v>
      </c>
      <c r="G28" s="685">
        <f>'24'!Q31</f>
        <v>0</v>
      </c>
      <c r="H28" s="685">
        <f>'24'!S31</f>
        <v>0</v>
      </c>
      <c r="I28" s="686">
        <f>'25'!P43</f>
        <v>0</v>
      </c>
      <c r="J28" s="684">
        <f>'28'!F42</f>
        <v>3619</v>
      </c>
      <c r="K28" s="684">
        <f>'28'!H42</f>
        <v>33819</v>
      </c>
      <c r="L28" s="445" t="e">
        <f>'32'!#REF!</f>
        <v>#REF!</v>
      </c>
      <c r="M28" s="684">
        <f>'29'!V43</f>
        <v>73.142889417434915</v>
      </c>
      <c r="N28" s="684">
        <f>'31'!V43</f>
        <v>40.20349815001682</v>
      </c>
      <c r="O28" s="686">
        <f>'37'!L44</f>
        <v>1</v>
      </c>
      <c r="P28" s="684">
        <f>'37'!R44</f>
        <v>0</v>
      </c>
      <c r="Q28" s="686">
        <f>'38'!L44</f>
        <v>0</v>
      </c>
      <c r="R28" s="686">
        <f>'38'!R44</f>
        <v>0</v>
      </c>
      <c r="S28" s="684">
        <f>'39'!I44</f>
        <v>0</v>
      </c>
      <c r="T28" s="686" t="e">
        <f>'40'!#REF!</f>
        <v>#REF!</v>
      </c>
      <c r="U28" s="686">
        <f>'41'!F45</f>
        <v>0</v>
      </c>
      <c r="V28" s="684">
        <f>'42'!X47</f>
        <v>0</v>
      </c>
      <c r="W28" s="684">
        <f>'42'!AD47</f>
        <v>0</v>
      </c>
      <c r="X28" s="684">
        <f>'43'!L46</f>
        <v>0</v>
      </c>
      <c r="Y28" s="684">
        <f>'43'!R46</f>
        <v>0</v>
      </c>
      <c r="Z28" s="684">
        <f>'43'!X46</f>
        <v>0</v>
      </c>
      <c r="AA28" s="687">
        <f>'43'!AD46</f>
        <v>0</v>
      </c>
      <c r="AB28" s="684">
        <f>'45'!F45</f>
        <v>11740</v>
      </c>
      <c r="AC28" s="684">
        <f>'45'!I45</f>
        <v>4186</v>
      </c>
      <c r="AD28" s="684">
        <f>'45'!L45</f>
        <v>73.551959114139692</v>
      </c>
      <c r="AE28" s="684">
        <f>'46'!G43</f>
        <v>35656</v>
      </c>
      <c r="AF28" s="684">
        <f>'46'!I43</f>
        <v>96.850459950639447</v>
      </c>
      <c r="AG28" s="684">
        <f>'47'!L45</f>
        <v>0</v>
      </c>
      <c r="AH28" s="686">
        <f>'48'!F44</f>
        <v>40394</v>
      </c>
      <c r="AI28" s="686">
        <f>'48'!I44</f>
        <v>37897</v>
      </c>
      <c r="AJ28" s="686">
        <f>'48'!L44</f>
        <v>93.818388869634106</v>
      </c>
      <c r="AK28" s="686">
        <f>'48'!N44</f>
        <v>0</v>
      </c>
      <c r="AL28" s="684">
        <f>'49'!F43</f>
        <v>8.1378473230070991</v>
      </c>
      <c r="AM28" s="684">
        <f>'49'!I43</f>
        <v>7.3521633343911983</v>
      </c>
      <c r="AN28" s="688">
        <f>'49'!L43</f>
        <v>4.231460911879827</v>
      </c>
      <c r="AO28" s="684">
        <f>'49'!O43</f>
        <v>1944</v>
      </c>
      <c r="AP28" s="687">
        <f>'52'!L44</f>
        <v>0</v>
      </c>
      <c r="AQ28" s="687">
        <f>'53'!L45</f>
        <v>0</v>
      </c>
      <c r="AR28" s="689" t="e">
        <f>'54'!#REF!</f>
        <v>#REF!</v>
      </c>
      <c r="AS28" s="689">
        <f>'57'!U44</f>
        <v>0</v>
      </c>
      <c r="AT28" s="690">
        <f>'57'!AA44</f>
        <v>0</v>
      </c>
      <c r="AU28" s="687">
        <f>'62'!H32</f>
        <v>0</v>
      </c>
      <c r="AV28" s="687">
        <f>'75'!L43</f>
        <v>0.24038461538461539</v>
      </c>
      <c r="AW28" s="687" t="e">
        <f>'76'!#REF!</f>
        <v>#REF!</v>
      </c>
      <c r="AX28" s="687" t="e">
        <f>'80'!#REF!</f>
        <v>#REF!</v>
      </c>
      <c r="AY28" s="687">
        <f>'82'!G42</f>
        <v>140</v>
      </c>
      <c r="AZ28" s="690">
        <f>'82'!I42</f>
        <v>56</v>
      </c>
      <c r="BA28" s="690">
        <f>'82'!K42</f>
        <v>0</v>
      </c>
      <c r="BB28" s="690">
        <f>'82'!M42</f>
        <v>0</v>
      </c>
      <c r="BC28" s="687">
        <f>'82'!O42</f>
        <v>0</v>
      </c>
      <c r="BD28" s="685">
        <f>'83'!R43</f>
        <v>0</v>
      </c>
      <c r="BE28" s="685" t="e">
        <f>'84'!#REF!</f>
        <v>#REF!</v>
      </c>
      <c r="BF28" s="691"/>
    </row>
    <row r="29" spans="1:58" ht="15.75" customHeight="1">
      <c r="A29" s="456" t="str">
        <f>'11'!C34</f>
        <v>Po. Utara</v>
      </c>
      <c r="B29" s="684">
        <f>'12'!E36</f>
        <v>100</v>
      </c>
      <c r="C29" s="685">
        <f>'24'!F32</f>
        <v>0</v>
      </c>
      <c r="D29" s="685">
        <f>'24'!H32</f>
        <v>0</v>
      </c>
      <c r="E29" s="685">
        <f>'24'!J32</f>
        <v>0</v>
      </c>
      <c r="F29" s="685">
        <f>'24'!M32</f>
        <v>0</v>
      </c>
      <c r="G29" s="685">
        <f>'24'!Q32</f>
        <v>0</v>
      </c>
      <c r="H29" s="685">
        <f>'24'!S32</f>
        <v>0</v>
      </c>
      <c r="I29" s="686">
        <f>'25'!P44</f>
        <v>0</v>
      </c>
      <c r="J29" s="684">
        <f>'28'!F43</f>
        <v>0</v>
      </c>
      <c r="K29" s="684">
        <f>'28'!H43</f>
        <v>0</v>
      </c>
      <c r="L29" s="445">
        <f>'32'!G44</f>
        <v>796</v>
      </c>
      <c r="M29" s="684">
        <f>'29'!V44</f>
        <v>0</v>
      </c>
      <c r="N29" s="684">
        <f>'31'!V44</f>
        <v>0</v>
      </c>
      <c r="O29" s="686">
        <f>'37'!L45</f>
        <v>0</v>
      </c>
      <c r="P29" s="684">
        <f>'37'!R45</f>
        <v>0</v>
      </c>
      <c r="Q29" s="686">
        <f>'38'!L45</f>
        <v>0</v>
      </c>
      <c r="R29" s="686">
        <f>'38'!R45</f>
        <v>0</v>
      </c>
      <c r="S29" s="684">
        <f>'39'!I45</f>
        <v>0</v>
      </c>
      <c r="T29" s="686">
        <f>'40'!L43</f>
        <v>0</v>
      </c>
      <c r="U29" s="686">
        <f>'41'!F46</f>
        <v>0</v>
      </c>
      <c r="V29" s="684">
        <f>'42'!X48</f>
        <v>0</v>
      </c>
      <c r="W29" s="684">
        <f>'42'!AD48</f>
        <v>0</v>
      </c>
      <c r="X29" s="684">
        <f>'43'!L47</f>
        <v>0</v>
      </c>
      <c r="Y29" s="684">
        <f>'43'!R47</f>
        <v>0</v>
      </c>
      <c r="Z29" s="684">
        <f>'43'!X47</f>
        <v>0</v>
      </c>
      <c r="AA29" s="687">
        <f>'43'!AD47</f>
        <v>0</v>
      </c>
      <c r="AB29" s="684">
        <f>'45'!F46</f>
        <v>0</v>
      </c>
      <c r="AC29" s="684">
        <f>'45'!I46</f>
        <v>0</v>
      </c>
      <c r="AD29" s="684">
        <f>'45'!L46</f>
        <v>0</v>
      </c>
      <c r="AE29" s="684">
        <f>'46'!G44</f>
        <v>0</v>
      </c>
      <c r="AF29" s="684">
        <f>'46'!I44</f>
        <v>0</v>
      </c>
      <c r="AG29" s="684">
        <f>'47'!L46</f>
        <v>0</v>
      </c>
      <c r="AH29" s="686">
        <f>'48'!F45</f>
        <v>0</v>
      </c>
      <c r="AI29" s="686">
        <f>'48'!I45</f>
        <v>0</v>
      </c>
      <c r="AJ29" s="686">
        <f>'48'!L45</f>
        <v>0</v>
      </c>
      <c r="AK29" s="686">
        <f>'48'!N45</f>
        <v>0</v>
      </c>
      <c r="AL29" s="684">
        <f>'49'!F44</f>
        <v>0</v>
      </c>
      <c r="AM29" s="684">
        <f>'49'!I44</f>
        <v>0</v>
      </c>
      <c r="AN29" s="688">
        <f>'49'!L44</f>
        <v>0</v>
      </c>
      <c r="AO29" s="684">
        <f>'49'!O44</f>
        <v>0</v>
      </c>
      <c r="AP29" s="687">
        <f>'52'!L45</f>
        <v>0</v>
      </c>
      <c r="AQ29" s="687">
        <f>'53'!L46</f>
        <v>0</v>
      </c>
      <c r="AR29" s="689">
        <f>'54'!L44</f>
        <v>55445</v>
      </c>
      <c r="AS29" s="689">
        <f>'57'!U45</f>
        <v>0</v>
      </c>
      <c r="AT29" s="690">
        <f>'57'!AA45</f>
        <v>0</v>
      </c>
      <c r="AU29" s="687">
        <f>'62'!H33</f>
        <v>0</v>
      </c>
      <c r="AV29" s="687">
        <f>'75'!L44</f>
        <v>0</v>
      </c>
      <c r="AW29" s="687">
        <f>'76'!F43</f>
        <v>17</v>
      </c>
      <c r="AX29" s="687" t="e">
        <f>'80'!#REF!</f>
        <v>#REF!</v>
      </c>
      <c r="AY29" s="687">
        <f>'82'!G43</f>
        <v>0</v>
      </c>
      <c r="AZ29" s="690">
        <f>'82'!I43</f>
        <v>0</v>
      </c>
      <c r="BA29" s="690">
        <f>'82'!K43</f>
        <v>0</v>
      </c>
      <c r="BB29" s="690">
        <f>'82'!M43</f>
        <v>0</v>
      </c>
      <c r="BC29" s="687">
        <f>'82'!O43</f>
        <v>0</v>
      </c>
      <c r="BD29" s="685">
        <f>'83'!R44</f>
        <v>0</v>
      </c>
      <c r="BE29" s="685" t="e">
        <f>'84'!#REF!</f>
        <v>#REF!</v>
      </c>
      <c r="BF29" s="691"/>
    </row>
    <row r="30" spans="1:58" ht="15.75" customHeight="1">
      <c r="A30" s="456" t="str">
        <f>'11'!C35</f>
        <v>Po. Selatan</v>
      </c>
      <c r="B30" s="684">
        <f>'12'!E37</f>
        <v>100</v>
      </c>
      <c r="C30" s="685">
        <f>'24'!F33</f>
        <v>0</v>
      </c>
      <c r="D30" s="685">
        <f>'24'!H33</f>
        <v>0</v>
      </c>
      <c r="E30" s="685">
        <f>'24'!J33</f>
        <v>0</v>
      </c>
      <c r="F30" s="685">
        <f>'24'!M33</f>
        <v>0</v>
      </c>
      <c r="G30" s="685">
        <f>'24'!Q33</f>
        <v>0</v>
      </c>
      <c r="H30" s="685">
        <f>'24'!S33</f>
        <v>0</v>
      </c>
      <c r="I30" s="686">
        <f>'25'!P45</f>
        <v>0</v>
      </c>
      <c r="J30" s="684">
        <f>'28'!F44</f>
        <v>0</v>
      </c>
      <c r="K30" s="684">
        <f>'28'!H44</f>
        <v>0</v>
      </c>
      <c r="L30" s="445">
        <f>'32'!G45</f>
        <v>0</v>
      </c>
      <c r="M30" s="684">
        <f>'29'!V45</f>
        <v>0</v>
      </c>
      <c r="N30" s="684">
        <f>'31'!V45</f>
        <v>0</v>
      </c>
      <c r="O30" s="686">
        <f>'37'!L46</f>
        <v>0</v>
      </c>
      <c r="P30" s="684">
        <f>'37'!R46</f>
        <v>0</v>
      </c>
      <c r="Q30" s="686">
        <f>'38'!L46</f>
        <v>0</v>
      </c>
      <c r="R30" s="686">
        <f>'38'!R46</f>
        <v>0</v>
      </c>
      <c r="S30" s="684">
        <f>'39'!I46</f>
        <v>0</v>
      </c>
      <c r="T30" s="686">
        <f>'40'!L44</f>
        <v>0</v>
      </c>
      <c r="U30" s="686">
        <f>'41'!F47</f>
        <v>0</v>
      </c>
      <c r="V30" s="684">
        <f>'42'!X49</f>
        <v>0</v>
      </c>
      <c r="W30" s="684">
        <f>'42'!AD49</f>
        <v>0</v>
      </c>
      <c r="X30" s="684">
        <f>'43'!L48</f>
        <v>0</v>
      </c>
      <c r="Y30" s="684">
        <f>'43'!R48</f>
        <v>0</v>
      </c>
      <c r="Z30" s="684">
        <f>'43'!X48</f>
        <v>0</v>
      </c>
      <c r="AA30" s="687">
        <f>'43'!AD48</f>
        <v>0</v>
      </c>
      <c r="AB30" s="684">
        <f>'45'!F47</f>
        <v>0</v>
      </c>
      <c r="AC30" s="684">
        <f>'45'!I47</f>
        <v>0</v>
      </c>
      <c r="AD30" s="684">
        <f>'45'!L47</f>
        <v>0</v>
      </c>
      <c r="AE30" s="684">
        <f>'46'!G45</f>
        <v>0</v>
      </c>
      <c r="AF30" s="684">
        <f>'46'!I45</f>
        <v>0</v>
      </c>
      <c r="AG30" s="684">
        <f>'47'!L47</f>
        <v>0</v>
      </c>
      <c r="AH30" s="686">
        <f>'48'!F46</f>
        <v>0</v>
      </c>
      <c r="AI30" s="686">
        <f>'48'!I46</f>
        <v>0</v>
      </c>
      <c r="AJ30" s="686">
        <f>'48'!L46</f>
        <v>0</v>
      </c>
      <c r="AK30" s="686">
        <f>'48'!N46</f>
        <v>0</v>
      </c>
      <c r="AL30" s="684">
        <f>'49'!F45</f>
        <v>0</v>
      </c>
      <c r="AM30" s="684">
        <f>'49'!I45</f>
        <v>0</v>
      </c>
      <c r="AN30" s="688">
        <f>'49'!L45</f>
        <v>0</v>
      </c>
      <c r="AO30" s="684">
        <f>'49'!O45</f>
        <v>0</v>
      </c>
      <c r="AP30" s="687">
        <f>'52'!L46</f>
        <v>0</v>
      </c>
      <c r="AQ30" s="687">
        <f>'53'!L47</f>
        <v>0</v>
      </c>
      <c r="AR30" s="689">
        <f>'54'!L45</f>
        <v>0</v>
      </c>
      <c r="AS30" s="689">
        <f>'57'!U46</f>
        <v>0</v>
      </c>
      <c r="AT30" s="690">
        <f>'57'!AA46</f>
        <v>0</v>
      </c>
      <c r="AU30" s="687">
        <f>'62'!H34</f>
        <v>0</v>
      </c>
      <c r="AV30" s="687">
        <f>'75'!L45</f>
        <v>0</v>
      </c>
      <c r="AW30" s="687">
        <f>'76'!F44</f>
        <v>0</v>
      </c>
      <c r="AX30" s="687">
        <f>'80'!G43</f>
        <v>70</v>
      </c>
      <c r="AY30" s="687">
        <f>'82'!G44</f>
        <v>0</v>
      </c>
      <c r="AZ30" s="690">
        <f>'82'!I44</f>
        <v>0</v>
      </c>
      <c r="BA30" s="690">
        <f>'82'!K44</f>
        <v>0</v>
      </c>
      <c r="BB30" s="690">
        <f>'82'!M44</f>
        <v>0</v>
      </c>
      <c r="BC30" s="687">
        <f>'82'!O44</f>
        <v>0</v>
      </c>
      <c r="BD30" s="685">
        <f>'83'!R45</f>
        <v>0</v>
      </c>
      <c r="BE30" s="685">
        <f>'84'!F44</f>
        <v>18821</v>
      </c>
      <c r="BF30" s="691"/>
    </row>
    <row r="31" spans="1:58" ht="15.75" customHeight="1">
      <c r="A31" s="456" t="str">
        <f>'11'!C36</f>
        <v>Babadan</v>
      </c>
      <c r="B31" s="684">
        <f>'12'!E38</f>
        <v>100</v>
      </c>
      <c r="C31" s="685">
        <f>'24'!F34</f>
        <v>0</v>
      </c>
      <c r="D31" s="685">
        <f>'24'!H34</f>
        <v>0</v>
      </c>
      <c r="E31" s="685">
        <f>'24'!J34</f>
        <v>0</v>
      </c>
      <c r="F31" s="685">
        <f>'24'!M34</f>
        <v>0</v>
      </c>
      <c r="G31" s="685">
        <f>'24'!Q34</f>
        <v>0</v>
      </c>
      <c r="H31" s="685">
        <f>'24'!S34</f>
        <v>0</v>
      </c>
      <c r="I31" s="686">
        <f>'25'!P46</f>
        <v>0</v>
      </c>
      <c r="J31" s="684">
        <f>'28'!F45</f>
        <v>3619</v>
      </c>
      <c r="K31" s="684">
        <f>'28'!H45</f>
        <v>0</v>
      </c>
      <c r="L31" s="445">
        <f>'32'!G46</f>
        <v>0</v>
      </c>
      <c r="M31" s="684">
        <f>'29'!V46</f>
        <v>0</v>
      </c>
      <c r="N31" s="684">
        <f>'31'!V46</f>
        <v>0</v>
      </c>
      <c r="O31" s="686">
        <f>'37'!L47</f>
        <v>0</v>
      </c>
      <c r="P31" s="684">
        <f>'37'!R47</f>
        <v>0</v>
      </c>
      <c r="Q31" s="686">
        <f>'38'!L47</f>
        <v>0</v>
      </c>
      <c r="R31" s="686">
        <f>'38'!R47</f>
        <v>0</v>
      </c>
      <c r="S31" s="684">
        <f>'39'!I47</f>
        <v>0</v>
      </c>
      <c r="T31" s="686">
        <f>'40'!L45</f>
        <v>0</v>
      </c>
      <c r="U31" s="686">
        <f>'41'!F48</f>
        <v>0</v>
      </c>
      <c r="V31" s="684">
        <f>'42'!X50</f>
        <v>0</v>
      </c>
      <c r="W31" s="684">
        <f>'42'!AD50</f>
        <v>0</v>
      </c>
      <c r="X31" s="684">
        <f>'43'!L49</f>
        <v>0</v>
      </c>
      <c r="Y31" s="684">
        <f>'43'!R49</f>
        <v>0</v>
      </c>
      <c r="Z31" s="684">
        <f>'43'!X49</f>
        <v>0</v>
      </c>
      <c r="AA31" s="687">
        <f>'43'!AD49</f>
        <v>0</v>
      </c>
      <c r="AB31" s="684">
        <f>'45'!F48</f>
        <v>0</v>
      </c>
      <c r="AC31" s="684">
        <f>'45'!I48</f>
        <v>0</v>
      </c>
      <c r="AD31" s="684">
        <f>'45'!L48</f>
        <v>0</v>
      </c>
      <c r="AE31" s="684">
        <f>'46'!G46</f>
        <v>0</v>
      </c>
      <c r="AF31" s="684">
        <f>'46'!I46</f>
        <v>0</v>
      </c>
      <c r="AG31" s="684">
        <f>'47'!L48</f>
        <v>0</v>
      </c>
      <c r="AH31" s="686">
        <f>'48'!F47</f>
        <v>0</v>
      </c>
      <c r="AI31" s="686">
        <f>'48'!I47</f>
        <v>0</v>
      </c>
      <c r="AJ31" s="686">
        <f>'48'!L47</f>
        <v>0</v>
      </c>
      <c r="AK31" s="686">
        <f>'48'!N47</f>
        <v>0</v>
      </c>
      <c r="AL31" s="684">
        <f>'49'!F46</f>
        <v>0</v>
      </c>
      <c r="AM31" s="684">
        <f>'49'!I46</f>
        <v>0</v>
      </c>
      <c r="AN31" s="688">
        <f>'49'!L46</f>
        <v>0</v>
      </c>
      <c r="AO31" s="684">
        <f>'49'!O46</f>
        <v>0</v>
      </c>
      <c r="AP31" s="687">
        <f>'52'!L47</f>
        <v>0</v>
      </c>
      <c r="AQ31" s="687">
        <f>'53'!L48</f>
        <v>0</v>
      </c>
      <c r="AR31" s="689">
        <f>'54'!L46</f>
        <v>0</v>
      </c>
      <c r="AS31" s="689">
        <f>'57'!U47</f>
        <v>0</v>
      </c>
      <c r="AT31" s="690">
        <f>'57'!AA47</f>
        <v>0</v>
      </c>
      <c r="AU31" s="687">
        <f>'62'!H35</f>
        <v>0</v>
      </c>
      <c r="AV31" s="687">
        <f>'75'!L46</f>
        <v>0</v>
      </c>
      <c r="AW31" s="687">
        <f>'76'!F45</f>
        <v>0</v>
      </c>
      <c r="AX31" s="687">
        <f>'80'!G44</f>
        <v>0</v>
      </c>
      <c r="AY31" s="687">
        <f>'82'!G45</f>
        <v>0</v>
      </c>
      <c r="AZ31" s="690">
        <f>'82'!I45</f>
        <v>0</v>
      </c>
      <c r="BA31" s="690">
        <f>'82'!K45</f>
        <v>0</v>
      </c>
      <c r="BB31" s="690">
        <f>'82'!M45</f>
        <v>0</v>
      </c>
      <c r="BC31" s="687">
        <f>'82'!O45</f>
        <v>0</v>
      </c>
      <c r="BD31" s="685">
        <f>'83'!R46</f>
        <v>0</v>
      </c>
      <c r="BE31" s="685">
        <f>'84'!F45</f>
        <v>0</v>
      </c>
      <c r="BF31" s="691"/>
    </row>
    <row r="32" spans="1:58" ht="15.75" customHeight="1">
      <c r="A32" s="456" t="str">
        <f>'11'!C37</f>
        <v>Sukosari</v>
      </c>
      <c r="B32" s="684">
        <f>'12'!E39</f>
        <v>100</v>
      </c>
      <c r="C32" s="685">
        <f>'24'!F35</f>
        <v>0</v>
      </c>
      <c r="D32" s="685">
        <f>'24'!H35</f>
        <v>0</v>
      </c>
      <c r="E32" s="685">
        <f>'24'!J35</f>
        <v>0</v>
      </c>
      <c r="F32" s="685">
        <f>'24'!M35</f>
        <v>0</v>
      </c>
      <c r="G32" s="685">
        <f>'24'!Q35</f>
        <v>0</v>
      </c>
      <c r="H32" s="685">
        <f>'24'!S35</f>
        <v>0</v>
      </c>
      <c r="I32" s="686">
        <f>'25'!P47</f>
        <v>0</v>
      </c>
      <c r="J32" s="684">
        <f>'28'!F46</f>
        <v>0</v>
      </c>
      <c r="K32" s="684">
        <f>'28'!H46</f>
        <v>0</v>
      </c>
      <c r="L32" s="445">
        <f>'32'!G47</f>
        <v>0</v>
      </c>
      <c r="M32" s="684">
        <f>'29'!V47</f>
        <v>0</v>
      </c>
      <c r="N32" s="684">
        <f>'31'!V47</f>
        <v>0</v>
      </c>
      <c r="O32" s="686">
        <f>'37'!L48</f>
        <v>0</v>
      </c>
      <c r="P32" s="684">
        <f>'37'!R48</f>
        <v>0</v>
      </c>
      <c r="Q32" s="686">
        <f>'38'!L48</f>
        <v>0</v>
      </c>
      <c r="R32" s="686">
        <f>'38'!R48</f>
        <v>0</v>
      </c>
      <c r="S32" s="684">
        <f>'39'!I48</f>
        <v>0</v>
      </c>
      <c r="T32" s="686">
        <f>'40'!L46</f>
        <v>0</v>
      </c>
      <c r="U32" s="686">
        <f>'41'!F49</f>
        <v>0</v>
      </c>
      <c r="V32" s="684">
        <f>'42'!X51</f>
        <v>0</v>
      </c>
      <c r="W32" s="684">
        <f>'42'!AD51</f>
        <v>0</v>
      </c>
      <c r="X32" s="684">
        <f>'43'!L50</f>
        <v>0</v>
      </c>
      <c r="Y32" s="684">
        <f>'43'!R50</f>
        <v>0</v>
      </c>
      <c r="Z32" s="684">
        <f>'43'!X50</f>
        <v>0</v>
      </c>
      <c r="AA32" s="687">
        <f>'43'!AD50</f>
        <v>0</v>
      </c>
      <c r="AB32" s="684">
        <f>'45'!F49</f>
        <v>0</v>
      </c>
      <c r="AC32" s="684">
        <f>'45'!I49</f>
        <v>0</v>
      </c>
      <c r="AD32" s="684">
        <f>'45'!L49</f>
        <v>0</v>
      </c>
      <c r="AE32" s="684">
        <f>'46'!G47</f>
        <v>0</v>
      </c>
      <c r="AF32" s="684">
        <f>'46'!I47</f>
        <v>0</v>
      </c>
      <c r="AG32" s="684">
        <f>'47'!L49</f>
        <v>0</v>
      </c>
      <c r="AH32" s="686">
        <f>'48'!F48</f>
        <v>0</v>
      </c>
      <c r="AI32" s="686">
        <f>'48'!I48</f>
        <v>0</v>
      </c>
      <c r="AJ32" s="686">
        <f>'48'!L48</f>
        <v>0</v>
      </c>
      <c r="AK32" s="686">
        <f>'48'!N48</f>
        <v>0</v>
      </c>
      <c r="AL32" s="684">
        <f>'49'!F47</f>
        <v>0</v>
      </c>
      <c r="AM32" s="684">
        <f>'49'!I47</f>
        <v>0</v>
      </c>
      <c r="AN32" s="688">
        <f>'49'!L47</f>
        <v>0</v>
      </c>
      <c r="AO32" s="684">
        <f>'49'!O47</f>
        <v>0</v>
      </c>
      <c r="AP32" s="687">
        <f>'52'!L48</f>
        <v>0</v>
      </c>
      <c r="AQ32" s="687">
        <f>'53'!L49</f>
        <v>0</v>
      </c>
      <c r="AR32" s="689">
        <f>'54'!L47</f>
        <v>0</v>
      </c>
      <c r="AS32" s="689">
        <f>'57'!U48</f>
        <v>0</v>
      </c>
      <c r="AT32" s="690">
        <f>'57'!AA48</f>
        <v>0</v>
      </c>
      <c r="AU32" s="687">
        <f>'62'!H36</f>
        <v>0</v>
      </c>
      <c r="AV32" s="687">
        <f>'75'!L47</f>
        <v>0</v>
      </c>
      <c r="AW32" s="687">
        <f>'76'!F46</f>
        <v>0</v>
      </c>
      <c r="AX32" s="687">
        <f>'80'!G45</f>
        <v>0</v>
      </c>
      <c r="AY32" s="687">
        <f>'82'!G46</f>
        <v>0</v>
      </c>
      <c r="AZ32" s="690">
        <f>'82'!I46</f>
        <v>0</v>
      </c>
      <c r="BA32" s="690">
        <f>'82'!K46</f>
        <v>0</v>
      </c>
      <c r="BB32" s="690">
        <f>'82'!M46</f>
        <v>0</v>
      </c>
      <c r="BC32" s="687">
        <f>'82'!O46</f>
        <v>0</v>
      </c>
      <c r="BD32" s="685">
        <f>'83'!R47</f>
        <v>0</v>
      </c>
      <c r="BE32" s="685">
        <f>'84'!F46</f>
        <v>0</v>
      </c>
      <c r="BF32" s="691"/>
    </row>
    <row r="33" spans="1:58" ht="15.75" customHeight="1">
      <c r="A33" s="456" t="str">
        <f>'11'!C38</f>
        <v>Jenangan</v>
      </c>
      <c r="B33" s="684">
        <f>'12'!E40</f>
        <v>100</v>
      </c>
      <c r="C33" s="685">
        <f>'24'!F36</f>
        <v>0</v>
      </c>
      <c r="D33" s="685">
        <f>'24'!H36</f>
        <v>0</v>
      </c>
      <c r="E33" s="685">
        <f>'24'!J36</f>
        <v>0</v>
      </c>
      <c r="F33" s="685">
        <f>'24'!M36</f>
        <v>0</v>
      </c>
      <c r="G33" s="685">
        <f>'24'!Q36</f>
        <v>0</v>
      </c>
      <c r="H33" s="685">
        <f>'24'!S36</f>
        <v>0</v>
      </c>
      <c r="I33" s="686">
        <f>'25'!P48</f>
        <v>0</v>
      </c>
      <c r="J33" s="684">
        <f>'28'!F47</f>
        <v>0</v>
      </c>
      <c r="K33" s="684">
        <f>'28'!H47</f>
        <v>0</v>
      </c>
      <c r="L33" s="445">
        <f>'32'!G48</f>
        <v>0</v>
      </c>
      <c r="M33" s="684">
        <f>'29'!V48</f>
        <v>0</v>
      </c>
      <c r="N33" s="684">
        <f>'31'!V48</f>
        <v>0</v>
      </c>
      <c r="O33" s="686">
        <f>'37'!L49</f>
        <v>0</v>
      </c>
      <c r="P33" s="684">
        <f>'37'!R49</f>
        <v>0</v>
      </c>
      <c r="Q33" s="686">
        <f>'38'!L49</f>
        <v>0</v>
      </c>
      <c r="R33" s="686">
        <f>'38'!R49</f>
        <v>0</v>
      </c>
      <c r="S33" s="684">
        <f>'39'!I49</f>
        <v>0</v>
      </c>
      <c r="T33" s="686">
        <f>'40'!L47</f>
        <v>0</v>
      </c>
      <c r="U33" s="686">
        <f>'41'!F50</f>
        <v>0</v>
      </c>
      <c r="V33" s="684">
        <f>'42'!X52</f>
        <v>0</v>
      </c>
      <c r="W33" s="684">
        <f>'42'!AD52</f>
        <v>0</v>
      </c>
      <c r="X33" s="684">
        <f>'43'!L51</f>
        <v>0</v>
      </c>
      <c r="Y33" s="684">
        <f>'43'!R51</f>
        <v>0</v>
      </c>
      <c r="Z33" s="684">
        <f>'43'!X51</f>
        <v>0</v>
      </c>
      <c r="AA33" s="687">
        <f>'43'!AD51</f>
        <v>0</v>
      </c>
      <c r="AB33" s="684">
        <f>'45'!F50</f>
        <v>0</v>
      </c>
      <c r="AC33" s="684">
        <f>'45'!I50</f>
        <v>0</v>
      </c>
      <c r="AD33" s="684">
        <f>'45'!L50</f>
        <v>0</v>
      </c>
      <c r="AE33" s="684">
        <f>'46'!G48</f>
        <v>0</v>
      </c>
      <c r="AF33" s="684">
        <f>'46'!I48</f>
        <v>0</v>
      </c>
      <c r="AG33" s="684">
        <f>'47'!L50</f>
        <v>0</v>
      </c>
      <c r="AH33" s="686">
        <f>'48'!F49</f>
        <v>0</v>
      </c>
      <c r="AI33" s="686">
        <f>'48'!I49</f>
        <v>0</v>
      </c>
      <c r="AJ33" s="686">
        <f>'48'!L49</f>
        <v>0</v>
      </c>
      <c r="AK33" s="686">
        <f>'48'!N49</f>
        <v>0</v>
      </c>
      <c r="AL33" s="684">
        <f>'49'!F48</f>
        <v>0</v>
      </c>
      <c r="AM33" s="684">
        <f>'49'!I48</f>
        <v>0</v>
      </c>
      <c r="AN33" s="688">
        <f>'49'!L48</f>
        <v>0</v>
      </c>
      <c r="AO33" s="684">
        <f>'49'!O48</f>
        <v>0</v>
      </c>
      <c r="AP33" s="687">
        <f>'52'!L49</f>
        <v>0</v>
      </c>
      <c r="AQ33" s="687">
        <f>'53'!L50</f>
        <v>0</v>
      </c>
      <c r="AR33" s="689">
        <f>'54'!L48</f>
        <v>0</v>
      </c>
      <c r="AS33" s="689">
        <f>'57'!U49</f>
        <v>0</v>
      </c>
      <c r="AT33" s="690">
        <f>'57'!AA49</f>
        <v>0</v>
      </c>
      <c r="AU33" s="687">
        <f>'62'!H37</f>
        <v>0</v>
      </c>
      <c r="AV33" s="687">
        <f>'75'!L48</f>
        <v>0</v>
      </c>
      <c r="AW33" s="687">
        <f>'76'!F47</f>
        <v>0</v>
      </c>
      <c r="AX33" s="687">
        <f>'80'!G46</f>
        <v>0</v>
      </c>
      <c r="AY33" s="687">
        <f>'82'!G47</f>
        <v>0</v>
      </c>
      <c r="AZ33" s="690">
        <f>'82'!I47</f>
        <v>0</v>
      </c>
      <c r="BA33" s="690">
        <f>'82'!K47</f>
        <v>0</v>
      </c>
      <c r="BB33" s="690">
        <f>'82'!M47</f>
        <v>0</v>
      </c>
      <c r="BC33" s="687">
        <f>'82'!O47</f>
        <v>0</v>
      </c>
      <c r="BD33" s="685">
        <f>'83'!R48</f>
        <v>0</v>
      </c>
      <c r="BE33" s="685">
        <f>'84'!F47</f>
        <v>0</v>
      </c>
      <c r="BF33" s="691"/>
    </row>
    <row r="34" spans="1:58" ht="15.75" customHeight="1">
      <c r="A34" s="456" t="str">
        <f>'11'!C39</f>
        <v>Setono</v>
      </c>
      <c r="B34" s="684">
        <f>'12'!E41</f>
        <v>100</v>
      </c>
      <c r="C34" s="685">
        <f>'24'!F37</f>
        <v>0</v>
      </c>
      <c r="D34" s="685">
        <f>'24'!H37</f>
        <v>0</v>
      </c>
      <c r="E34" s="685">
        <f>'24'!J37</f>
        <v>0</v>
      </c>
      <c r="F34" s="685">
        <f>'24'!M37</f>
        <v>0</v>
      </c>
      <c r="G34" s="685">
        <f>'24'!Q37</f>
        <v>0</v>
      </c>
      <c r="H34" s="685">
        <f>'24'!S37</f>
        <v>0</v>
      </c>
      <c r="I34" s="686">
        <f>'25'!P49</f>
        <v>0</v>
      </c>
      <c r="J34" s="684">
        <f>'28'!F48</f>
        <v>0</v>
      </c>
      <c r="K34" s="684">
        <f>'28'!H48</f>
        <v>0</v>
      </c>
      <c r="L34" s="445">
        <f>'32'!G49</f>
        <v>0</v>
      </c>
      <c r="M34" s="684">
        <f>'29'!V49</f>
        <v>0</v>
      </c>
      <c r="N34" s="684">
        <f>'31'!V49</f>
        <v>0</v>
      </c>
      <c r="O34" s="686">
        <f>'37'!L50</f>
        <v>0</v>
      </c>
      <c r="P34" s="684">
        <f>'37'!R50</f>
        <v>0</v>
      </c>
      <c r="Q34" s="686">
        <f>'38'!L50</f>
        <v>0</v>
      </c>
      <c r="R34" s="686">
        <f>'38'!R50</f>
        <v>0</v>
      </c>
      <c r="S34" s="684">
        <f>'39'!I50</f>
        <v>0</v>
      </c>
      <c r="T34" s="686">
        <f>'40'!L48</f>
        <v>0</v>
      </c>
      <c r="U34" s="686">
        <f>'41'!F51</f>
        <v>0</v>
      </c>
      <c r="V34" s="684">
        <f>'42'!X53</f>
        <v>0</v>
      </c>
      <c r="W34" s="684">
        <f>'42'!AD53</f>
        <v>0</v>
      </c>
      <c r="X34" s="684">
        <f>'43'!L52</f>
        <v>0</v>
      </c>
      <c r="Y34" s="684">
        <f>'43'!R52</f>
        <v>0</v>
      </c>
      <c r="Z34" s="684">
        <f>'43'!X52</f>
        <v>0</v>
      </c>
      <c r="AA34" s="687">
        <f>'43'!AD52</f>
        <v>0</v>
      </c>
      <c r="AB34" s="684">
        <f>'45'!F51</f>
        <v>0</v>
      </c>
      <c r="AC34" s="684">
        <f>'45'!I51</f>
        <v>0</v>
      </c>
      <c r="AD34" s="684">
        <f>'45'!L51</f>
        <v>0</v>
      </c>
      <c r="AE34" s="684">
        <f>'46'!G49</f>
        <v>0</v>
      </c>
      <c r="AF34" s="684">
        <f>'46'!I49</f>
        <v>0</v>
      </c>
      <c r="AG34" s="684">
        <f>'47'!L51</f>
        <v>0</v>
      </c>
      <c r="AH34" s="686">
        <f>'48'!F50</f>
        <v>0</v>
      </c>
      <c r="AI34" s="686">
        <f>'48'!I50</f>
        <v>0</v>
      </c>
      <c r="AJ34" s="686">
        <f>'48'!L50</f>
        <v>0</v>
      </c>
      <c r="AK34" s="686">
        <f>'48'!N50</f>
        <v>0</v>
      </c>
      <c r="AL34" s="684">
        <f>'49'!F49</f>
        <v>0</v>
      </c>
      <c r="AM34" s="684">
        <f>'49'!I49</f>
        <v>0</v>
      </c>
      <c r="AN34" s="688">
        <f>'49'!L49</f>
        <v>0</v>
      </c>
      <c r="AO34" s="684">
        <f>'49'!O49</f>
        <v>0</v>
      </c>
      <c r="AP34" s="687">
        <f>'52'!L50</f>
        <v>0</v>
      </c>
      <c r="AQ34" s="687">
        <f>'53'!L51</f>
        <v>0</v>
      </c>
      <c r="AR34" s="689">
        <f>'54'!L49</f>
        <v>0</v>
      </c>
      <c r="AS34" s="689">
        <f>'57'!U50</f>
        <v>0</v>
      </c>
      <c r="AT34" s="690">
        <f>'57'!AA50</f>
        <v>0</v>
      </c>
      <c r="AU34" s="687">
        <f>'62'!H38</f>
        <v>0</v>
      </c>
      <c r="AV34" s="687">
        <f>'75'!L49</f>
        <v>0</v>
      </c>
      <c r="AW34" s="687">
        <f>'76'!F48</f>
        <v>0</v>
      </c>
      <c r="AX34" s="687">
        <f>'80'!G47</f>
        <v>0</v>
      </c>
      <c r="AY34" s="687">
        <f>'82'!G48</f>
        <v>0</v>
      </c>
      <c r="AZ34" s="690">
        <f>'82'!I48</f>
        <v>0</v>
      </c>
      <c r="BA34" s="690">
        <f>'82'!K48</f>
        <v>0</v>
      </c>
      <c r="BB34" s="690">
        <f>'82'!M48</f>
        <v>0</v>
      </c>
      <c r="BC34" s="687">
        <f>'82'!O48</f>
        <v>0</v>
      </c>
      <c r="BD34" s="685">
        <f>'83'!R49</f>
        <v>0</v>
      </c>
      <c r="BE34" s="685">
        <f>'84'!F48</f>
        <v>0</v>
      </c>
      <c r="BF34" s="691"/>
    </row>
    <row r="35" spans="1:58" ht="15.75" customHeight="1">
      <c r="A35" s="456" t="str">
        <f>'11'!C40</f>
        <v>Ngebel</v>
      </c>
      <c r="B35" s="684">
        <f>'12'!E42</f>
        <v>100</v>
      </c>
      <c r="C35" s="685">
        <f>'24'!F38</f>
        <v>0</v>
      </c>
      <c r="D35" s="685">
        <f>'24'!H38</f>
        <v>0</v>
      </c>
      <c r="E35" s="685">
        <f>'24'!J38</f>
        <v>0</v>
      </c>
      <c r="F35" s="685">
        <f>'24'!M38</f>
        <v>0</v>
      </c>
      <c r="G35" s="685">
        <f>'24'!Q38</f>
        <v>0</v>
      </c>
      <c r="H35" s="685">
        <f>'24'!S38</f>
        <v>0</v>
      </c>
      <c r="I35" s="686">
        <f>'25'!P50</f>
        <v>0</v>
      </c>
      <c r="J35" s="684">
        <f>'28'!F49</f>
        <v>0</v>
      </c>
      <c r="K35" s="684">
        <f>'28'!H49</f>
        <v>0</v>
      </c>
      <c r="L35" s="445">
        <f>'32'!G50</f>
        <v>0</v>
      </c>
      <c r="M35" s="684">
        <f>'29'!V50</f>
        <v>0</v>
      </c>
      <c r="N35" s="684">
        <f>'31'!V50</f>
        <v>0</v>
      </c>
      <c r="O35" s="686">
        <f>'37'!L51</f>
        <v>0</v>
      </c>
      <c r="P35" s="684">
        <f>'37'!R51</f>
        <v>0</v>
      </c>
      <c r="Q35" s="686">
        <f>'38'!L51</f>
        <v>0</v>
      </c>
      <c r="R35" s="686">
        <f>'38'!R51</f>
        <v>0</v>
      </c>
      <c r="S35" s="684">
        <f>'39'!I51</f>
        <v>0</v>
      </c>
      <c r="T35" s="686">
        <f>'40'!L49</f>
        <v>0</v>
      </c>
      <c r="U35" s="686">
        <f>'41'!F52</f>
        <v>0</v>
      </c>
      <c r="V35" s="684">
        <f>'42'!X54</f>
        <v>0</v>
      </c>
      <c r="W35" s="684">
        <f>'42'!AD54</f>
        <v>0</v>
      </c>
      <c r="X35" s="684">
        <f>'43'!L53</f>
        <v>0</v>
      </c>
      <c r="Y35" s="684">
        <f>'43'!R53</f>
        <v>0</v>
      </c>
      <c r="Z35" s="684">
        <f>'43'!X53</f>
        <v>0</v>
      </c>
      <c r="AA35" s="687">
        <f>'43'!AD53</f>
        <v>0</v>
      </c>
      <c r="AB35" s="684">
        <f>'45'!F52</f>
        <v>0</v>
      </c>
      <c r="AC35" s="684">
        <f>'45'!I52</f>
        <v>0</v>
      </c>
      <c r="AD35" s="684">
        <f>'45'!L52</f>
        <v>0</v>
      </c>
      <c r="AE35" s="684">
        <f>'46'!G50</f>
        <v>0</v>
      </c>
      <c r="AF35" s="684">
        <f>'46'!I50</f>
        <v>0</v>
      </c>
      <c r="AG35" s="684">
        <f>'47'!L52</f>
        <v>0</v>
      </c>
      <c r="AH35" s="686">
        <f>'48'!F51</f>
        <v>0</v>
      </c>
      <c r="AI35" s="686">
        <f>'48'!I51</f>
        <v>0</v>
      </c>
      <c r="AJ35" s="686">
        <f>'48'!L51</f>
        <v>0</v>
      </c>
      <c r="AK35" s="686">
        <f>'48'!N51</f>
        <v>0</v>
      </c>
      <c r="AL35" s="684">
        <f>'49'!F50</f>
        <v>0</v>
      </c>
      <c r="AM35" s="684">
        <f>'49'!I50</f>
        <v>0</v>
      </c>
      <c r="AN35" s="688">
        <f>'49'!L50</f>
        <v>0</v>
      </c>
      <c r="AO35" s="684">
        <f>'49'!O50</f>
        <v>0</v>
      </c>
      <c r="AP35" s="687">
        <f>'52'!L51</f>
        <v>0</v>
      </c>
      <c r="AQ35" s="687">
        <f>'53'!L52</f>
        <v>0</v>
      </c>
      <c r="AR35" s="689">
        <f>'54'!L50</f>
        <v>0</v>
      </c>
      <c r="AS35" s="689">
        <f>'57'!U51</f>
        <v>0</v>
      </c>
      <c r="AT35" s="690">
        <f>'57'!AA51</f>
        <v>0</v>
      </c>
      <c r="AU35" s="687">
        <f>'62'!H39</f>
        <v>0</v>
      </c>
      <c r="AV35" s="687">
        <f>'75'!L50</f>
        <v>0</v>
      </c>
      <c r="AW35" s="687">
        <f>'76'!F49</f>
        <v>0</v>
      </c>
      <c r="AX35" s="687">
        <f>'80'!G48</f>
        <v>0</v>
      </c>
      <c r="AY35" s="687">
        <f>'82'!G49</f>
        <v>0</v>
      </c>
      <c r="AZ35" s="690">
        <f>'82'!I49</f>
        <v>0</v>
      </c>
      <c r="BA35" s="690">
        <f>'82'!K49</f>
        <v>0</v>
      </c>
      <c r="BB35" s="690">
        <f>'82'!M49</f>
        <v>0</v>
      </c>
      <c r="BC35" s="687">
        <f>'82'!O49</f>
        <v>0</v>
      </c>
      <c r="BD35" s="685">
        <f>'83'!R50</f>
        <v>0</v>
      </c>
      <c r="BE35" s="685">
        <f>'84'!F49</f>
        <v>0</v>
      </c>
      <c r="BF35" s="691"/>
    </row>
    <row r="36" spans="1:58" ht="15.75" customHeight="1">
      <c r="A36" s="456" t="e">
        <f>'11'!#REF!</f>
        <v>#REF!</v>
      </c>
      <c r="B36" s="684" t="e">
        <f>'12'!#REF!</f>
        <v>#REF!</v>
      </c>
      <c r="C36" s="685">
        <f>'24'!F39</f>
        <v>0</v>
      </c>
      <c r="D36" s="685">
        <f>'24'!H39</f>
        <v>0</v>
      </c>
      <c r="E36" s="685">
        <f>'24'!J39</f>
        <v>0</v>
      </c>
      <c r="F36" s="685">
        <f>'24'!M39</f>
        <v>0</v>
      </c>
      <c r="G36" s="685">
        <f>'24'!Q39</f>
        <v>0</v>
      </c>
      <c r="H36" s="685">
        <f>'24'!S39</f>
        <v>0</v>
      </c>
      <c r="I36" s="686">
        <f>'25'!P51</f>
        <v>0</v>
      </c>
      <c r="J36" s="684">
        <f>'28'!F50</f>
        <v>0</v>
      </c>
      <c r="K36" s="684">
        <f>'28'!H50</f>
        <v>0</v>
      </c>
      <c r="L36" s="445">
        <f>'32'!G51</f>
        <v>0</v>
      </c>
      <c r="M36" s="684">
        <f>'29'!V51</f>
        <v>0</v>
      </c>
      <c r="N36" s="684">
        <f>'31'!V51</f>
        <v>0</v>
      </c>
      <c r="O36" s="686">
        <f>'37'!L52</f>
        <v>0</v>
      </c>
      <c r="P36" s="684">
        <f>'37'!R52</f>
        <v>0</v>
      </c>
      <c r="Q36" s="686">
        <f>'38'!L52</f>
        <v>0</v>
      </c>
      <c r="R36" s="686">
        <f>'38'!R52</f>
        <v>0</v>
      </c>
      <c r="S36" s="684">
        <f>'39'!I52</f>
        <v>0</v>
      </c>
      <c r="T36" s="686">
        <f>'40'!L50</f>
        <v>0</v>
      </c>
      <c r="U36" s="686">
        <f>'41'!F53</f>
        <v>0</v>
      </c>
      <c r="V36" s="684">
        <f>'42'!X55</f>
        <v>0</v>
      </c>
      <c r="W36" s="684">
        <f>'42'!AD55</f>
        <v>0</v>
      </c>
      <c r="X36" s="684">
        <f>'43'!L54</f>
        <v>0</v>
      </c>
      <c r="Y36" s="684">
        <f>'43'!R54</f>
        <v>0</v>
      </c>
      <c r="Z36" s="684">
        <f>'43'!X54</f>
        <v>0</v>
      </c>
      <c r="AA36" s="687">
        <f>'43'!AD54</f>
        <v>0</v>
      </c>
      <c r="AB36" s="684">
        <f>'45'!F53</f>
        <v>0</v>
      </c>
      <c r="AC36" s="684">
        <f>'45'!I53</f>
        <v>0</v>
      </c>
      <c r="AD36" s="684">
        <f>'45'!L53</f>
        <v>0</v>
      </c>
      <c r="AE36" s="684">
        <f>'46'!G51</f>
        <v>0</v>
      </c>
      <c r="AF36" s="684">
        <f>'46'!I51</f>
        <v>0</v>
      </c>
      <c r="AG36" s="684">
        <f>'47'!L53</f>
        <v>0</v>
      </c>
      <c r="AH36" s="686">
        <f>'48'!F52</f>
        <v>0</v>
      </c>
      <c r="AI36" s="686">
        <f>'48'!I52</f>
        <v>0</v>
      </c>
      <c r="AJ36" s="686">
        <f>'48'!L52</f>
        <v>0</v>
      </c>
      <c r="AK36" s="686">
        <f>'48'!N52</f>
        <v>0</v>
      </c>
      <c r="AL36" s="684">
        <f>'49'!F51</f>
        <v>0</v>
      </c>
      <c r="AM36" s="684">
        <f>'49'!I51</f>
        <v>0</v>
      </c>
      <c r="AN36" s="688">
        <f>'49'!L51</f>
        <v>0</v>
      </c>
      <c r="AO36" s="684">
        <f>'49'!O51</f>
        <v>0</v>
      </c>
      <c r="AP36" s="687">
        <f>'52'!L52</f>
        <v>0</v>
      </c>
      <c r="AQ36" s="687">
        <f>'53'!L53</f>
        <v>0</v>
      </c>
      <c r="AR36" s="689">
        <f>'54'!L51</f>
        <v>0</v>
      </c>
      <c r="AS36" s="689">
        <f>'57'!U52</f>
        <v>0</v>
      </c>
      <c r="AT36" s="690">
        <f>'57'!AA52</f>
        <v>0</v>
      </c>
      <c r="AU36" s="687">
        <f>'62'!H40</f>
        <v>0</v>
      </c>
      <c r="AV36" s="687">
        <f>'75'!L51</f>
        <v>0</v>
      </c>
      <c r="AW36" s="687">
        <f>'76'!F50</f>
        <v>0</v>
      </c>
      <c r="AX36" s="687">
        <f>'80'!G49</f>
        <v>0</v>
      </c>
      <c r="AY36" s="687">
        <f>'82'!G50</f>
        <v>0</v>
      </c>
      <c r="AZ36" s="690">
        <f>'82'!I50</f>
        <v>0</v>
      </c>
      <c r="BA36" s="690">
        <f>'82'!K50</f>
        <v>0</v>
      </c>
      <c r="BB36" s="690">
        <f>'82'!M50</f>
        <v>0</v>
      </c>
      <c r="BC36" s="687">
        <f>'82'!O50</f>
        <v>0</v>
      </c>
      <c r="BD36" s="685">
        <f>'83'!R51</f>
        <v>0</v>
      </c>
      <c r="BE36" s="685">
        <f>'84'!F50</f>
        <v>0</v>
      </c>
      <c r="BF36" s="691"/>
    </row>
    <row r="37" spans="1:58" ht="15.75" customHeight="1">
      <c r="A37" s="456" t="e">
        <f>'11'!#REF!</f>
        <v>#REF!</v>
      </c>
      <c r="B37" s="684" t="e">
        <f>'12'!#REF!</f>
        <v>#REF!</v>
      </c>
      <c r="C37" s="685">
        <f>'24'!F40</f>
        <v>0</v>
      </c>
      <c r="D37" s="685">
        <f>'24'!H40</f>
        <v>0</v>
      </c>
      <c r="E37" s="685">
        <f>'24'!J40</f>
        <v>0</v>
      </c>
      <c r="F37" s="685">
        <f>'24'!M40</f>
        <v>0</v>
      </c>
      <c r="G37" s="685">
        <f>'24'!Q40</f>
        <v>0</v>
      </c>
      <c r="H37" s="685">
        <f>'24'!S40</f>
        <v>0</v>
      </c>
      <c r="I37" s="686">
        <f>'25'!P52</f>
        <v>0</v>
      </c>
      <c r="J37" s="684">
        <f>'28'!F51</f>
        <v>0</v>
      </c>
      <c r="K37" s="684">
        <f>'28'!H51</f>
        <v>0</v>
      </c>
      <c r="L37" s="445">
        <f>'32'!G52</f>
        <v>0</v>
      </c>
      <c r="M37" s="684">
        <f>'29'!V52</f>
        <v>0</v>
      </c>
      <c r="N37" s="684">
        <f>'31'!V52</f>
        <v>0</v>
      </c>
      <c r="O37" s="686">
        <f>'37'!L53</f>
        <v>0</v>
      </c>
      <c r="P37" s="684">
        <f>'37'!R53</f>
        <v>0</v>
      </c>
      <c r="Q37" s="686">
        <f>'38'!L53</f>
        <v>0</v>
      </c>
      <c r="R37" s="686">
        <f>'38'!R53</f>
        <v>0</v>
      </c>
      <c r="S37" s="684">
        <f>'39'!I53</f>
        <v>0</v>
      </c>
      <c r="T37" s="686">
        <f>'40'!L51</f>
        <v>0</v>
      </c>
      <c r="U37" s="686">
        <f>'41'!F54</f>
        <v>0</v>
      </c>
      <c r="V37" s="684">
        <f>'42'!X56</f>
        <v>0</v>
      </c>
      <c r="W37" s="684">
        <f>'42'!AD56</f>
        <v>0</v>
      </c>
      <c r="X37" s="684">
        <f>'43'!L55</f>
        <v>0</v>
      </c>
      <c r="Y37" s="684">
        <f>'43'!R55</f>
        <v>0</v>
      </c>
      <c r="Z37" s="684">
        <f>'43'!X55</f>
        <v>0</v>
      </c>
      <c r="AA37" s="687">
        <f>'43'!AD55</f>
        <v>0</v>
      </c>
      <c r="AB37" s="684">
        <f>'45'!F54</f>
        <v>0</v>
      </c>
      <c r="AC37" s="684">
        <f>'45'!I54</f>
        <v>0</v>
      </c>
      <c r="AD37" s="684">
        <f>'45'!L54</f>
        <v>0</v>
      </c>
      <c r="AE37" s="684">
        <f>'46'!G52</f>
        <v>0</v>
      </c>
      <c r="AF37" s="684">
        <f>'46'!I52</f>
        <v>0</v>
      </c>
      <c r="AG37" s="684">
        <f>'47'!L54</f>
        <v>0</v>
      </c>
      <c r="AH37" s="686">
        <f>'48'!F53</f>
        <v>0</v>
      </c>
      <c r="AI37" s="686">
        <f>'48'!I53</f>
        <v>0</v>
      </c>
      <c r="AJ37" s="686">
        <f>'48'!L53</f>
        <v>0</v>
      </c>
      <c r="AK37" s="686">
        <f>'48'!N53</f>
        <v>0</v>
      </c>
      <c r="AL37" s="684">
        <f>'49'!F52</f>
        <v>0</v>
      </c>
      <c r="AM37" s="684">
        <f>'49'!I52</f>
        <v>0</v>
      </c>
      <c r="AN37" s="688">
        <f>'49'!L52</f>
        <v>0</v>
      </c>
      <c r="AO37" s="684">
        <f>'49'!O52</f>
        <v>0</v>
      </c>
      <c r="AP37" s="687">
        <f>'52'!L53</f>
        <v>0</v>
      </c>
      <c r="AQ37" s="687">
        <f>'53'!L54</f>
        <v>0</v>
      </c>
      <c r="AR37" s="689">
        <f>'54'!L52</f>
        <v>0</v>
      </c>
      <c r="AS37" s="689">
        <f>'57'!U53</f>
        <v>0</v>
      </c>
      <c r="AT37" s="690">
        <f>'57'!AA53</f>
        <v>0</v>
      </c>
      <c r="AU37" s="687">
        <f>'62'!H41</f>
        <v>0</v>
      </c>
      <c r="AV37" s="687">
        <f>'75'!L52</f>
        <v>0</v>
      </c>
      <c r="AW37" s="687">
        <f>'76'!F51</f>
        <v>0</v>
      </c>
      <c r="AX37" s="687">
        <f>'80'!G50</f>
        <v>0</v>
      </c>
      <c r="AY37" s="687">
        <f>'82'!G51</f>
        <v>0</v>
      </c>
      <c r="AZ37" s="690">
        <f>'82'!I51</f>
        <v>0</v>
      </c>
      <c r="BA37" s="690">
        <f>'82'!K51</f>
        <v>0</v>
      </c>
      <c r="BB37" s="690">
        <f>'82'!M51</f>
        <v>0</v>
      </c>
      <c r="BC37" s="687">
        <f>'82'!O51</f>
        <v>0</v>
      </c>
      <c r="BD37" s="685">
        <f>'83'!R52</f>
        <v>0</v>
      </c>
      <c r="BE37" s="685">
        <f>'84'!F51</f>
        <v>0</v>
      </c>
      <c r="BF37" s="691"/>
    </row>
    <row r="38" spans="1:58" ht="15.75" customHeight="1">
      <c r="A38" s="456" t="e">
        <f>'11'!#REF!</f>
        <v>#REF!</v>
      </c>
      <c r="B38" s="684" t="e">
        <f>'12'!#REF!</f>
        <v>#REF!</v>
      </c>
      <c r="C38" s="685">
        <f>'24'!F41</f>
        <v>0</v>
      </c>
      <c r="D38" s="685">
        <f>'24'!H41</f>
        <v>0</v>
      </c>
      <c r="E38" s="685">
        <f>'24'!J41</f>
        <v>0</v>
      </c>
      <c r="F38" s="685">
        <f>'24'!M41</f>
        <v>0</v>
      </c>
      <c r="G38" s="685">
        <f>'24'!Q41</f>
        <v>0</v>
      </c>
      <c r="H38" s="685">
        <f>'24'!S41</f>
        <v>0</v>
      </c>
      <c r="I38" s="686">
        <f>'25'!P53</f>
        <v>0</v>
      </c>
      <c r="J38" s="684">
        <f>'28'!F52</f>
        <v>0</v>
      </c>
      <c r="K38" s="684">
        <f>'28'!H52</f>
        <v>0</v>
      </c>
      <c r="L38" s="445">
        <f>'32'!G53</f>
        <v>0</v>
      </c>
      <c r="M38" s="684">
        <f>'29'!V53</f>
        <v>0</v>
      </c>
      <c r="N38" s="684">
        <f>'31'!V53</f>
        <v>0</v>
      </c>
      <c r="O38" s="686">
        <f>'37'!L54</f>
        <v>0</v>
      </c>
      <c r="P38" s="684">
        <f>'37'!R54</f>
        <v>0</v>
      </c>
      <c r="Q38" s="686">
        <f>'38'!L54</f>
        <v>0</v>
      </c>
      <c r="R38" s="686">
        <f>'38'!R54</f>
        <v>0</v>
      </c>
      <c r="S38" s="684">
        <f>'39'!I54</f>
        <v>0</v>
      </c>
      <c r="T38" s="686">
        <f>'40'!L52</f>
        <v>0</v>
      </c>
      <c r="U38" s="686">
        <f>'41'!F55</f>
        <v>0</v>
      </c>
      <c r="V38" s="684">
        <f>'42'!X57</f>
        <v>0</v>
      </c>
      <c r="W38" s="684">
        <f>'42'!AD57</f>
        <v>0</v>
      </c>
      <c r="X38" s="684">
        <f>'43'!L56</f>
        <v>0</v>
      </c>
      <c r="Y38" s="684">
        <f>'43'!R56</f>
        <v>0</v>
      </c>
      <c r="Z38" s="684">
        <f>'43'!X56</f>
        <v>0</v>
      </c>
      <c r="AA38" s="687">
        <f>'43'!AD56</f>
        <v>0</v>
      </c>
      <c r="AB38" s="684">
        <f>'45'!F55</f>
        <v>0</v>
      </c>
      <c r="AC38" s="684">
        <f>'45'!I55</f>
        <v>0</v>
      </c>
      <c r="AD38" s="684">
        <f>'45'!L55</f>
        <v>0</v>
      </c>
      <c r="AE38" s="684">
        <f>'46'!G53</f>
        <v>0</v>
      </c>
      <c r="AF38" s="684">
        <f>'46'!I53</f>
        <v>0</v>
      </c>
      <c r="AG38" s="684">
        <f>'47'!L55</f>
        <v>0</v>
      </c>
      <c r="AH38" s="686">
        <f>'48'!F54</f>
        <v>0</v>
      </c>
      <c r="AI38" s="686">
        <f>'48'!I54</f>
        <v>0</v>
      </c>
      <c r="AJ38" s="686">
        <f>'48'!L54</f>
        <v>0</v>
      </c>
      <c r="AK38" s="686">
        <f>'48'!N54</f>
        <v>0</v>
      </c>
      <c r="AL38" s="684">
        <f>'49'!F53</f>
        <v>0</v>
      </c>
      <c r="AM38" s="684">
        <f>'49'!I53</f>
        <v>0</v>
      </c>
      <c r="AN38" s="688">
        <f>'49'!L53</f>
        <v>0</v>
      </c>
      <c r="AO38" s="684">
        <f>'49'!O53</f>
        <v>0</v>
      </c>
      <c r="AP38" s="687">
        <f>'52'!L54</f>
        <v>0</v>
      </c>
      <c r="AQ38" s="687">
        <f>'53'!L55</f>
        <v>0</v>
      </c>
      <c r="AR38" s="689">
        <f>'54'!L53</f>
        <v>0</v>
      </c>
      <c r="AS38" s="689">
        <f>'57'!U54</f>
        <v>0</v>
      </c>
      <c r="AT38" s="690">
        <f>'57'!AA54</f>
        <v>0</v>
      </c>
      <c r="AU38" s="687">
        <f>'62'!H42</f>
        <v>0</v>
      </c>
      <c r="AV38" s="687">
        <f>'75'!L53</f>
        <v>0</v>
      </c>
      <c r="AW38" s="687">
        <f>'76'!F52</f>
        <v>0</v>
      </c>
      <c r="AX38" s="687">
        <f>'80'!G51</f>
        <v>0</v>
      </c>
      <c r="AY38" s="687">
        <f>'82'!G52</f>
        <v>0</v>
      </c>
      <c r="AZ38" s="690">
        <f>'82'!I52</f>
        <v>0</v>
      </c>
      <c r="BA38" s="690">
        <f>'82'!K52</f>
        <v>0</v>
      </c>
      <c r="BB38" s="690">
        <f>'82'!M52</f>
        <v>0</v>
      </c>
      <c r="BC38" s="687">
        <f>'82'!O52</f>
        <v>0</v>
      </c>
      <c r="BD38" s="685">
        <f>'83'!R53</f>
        <v>0</v>
      </c>
      <c r="BE38" s="685">
        <f>'84'!F52</f>
        <v>0</v>
      </c>
      <c r="BF38" s="691"/>
    </row>
    <row r="39" spans="1:58" ht="15.75" customHeight="1">
      <c r="A39" s="456" t="e">
        <f>'11'!#REF!</f>
        <v>#REF!</v>
      </c>
      <c r="B39" s="684" t="e">
        <f>'12'!#REF!</f>
        <v>#REF!</v>
      </c>
      <c r="C39" s="685">
        <f>'24'!F42</f>
        <v>0</v>
      </c>
      <c r="D39" s="685">
        <f>'24'!H42</f>
        <v>0</v>
      </c>
      <c r="E39" s="685">
        <f>'24'!J42</f>
        <v>0</v>
      </c>
      <c r="F39" s="685">
        <f>'24'!M42</f>
        <v>0</v>
      </c>
      <c r="G39" s="685">
        <f>'24'!Q42</f>
        <v>0</v>
      </c>
      <c r="H39" s="685">
        <f>'24'!S42</f>
        <v>0</v>
      </c>
      <c r="I39" s="686">
        <f>'25'!P54</f>
        <v>0</v>
      </c>
      <c r="J39" s="684">
        <f>'28'!F53</f>
        <v>0</v>
      </c>
      <c r="K39" s="684">
        <f>'28'!H53</f>
        <v>0</v>
      </c>
      <c r="L39" s="445">
        <f>'32'!G54</f>
        <v>0</v>
      </c>
      <c r="M39" s="684">
        <f>'29'!V54</f>
        <v>0</v>
      </c>
      <c r="N39" s="684">
        <f>'31'!V54</f>
        <v>0</v>
      </c>
      <c r="O39" s="686">
        <f>'37'!L55</f>
        <v>0</v>
      </c>
      <c r="P39" s="684">
        <f>'37'!R55</f>
        <v>0</v>
      </c>
      <c r="Q39" s="686">
        <f>'38'!L55</f>
        <v>0</v>
      </c>
      <c r="R39" s="686">
        <f>'38'!R55</f>
        <v>0</v>
      </c>
      <c r="S39" s="684">
        <f>'39'!I55</f>
        <v>0</v>
      </c>
      <c r="T39" s="686">
        <f>'40'!L53</f>
        <v>0</v>
      </c>
      <c r="U39" s="686">
        <f>'41'!F56</f>
        <v>0</v>
      </c>
      <c r="V39" s="684">
        <f>'42'!X58</f>
        <v>0</v>
      </c>
      <c r="W39" s="684">
        <f>'42'!AD58</f>
        <v>0</v>
      </c>
      <c r="X39" s="684">
        <f>'43'!L57</f>
        <v>0</v>
      </c>
      <c r="Y39" s="684">
        <f>'43'!R57</f>
        <v>0</v>
      </c>
      <c r="Z39" s="684">
        <f>'43'!X57</f>
        <v>0</v>
      </c>
      <c r="AA39" s="687">
        <f>'43'!AD57</f>
        <v>0</v>
      </c>
      <c r="AB39" s="684">
        <f>'45'!F56</f>
        <v>0</v>
      </c>
      <c r="AC39" s="684">
        <f>'45'!I56</f>
        <v>0</v>
      </c>
      <c r="AD39" s="684">
        <f>'45'!L56</f>
        <v>0</v>
      </c>
      <c r="AE39" s="684">
        <f>'46'!G54</f>
        <v>0</v>
      </c>
      <c r="AF39" s="684">
        <f>'46'!I54</f>
        <v>0</v>
      </c>
      <c r="AG39" s="684">
        <f>'47'!L56</f>
        <v>0</v>
      </c>
      <c r="AH39" s="686">
        <f>'48'!F55</f>
        <v>0</v>
      </c>
      <c r="AI39" s="686">
        <f>'48'!I55</f>
        <v>0</v>
      </c>
      <c r="AJ39" s="686">
        <f>'48'!L55</f>
        <v>0</v>
      </c>
      <c r="AK39" s="686">
        <f>'48'!N55</f>
        <v>0</v>
      </c>
      <c r="AL39" s="684">
        <f>'49'!F54</f>
        <v>0</v>
      </c>
      <c r="AM39" s="684">
        <f>'49'!I54</f>
        <v>0</v>
      </c>
      <c r="AN39" s="688">
        <f>'49'!L54</f>
        <v>0</v>
      </c>
      <c r="AO39" s="684">
        <f>'49'!O54</f>
        <v>0</v>
      </c>
      <c r="AP39" s="687">
        <f>'52'!L55</f>
        <v>0</v>
      </c>
      <c r="AQ39" s="687">
        <f>'53'!L56</f>
        <v>0</v>
      </c>
      <c r="AR39" s="689">
        <f>'54'!L54</f>
        <v>0</v>
      </c>
      <c r="AS39" s="689">
        <f>'57'!U55</f>
        <v>0</v>
      </c>
      <c r="AT39" s="690">
        <f>'57'!AA55</f>
        <v>0</v>
      </c>
      <c r="AU39" s="687">
        <f>'62'!H43</f>
        <v>0</v>
      </c>
      <c r="AV39" s="687">
        <f>'75'!L54</f>
        <v>0</v>
      </c>
      <c r="AW39" s="687">
        <f>'76'!F53</f>
        <v>0</v>
      </c>
      <c r="AX39" s="687">
        <f>'80'!G52</f>
        <v>0</v>
      </c>
      <c r="AY39" s="687">
        <f>'82'!G53</f>
        <v>0</v>
      </c>
      <c r="AZ39" s="690">
        <f>'82'!I53</f>
        <v>0</v>
      </c>
      <c r="BA39" s="690">
        <f>'82'!K53</f>
        <v>0</v>
      </c>
      <c r="BB39" s="690">
        <f>'82'!M53</f>
        <v>0</v>
      </c>
      <c r="BC39" s="687">
        <f>'82'!O53</f>
        <v>0</v>
      </c>
      <c r="BD39" s="685">
        <f>'83'!R54</f>
        <v>0</v>
      </c>
      <c r="BE39" s="685">
        <f>'84'!F53</f>
        <v>0</v>
      </c>
      <c r="BF39" s="691"/>
    </row>
    <row r="40" spans="1:58" ht="15.75" customHeight="1">
      <c r="A40" s="456" t="e">
        <f>'11'!#REF!</f>
        <v>#REF!</v>
      </c>
      <c r="B40" s="684" t="e">
        <f>'12'!#REF!</f>
        <v>#REF!</v>
      </c>
      <c r="C40" s="685">
        <f>'24'!F43</f>
        <v>0</v>
      </c>
      <c r="D40" s="685">
        <f>'24'!H43</f>
        <v>0</v>
      </c>
      <c r="E40" s="685">
        <f>'24'!J43</f>
        <v>0</v>
      </c>
      <c r="F40" s="685">
        <f>'24'!M43</f>
        <v>0</v>
      </c>
      <c r="G40" s="685">
        <f>'24'!Q43</f>
        <v>0</v>
      </c>
      <c r="H40" s="685">
        <f>'24'!S43</f>
        <v>0</v>
      </c>
      <c r="I40" s="686">
        <f>'25'!P55</f>
        <v>0</v>
      </c>
      <c r="J40" s="684">
        <f>'28'!F54</f>
        <v>0</v>
      </c>
      <c r="K40" s="684">
        <f>'28'!H54</f>
        <v>0</v>
      </c>
      <c r="L40" s="445">
        <f>'32'!G55</f>
        <v>0</v>
      </c>
      <c r="M40" s="684">
        <f>'29'!V55</f>
        <v>0</v>
      </c>
      <c r="N40" s="684">
        <f>'31'!V55</f>
        <v>0</v>
      </c>
      <c r="O40" s="686">
        <f>'37'!L56</f>
        <v>0</v>
      </c>
      <c r="P40" s="684">
        <f>'37'!R56</f>
        <v>0</v>
      </c>
      <c r="Q40" s="686">
        <f>'38'!L56</f>
        <v>0</v>
      </c>
      <c r="R40" s="686">
        <f>'38'!R56</f>
        <v>0</v>
      </c>
      <c r="S40" s="684">
        <f>'39'!I56</f>
        <v>0</v>
      </c>
      <c r="T40" s="686">
        <f>'40'!L54</f>
        <v>0</v>
      </c>
      <c r="U40" s="686">
        <f>'41'!F57</f>
        <v>0</v>
      </c>
      <c r="V40" s="684">
        <f>'42'!X59</f>
        <v>0</v>
      </c>
      <c r="W40" s="684">
        <f>'42'!AD59</f>
        <v>0</v>
      </c>
      <c r="X40" s="684">
        <f>'43'!L58</f>
        <v>0</v>
      </c>
      <c r="Y40" s="684">
        <f>'43'!R58</f>
        <v>0</v>
      </c>
      <c r="Z40" s="684">
        <f>'43'!X58</f>
        <v>0</v>
      </c>
      <c r="AA40" s="687">
        <f>'43'!AD58</f>
        <v>0</v>
      </c>
      <c r="AB40" s="684">
        <f>'45'!F57</f>
        <v>0</v>
      </c>
      <c r="AC40" s="684">
        <f>'45'!I57</f>
        <v>0</v>
      </c>
      <c r="AD40" s="684">
        <f>'45'!L57</f>
        <v>0</v>
      </c>
      <c r="AE40" s="684">
        <f>'46'!G55</f>
        <v>0</v>
      </c>
      <c r="AF40" s="684">
        <f>'46'!I55</f>
        <v>0</v>
      </c>
      <c r="AG40" s="684">
        <f>'47'!L57</f>
        <v>0</v>
      </c>
      <c r="AH40" s="686">
        <f>'48'!F56</f>
        <v>0</v>
      </c>
      <c r="AI40" s="686">
        <f>'48'!I56</f>
        <v>0</v>
      </c>
      <c r="AJ40" s="686">
        <f>'48'!L56</f>
        <v>0</v>
      </c>
      <c r="AK40" s="686">
        <f>'48'!N56</f>
        <v>0</v>
      </c>
      <c r="AL40" s="684">
        <f>'49'!F55</f>
        <v>0</v>
      </c>
      <c r="AM40" s="684">
        <f>'49'!I55</f>
        <v>0</v>
      </c>
      <c r="AN40" s="688">
        <f>'49'!L55</f>
        <v>0</v>
      </c>
      <c r="AO40" s="684">
        <f>'49'!O55</f>
        <v>0</v>
      </c>
      <c r="AP40" s="687">
        <f>'52'!L56</f>
        <v>0</v>
      </c>
      <c r="AQ40" s="687">
        <f>'53'!L57</f>
        <v>0</v>
      </c>
      <c r="AR40" s="689">
        <f>'54'!L55</f>
        <v>0</v>
      </c>
      <c r="AS40" s="689">
        <f>'57'!U56</f>
        <v>0</v>
      </c>
      <c r="AT40" s="690">
        <f>'57'!AA56</f>
        <v>0</v>
      </c>
      <c r="AU40" s="687">
        <f>'62'!H44</f>
        <v>0</v>
      </c>
      <c r="AV40" s="687">
        <f>'75'!L55</f>
        <v>0</v>
      </c>
      <c r="AW40" s="687">
        <f>'76'!F54</f>
        <v>0</v>
      </c>
      <c r="AX40" s="687">
        <f>'80'!G53</f>
        <v>0</v>
      </c>
      <c r="AY40" s="687">
        <f>'82'!G54</f>
        <v>0</v>
      </c>
      <c r="AZ40" s="690">
        <f>'82'!I54</f>
        <v>0</v>
      </c>
      <c r="BA40" s="690">
        <f>'82'!K54</f>
        <v>0</v>
      </c>
      <c r="BB40" s="690">
        <f>'82'!M54</f>
        <v>0</v>
      </c>
      <c r="BC40" s="687">
        <f>'82'!O54</f>
        <v>0</v>
      </c>
      <c r="BD40" s="685">
        <f>'83'!R55</f>
        <v>0</v>
      </c>
      <c r="BE40" s="685">
        <f>'84'!F54</f>
        <v>0</v>
      </c>
      <c r="BF40" s="691"/>
    </row>
    <row r="41" spans="1:58" ht="15.75" customHeight="1">
      <c r="A41" s="456" t="e">
        <f>'11'!#REF!</f>
        <v>#REF!</v>
      </c>
      <c r="B41" s="684"/>
      <c r="C41" s="685"/>
      <c r="D41" s="685"/>
      <c r="E41" s="685"/>
      <c r="F41" s="685"/>
      <c r="G41" s="685"/>
      <c r="H41" s="685"/>
      <c r="I41" s="686"/>
      <c r="J41" s="684"/>
      <c r="K41" s="684"/>
      <c r="L41" s="445"/>
      <c r="M41" s="684"/>
      <c r="N41" s="684"/>
      <c r="O41" s="686"/>
      <c r="P41" s="684"/>
      <c r="Q41" s="686"/>
      <c r="R41" s="686"/>
      <c r="S41" s="684"/>
      <c r="T41" s="686"/>
      <c r="U41" s="686"/>
      <c r="V41" s="684"/>
      <c r="W41" s="684"/>
      <c r="X41" s="684"/>
      <c r="Y41" s="684"/>
      <c r="Z41" s="684"/>
      <c r="AA41" s="687"/>
      <c r="AB41" s="684"/>
      <c r="AC41" s="684"/>
      <c r="AD41" s="684"/>
      <c r="AE41" s="684"/>
      <c r="AF41" s="684"/>
      <c r="AG41" s="684"/>
      <c r="AH41" s="686"/>
      <c r="AI41" s="686"/>
      <c r="AJ41" s="686"/>
      <c r="AK41" s="686"/>
      <c r="AL41" s="684"/>
      <c r="AM41" s="684"/>
      <c r="AN41" s="688"/>
      <c r="AO41" s="684"/>
      <c r="AP41" s="687"/>
      <c r="AQ41" s="687"/>
      <c r="AR41" s="689"/>
      <c r="AS41" s="689"/>
      <c r="AT41" s="690"/>
      <c r="AU41" s="687"/>
      <c r="AV41" s="687"/>
      <c r="AW41" s="687"/>
      <c r="AX41" s="687"/>
      <c r="AY41" s="687"/>
      <c r="AZ41" s="690"/>
      <c r="BA41" s="690"/>
      <c r="BB41" s="690"/>
      <c r="BC41" s="687"/>
      <c r="BD41" s="685"/>
      <c r="BE41" s="685"/>
      <c r="BF41" s="691"/>
    </row>
    <row r="42" spans="1:58" ht="15.75" customHeight="1">
      <c r="A42" s="456" t="e">
        <f>'11'!#REF!</f>
        <v>#REF!</v>
      </c>
      <c r="B42" s="684"/>
      <c r="C42" s="685"/>
      <c r="D42" s="685"/>
      <c r="E42" s="685"/>
      <c r="F42" s="685"/>
      <c r="G42" s="685"/>
      <c r="H42" s="685"/>
      <c r="I42" s="686"/>
      <c r="J42" s="684"/>
      <c r="K42" s="684"/>
      <c r="L42" s="445"/>
      <c r="M42" s="684"/>
      <c r="N42" s="684"/>
      <c r="O42" s="686"/>
      <c r="P42" s="684"/>
      <c r="Q42" s="686"/>
      <c r="R42" s="686"/>
      <c r="S42" s="684"/>
      <c r="T42" s="686"/>
      <c r="U42" s="686"/>
      <c r="V42" s="684"/>
      <c r="W42" s="684"/>
      <c r="X42" s="684"/>
      <c r="Y42" s="684"/>
      <c r="Z42" s="684"/>
      <c r="AA42" s="687"/>
      <c r="AB42" s="684"/>
      <c r="AC42" s="684"/>
      <c r="AD42" s="684"/>
      <c r="AE42" s="684"/>
      <c r="AF42" s="684"/>
      <c r="AG42" s="684"/>
      <c r="AH42" s="686"/>
      <c r="AI42" s="686"/>
      <c r="AJ42" s="686"/>
      <c r="AK42" s="686"/>
      <c r="AL42" s="684"/>
      <c r="AM42" s="684"/>
      <c r="AN42" s="688"/>
      <c r="AO42" s="684"/>
      <c r="AP42" s="687"/>
      <c r="AQ42" s="687"/>
      <c r="AR42" s="689"/>
      <c r="AS42" s="689"/>
      <c r="AT42" s="690"/>
      <c r="AU42" s="687"/>
      <c r="AV42" s="687"/>
      <c r="AW42" s="687"/>
      <c r="AX42" s="687"/>
      <c r="AY42" s="687"/>
      <c r="AZ42" s="690"/>
      <c r="BA42" s="690"/>
      <c r="BB42" s="690"/>
      <c r="BC42" s="687"/>
      <c r="BD42" s="685"/>
      <c r="BE42" s="685"/>
      <c r="BF42" s="691"/>
    </row>
    <row r="43" spans="1:58" ht="15.75" customHeight="1">
      <c r="A43" s="456" t="e">
        <f>'11'!#REF!</f>
        <v>#REF!</v>
      </c>
      <c r="B43" s="684"/>
      <c r="C43" s="685"/>
      <c r="D43" s="685"/>
      <c r="E43" s="685"/>
      <c r="F43" s="685"/>
      <c r="G43" s="685"/>
      <c r="H43" s="685"/>
      <c r="I43" s="686"/>
      <c r="J43" s="684"/>
      <c r="K43" s="684"/>
      <c r="L43" s="445"/>
      <c r="M43" s="684"/>
      <c r="N43" s="684"/>
      <c r="O43" s="686"/>
      <c r="P43" s="684"/>
      <c r="Q43" s="686"/>
      <c r="R43" s="686"/>
      <c r="S43" s="684"/>
      <c r="T43" s="686"/>
      <c r="U43" s="686"/>
      <c r="V43" s="684"/>
      <c r="W43" s="684"/>
      <c r="X43" s="684"/>
      <c r="Y43" s="684"/>
      <c r="Z43" s="684"/>
      <c r="AA43" s="687"/>
      <c r="AB43" s="684"/>
      <c r="AC43" s="684"/>
      <c r="AD43" s="684"/>
      <c r="AE43" s="684"/>
      <c r="AF43" s="684"/>
      <c r="AG43" s="684"/>
      <c r="AH43" s="686"/>
      <c r="AI43" s="686"/>
      <c r="AJ43" s="686"/>
      <c r="AK43" s="686"/>
      <c r="AL43" s="684"/>
      <c r="AM43" s="684"/>
      <c r="AN43" s="688"/>
      <c r="AO43" s="684"/>
      <c r="AP43" s="687"/>
      <c r="AQ43" s="687"/>
      <c r="AR43" s="689"/>
      <c r="AS43" s="689"/>
      <c r="AT43" s="690"/>
      <c r="AU43" s="687"/>
      <c r="AV43" s="687"/>
      <c r="AW43" s="687"/>
      <c r="AX43" s="687"/>
      <c r="AY43" s="687"/>
      <c r="AZ43" s="690"/>
      <c r="BA43" s="690"/>
      <c r="BB43" s="690"/>
      <c r="BC43" s="687"/>
      <c r="BD43" s="685"/>
      <c r="BE43" s="685"/>
      <c r="BF43" s="691"/>
    </row>
    <row r="44" spans="1:58" ht="15.75" customHeight="1">
      <c r="A44" s="456" t="e">
        <f>'11'!#REF!</f>
        <v>#REF!</v>
      </c>
      <c r="B44" s="684"/>
      <c r="C44" s="685"/>
      <c r="D44" s="685"/>
      <c r="E44" s="685"/>
      <c r="F44" s="685"/>
      <c r="G44" s="685"/>
      <c r="H44" s="685"/>
      <c r="I44" s="686"/>
      <c r="J44" s="684"/>
      <c r="K44" s="684"/>
      <c r="L44" s="445"/>
      <c r="M44" s="684"/>
      <c r="N44" s="684"/>
      <c r="O44" s="686"/>
      <c r="P44" s="684"/>
      <c r="Q44" s="686"/>
      <c r="R44" s="686"/>
      <c r="S44" s="684"/>
      <c r="T44" s="686"/>
      <c r="U44" s="686"/>
      <c r="V44" s="684"/>
      <c r="W44" s="684"/>
      <c r="X44" s="684"/>
      <c r="Y44" s="684"/>
      <c r="Z44" s="684"/>
      <c r="AA44" s="687"/>
      <c r="AB44" s="684"/>
      <c r="AC44" s="684"/>
      <c r="AD44" s="684"/>
      <c r="AE44" s="684"/>
      <c r="AF44" s="684"/>
      <c r="AG44" s="684"/>
      <c r="AH44" s="686"/>
      <c r="AI44" s="686"/>
      <c r="AJ44" s="686"/>
      <c r="AK44" s="686"/>
      <c r="AL44" s="684"/>
      <c r="AM44" s="684"/>
      <c r="AN44" s="688"/>
      <c r="AO44" s="684"/>
      <c r="AP44" s="687"/>
      <c r="AQ44" s="687"/>
      <c r="AR44" s="689"/>
      <c r="AS44" s="689"/>
      <c r="AT44" s="690"/>
      <c r="AU44" s="687"/>
      <c r="AV44" s="687"/>
      <c r="AW44" s="687"/>
      <c r="AX44" s="687"/>
      <c r="AY44" s="687"/>
      <c r="AZ44" s="690"/>
      <c r="BA44" s="690"/>
      <c r="BB44" s="690"/>
      <c r="BC44" s="687"/>
      <c r="BD44" s="685"/>
      <c r="BE44" s="685"/>
      <c r="BF44" s="691"/>
    </row>
    <row r="45" spans="1:58" ht="15.75" customHeight="1">
      <c r="A45" s="456" t="e">
        <f>'11'!#REF!</f>
        <v>#REF!</v>
      </c>
      <c r="B45" s="684"/>
      <c r="C45" s="685"/>
      <c r="D45" s="685"/>
      <c r="E45" s="685"/>
      <c r="F45" s="685"/>
      <c r="G45" s="685"/>
      <c r="H45" s="685"/>
      <c r="I45" s="686"/>
      <c r="J45" s="684"/>
      <c r="K45" s="684"/>
      <c r="L45" s="445"/>
      <c r="M45" s="684"/>
      <c r="N45" s="684"/>
      <c r="O45" s="686"/>
      <c r="P45" s="684"/>
      <c r="Q45" s="686"/>
      <c r="R45" s="686"/>
      <c r="S45" s="684"/>
      <c r="T45" s="686"/>
      <c r="U45" s="686"/>
      <c r="V45" s="684"/>
      <c r="W45" s="684"/>
      <c r="X45" s="684"/>
      <c r="Y45" s="684"/>
      <c r="Z45" s="684"/>
      <c r="AA45" s="687"/>
      <c r="AB45" s="684"/>
      <c r="AC45" s="684"/>
      <c r="AD45" s="684"/>
      <c r="AE45" s="684"/>
      <c r="AF45" s="684"/>
      <c r="AG45" s="684"/>
      <c r="AH45" s="686"/>
      <c r="AI45" s="686"/>
      <c r="AJ45" s="686"/>
      <c r="AK45" s="686"/>
      <c r="AL45" s="684"/>
      <c r="AM45" s="684"/>
      <c r="AN45" s="688"/>
      <c r="AO45" s="684"/>
      <c r="AP45" s="687"/>
      <c r="AQ45" s="687"/>
      <c r="AR45" s="689"/>
      <c r="AS45" s="689"/>
      <c r="AT45" s="690"/>
      <c r="AU45" s="687"/>
      <c r="AV45" s="687"/>
      <c r="AW45" s="687"/>
      <c r="AX45" s="687"/>
      <c r="AY45" s="687"/>
      <c r="AZ45" s="690"/>
      <c r="BA45" s="690"/>
      <c r="BB45" s="690"/>
      <c r="BC45" s="687"/>
      <c r="BD45" s="685"/>
      <c r="BE45" s="685"/>
      <c r="BF45" s="691"/>
    </row>
    <row r="46" spans="1:58" ht="15.75" customHeight="1">
      <c r="A46" s="456" t="e">
        <f>'11'!#REF!</f>
        <v>#REF!</v>
      </c>
      <c r="B46" s="684"/>
      <c r="C46" s="685"/>
      <c r="D46" s="685"/>
      <c r="E46" s="685"/>
      <c r="F46" s="685"/>
      <c r="G46" s="685"/>
      <c r="H46" s="685"/>
      <c r="I46" s="686"/>
      <c r="J46" s="684"/>
      <c r="K46" s="684"/>
      <c r="L46" s="445"/>
      <c r="M46" s="684"/>
      <c r="N46" s="684"/>
      <c r="O46" s="686"/>
      <c r="P46" s="684"/>
      <c r="Q46" s="686"/>
      <c r="R46" s="686"/>
      <c r="S46" s="684"/>
      <c r="T46" s="686"/>
      <c r="U46" s="686"/>
      <c r="V46" s="684"/>
      <c r="W46" s="684"/>
      <c r="X46" s="684"/>
      <c r="Y46" s="684"/>
      <c r="Z46" s="684"/>
      <c r="AA46" s="687"/>
      <c r="AB46" s="684"/>
      <c r="AC46" s="684"/>
      <c r="AD46" s="684"/>
      <c r="AE46" s="684"/>
      <c r="AF46" s="684"/>
      <c r="AG46" s="684"/>
      <c r="AH46" s="686"/>
      <c r="AI46" s="686"/>
      <c r="AJ46" s="686"/>
      <c r="AK46" s="686"/>
      <c r="AL46" s="684"/>
      <c r="AM46" s="684"/>
      <c r="AN46" s="688"/>
      <c r="AO46" s="684"/>
      <c r="AP46" s="687"/>
      <c r="AQ46" s="687"/>
      <c r="AR46" s="689"/>
      <c r="AS46" s="689"/>
      <c r="AT46" s="690"/>
      <c r="AU46" s="687"/>
      <c r="AV46" s="687"/>
      <c r="AW46" s="687"/>
      <c r="AX46" s="687"/>
      <c r="AY46" s="687"/>
      <c r="AZ46" s="690"/>
      <c r="BA46" s="690"/>
      <c r="BB46" s="690"/>
      <c r="BC46" s="687"/>
      <c r="BD46" s="685"/>
      <c r="BE46" s="685"/>
      <c r="BF46" s="691"/>
    </row>
    <row r="47" spans="1:58" ht="15.75" customHeight="1">
      <c r="A47" s="456" t="e">
        <f>'11'!#REF!</f>
        <v>#REF!</v>
      </c>
      <c r="B47" s="684"/>
      <c r="C47" s="685"/>
      <c r="D47" s="685"/>
      <c r="E47" s="685"/>
      <c r="F47" s="685"/>
      <c r="G47" s="685"/>
      <c r="H47" s="685"/>
      <c r="I47" s="686"/>
      <c r="J47" s="684"/>
      <c r="K47" s="684"/>
      <c r="L47" s="445"/>
      <c r="M47" s="684"/>
      <c r="N47" s="684"/>
      <c r="O47" s="686"/>
      <c r="P47" s="684"/>
      <c r="Q47" s="686"/>
      <c r="R47" s="686"/>
      <c r="S47" s="684"/>
      <c r="T47" s="686"/>
      <c r="U47" s="686"/>
      <c r="V47" s="684"/>
      <c r="W47" s="684"/>
      <c r="X47" s="684"/>
      <c r="Y47" s="684"/>
      <c r="Z47" s="684"/>
      <c r="AA47" s="687"/>
      <c r="AB47" s="684"/>
      <c r="AC47" s="684"/>
      <c r="AD47" s="684"/>
      <c r="AE47" s="684"/>
      <c r="AF47" s="684"/>
      <c r="AG47" s="684"/>
      <c r="AH47" s="686"/>
      <c r="AI47" s="686"/>
      <c r="AJ47" s="686"/>
      <c r="AK47" s="686"/>
      <c r="AL47" s="684"/>
      <c r="AM47" s="684"/>
      <c r="AN47" s="688"/>
      <c r="AO47" s="684"/>
      <c r="AP47" s="687"/>
      <c r="AQ47" s="687"/>
      <c r="AR47" s="689"/>
      <c r="AS47" s="689"/>
      <c r="AT47" s="690"/>
      <c r="AU47" s="687"/>
      <c r="AV47" s="687"/>
      <c r="AW47" s="687"/>
      <c r="AX47" s="687"/>
      <c r="AY47" s="687"/>
      <c r="AZ47" s="690"/>
      <c r="BA47" s="690"/>
      <c r="BB47" s="690"/>
      <c r="BC47" s="687"/>
      <c r="BD47" s="685"/>
      <c r="BE47" s="685"/>
      <c r="BF47" s="691"/>
    </row>
    <row r="48" spans="1:58" ht="15.75" customHeight="1">
      <c r="A48" s="456" t="e">
        <f>'11'!#REF!</f>
        <v>#REF!</v>
      </c>
      <c r="B48" s="684"/>
      <c r="C48" s="685"/>
      <c r="D48" s="685"/>
      <c r="E48" s="685"/>
      <c r="F48" s="685"/>
      <c r="G48" s="685"/>
      <c r="H48" s="685"/>
      <c r="I48" s="686"/>
      <c r="J48" s="684"/>
      <c r="K48" s="684"/>
      <c r="L48" s="445"/>
      <c r="M48" s="684"/>
      <c r="N48" s="684"/>
      <c r="O48" s="686"/>
      <c r="P48" s="684"/>
      <c r="Q48" s="686"/>
      <c r="R48" s="686"/>
      <c r="S48" s="684"/>
      <c r="T48" s="686"/>
      <c r="U48" s="686"/>
      <c r="V48" s="684"/>
      <c r="W48" s="684"/>
      <c r="X48" s="684"/>
      <c r="Y48" s="684"/>
      <c r="Z48" s="684"/>
      <c r="AA48" s="687"/>
      <c r="AB48" s="684"/>
      <c r="AC48" s="684"/>
      <c r="AD48" s="684"/>
      <c r="AE48" s="684"/>
      <c r="AF48" s="684"/>
      <c r="AG48" s="684"/>
      <c r="AH48" s="686"/>
      <c r="AI48" s="686"/>
      <c r="AJ48" s="686"/>
      <c r="AK48" s="686"/>
      <c r="AL48" s="684"/>
      <c r="AM48" s="684"/>
      <c r="AN48" s="688"/>
      <c r="AO48" s="684"/>
      <c r="AP48" s="687"/>
      <c r="AQ48" s="687"/>
      <c r="AR48" s="689"/>
      <c r="AS48" s="689"/>
      <c r="AT48" s="690"/>
      <c r="AU48" s="687"/>
      <c r="AV48" s="687"/>
      <c r="AW48" s="687"/>
      <c r="AX48" s="687"/>
      <c r="AY48" s="687"/>
      <c r="AZ48" s="690"/>
      <c r="BA48" s="690"/>
      <c r="BB48" s="690"/>
      <c r="BC48" s="687"/>
      <c r="BD48" s="685"/>
      <c r="BE48" s="685"/>
      <c r="BF48" s="691"/>
    </row>
    <row r="49" spans="1:58" ht="15.75" customHeight="1">
      <c r="A49" s="456" t="e">
        <f>'11'!#REF!</f>
        <v>#REF!</v>
      </c>
      <c r="B49" s="684"/>
      <c r="C49" s="685"/>
      <c r="D49" s="685"/>
      <c r="E49" s="685"/>
      <c r="F49" s="685"/>
      <c r="G49" s="685"/>
      <c r="H49" s="685"/>
      <c r="I49" s="686"/>
      <c r="J49" s="684"/>
      <c r="K49" s="684"/>
      <c r="L49" s="445"/>
      <c r="M49" s="684"/>
      <c r="N49" s="684"/>
      <c r="O49" s="686"/>
      <c r="P49" s="684"/>
      <c r="Q49" s="686"/>
      <c r="R49" s="686"/>
      <c r="S49" s="684"/>
      <c r="T49" s="686"/>
      <c r="U49" s="686"/>
      <c r="V49" s="684"/>
      <c r="W49" s="684"/>
      <c r="X49" s="684"/>
      <c r="Y49" s="684"/>
      <c r="Z49" s="684"/>
      <c r="AA49" s="687"/>
      <c r="AB49" s="684"/>
      <c r="AC49" s="684"/>
      <c r="AD49" s="684"/>
      <c r="AE49" s="684"/>
      <c r="AF49" s="684"/>
      <c r="AG49" s="684"/>
      <c r="AH49" s="686"/>
      <c r="AI49" s="686"/>
      <c r="AJ49" s="686"/>
      <c r="AK49" s="686"/>
      <c r="AL49" s="684"/>
      <c r="AM49" s="684"/>
      <c r="AN49" s="688"/>
      <c r="AO49" s="684"/>
      <c r="AP49" s="687"/>
      <c r="AQ49" s="687"/>
      <c r="AR49" s="689"/>
      <c r="AS49" s="689"/>
      <c r="AT49" s="690"/>
      <c r="AU49" s="687"/>
      <c r="AV49" s="687"/>
      <c r="AW49" s="687"/>
      <c r="AX49" s="687"/>
      <c r="AY49" s="687"/>
      <c r="AZ49" s="690"/>
      <c r="BA49" s="690"/>
      <c r="BB49" s="690"/>
      <c r="BC49" s="687"/>
      <c r="BD49" s="685"/>
      <c r="BE49" s="685"/>
      <c r="BF49" s="691"/>
    </row>
    <row r="50" spans="1:58" ht="15.75" customHeight="1">
      <c r="A50" s="456" t="e">
        <f>'11'!#REF!</f>
        <v>#REF!</v>
      </c>
      <c r="B50" s="684"/>
      <c r="C50" s="685"/>
      <c r="D50" s="685"/>
      <c r="E50" s="685"/>
      <c r="F50" s="685"/>
      <c r="G50" s="685"/>
      <c r="H50" s="685"/>
      <c r="I50" s="686"/>
      <c r="J50" s="684"/>
      <c r="K50" s="684"/>
      <c r="L50" s="445"/>
      <c r="M50" s="684"/>
      <c r="N50" s="684"/>
      <c r="O50" s="686"/>
      <c r="P50" s="684"/>
      <c r="Q50" s="686"/>
      <c r="R50" s="686"/>
      <c r="S50" s="684"/>
      <c r="T50" s="686"/>
      <c r="U50" s="686"/>
      <c r="V50" s="684"/>
      <c r="W50" s="684"/>
      <c r="X50" s="684"/>
      <c r="Y50" s="684"/>
      <c r="Z50" s="684"/>
      <c r="AA50" s="687"/>
      <c r="AB50" s="684"/>
      <c r="AC50" s="684"/>
      <c r="AD50" s="684"/>
      <c r="AE50" s="684"/>
      <c r="AF50" s="684"/>
      <c r="AG50" s="684"/>
      <c r="AH50" s="686"/>
      <c r="AI50" s="686"/>
      <c r="AJ50" s="686"/>
      <c r="AK50" s="686"/>
      <c r="AL50" s="684"/>
      <c r="AM50" s="684"/>
      <c r="AN50" s="688"/>
      <c r="AO50" s="684"/>
      <c r="AP50" s="687"/>
      <c r="AQ50" s="687"/>
      <c r="AR50" s="689"/>
      <c r="AS50" s="689"/>
      <c r="AT50" s="690"/>
      <c r="AU50" s="687"/>
      <c r="AV50" s="687"/>
      <c r="AW50" s="687"/>
      <c r="AX50" s="687"/>
      <c r="AY50" s="687"/>
      <c r="AZ50" s="690"/>
      <c r="BA50" s="690"/>
      <c r="BB50" s="690"/>
      <c r="BC50" s="687"/>
      <c r="BD50" s="685"/>
      <c r="BE50" s="685"/>
      <c r="BF50" s="691"/>
    </row>
    <row r="51" spans="1:58" ht="15.75" customHeight="1">
      <c r="A51" s="456" t="e">
        <f>'11'!#REF!</f>
        <v>#REF!</v>
      </c>
      <c r="B51" s="684"/>
      <c r="C51" s="685"/>
      <c r="D51" s="685"/>
      <c r="E51" s="685"/>
      <c r="F51" s="685"/>
      <c r="G51" s="685"/>
      <c r="H51" s="685"/>
      <c r="I51" s="686"/>
      <c r="J51" s="684"/>
      <c r="K51" s="684"/>
      <c r="L51" s="445"/>
      <c r="M51" s="684"/>
      <c r="N51" s="684"/>
      <c r="O51" s="686"/>
      <c r="P51" s="684"/>
      <c r="Q51" s="686"/>
      <c r="R51" s="686"/>
      <c r="S51" s="684"/>
      <c r="T51" s="686"/>
      <c r="U51" s="686"/>
      <c r="V51" s="684"/>
      <c r="W51" s="684"/>
      <c r="X51" s="684"/>
      <c r="Y51" s="684"/>
      <c r="Z51" s="684"/>
      <c r="AA51" s="687"/>
      <c r="AB51" s="684"/>
      <c r="AC51" s="684"/>
      <c r="AD51" s="684"/>
      <c r="AE51" s="684"/>
      <c r="AF51" s="684"/>
      <c r="AG51" s="684"/>
      <c r="AH51" s="686"/>
      <c r="AI51" s="686"/>
      <c r="AJ51" s="686"/>
      <c r="AK51" s="686"/>
      <c r="AL51" s="684"/>
      <c r="AM51" s="684"/>
      <c r="AN51" s="688"/>
      <c r="AO51" s="684"/>
      <c r="AP51" s="687"/>
      <c r="AQ51" s="687"/>
      <c r="AR51" s="689"/>
      <c r="AS51" s="689"/>
      <c r="AT51" s="690"/>
      <c r="AU51" s="687"/>
      <c r="AV51" s="687"/>
      <c r="AW51" s="687"/>
      <c r="AX51" s="687"/>
      <c r="AY51" s="687"/>
      <c r="AZ51" s="690"/>
      <c r="BA51" s="690"/>
      <c r="BB51" s="690"/>
      <c r="BC51" s="687"/>
      <c r="BD51" s="685"/>
      <c r="BE51" s="685"/>
      <c r="BF51" s="691"/>
    </row>
    <row r="52" spans="1:58" ht="15.75" customHeight="1">
      <c r="A52" s="456" t="e">
        <f>'11'!#REF!</f>
        <v>#REF!</v>
      </c>
      <c r="B52" s="684"/>
      <c r="C52" s="685"/>
      <c r="D52" s="685"/>
      <c r="E52" s="685"/>
      <c r="F52" s="685"/>
      <c r="G52" s="685"/>
      <c r="H52" s="685"/>
      <c r="I52" s="686"/>
      <c r="J52" s="684"/>
      <c r="K52" s="684"/>
      <c r="L52" s="445"/>
      <c r="M52" s="684"/>
      <c r="N52" s="684"/>
      <c r="O52" s="686"/>
      <c r="P52" s="684"/>
      <c r="Q52" s="686"/>
      <c r="R52" s="686"/>
      <c r="S52" s="684"/>
      <c r="T52" s="686"/>
      <c r="U52" s="686"/>
      <c r="V52" s="684"/>
      <c r="W52" s="684"/>
      <c r="X52" s="684"/>
      <c r="Y52" s="684"/>
      <c r="Z52" s="684"/>
      <c r="AA52" s="687"/>
      <c r="AB52" s="684"/>
      <c r="AC52" s="684"/>
      <c r="AD52" s="684"/>
      <c r="AE52" s="684"/>
      <c r="AF52" s="684"/>
      <c r="AG52" s="684"/>
      <c r="AH52" s="686"/>
      <c r="AI52" s="686"/>
      <c r="AJ52" s="686"/>
      <c r="AK52" s="686"/>
      <c r="AL52" s="684"/>
      <c r="AM52" s="684"/>
      <c r="AN52" s="688"/>
      <c r="AO52" s="684"/>
      <c r="AP52" s="687"/>
      <c r="AQ52" s="687"/>
      <c r="AR52" s="689"/>
      <c r="AS52" s="689"/>
      <c r="AT52" s="690"/>
      <c r="AU52" s="687"/>
      <c r="AV52" s="687"/>
      <c r="AW52" s="687"/>
      <c r="AX52" s="687"/>
      <c r="AY52" s="687"/>
      <c r="AZ52" s="690"/>
      <c r="BA52" s="690"/>
      <c r="BB52" s="690"/>
      <c r="BC52" s="687"/>
      <c r="BD52" s="685"/>
      <c r="BE52" s="685"/>
      <c r="BF52" s="691"/>
    </row>
    <row r="53" spans="1:58" ht="15.75" customHeight="1">
      <c r="A53" s="456" t="e">
        <f>'11'!#REF!</f>
        <v>#REF!</v>
      </c>
      <c r="B53" s="684"/>
      <c r="C53" s="685"/>
      <c r="D53" s="685"/>
      <c r="E53" s="685"/>
      <c r="F53" s="685"/>
      <c r="G53" s="685"/>
      <c r="H53" s="685"/>
      <c r="I53" s="686"/>
      <c r="J53" s="684"/>
      <c r="K53" s="684"/>
      <c r="L53" s="445"/>
      <c r="M53" s="684"/>
      <c r="N53" s="684"/>
      <c r="O53" s="686"/>
      <c r="P53" s="684"/>
      <c r="Q53" s="686"/>
      <c r="R53" s="686"/>
      <c r="S53" s="684"/>
      <c r="T53" s="686"/>
      <c r="U53" s="686"/>
      <c r="V53" s="684"/>
      <c r="W53" s="684"/>
      <c r="X53" s="684"/>
      <c r="Y53" s="684"/>
      <c r="Z53" s="684"/>
      <c r="AA53" s="687"/>
      <c r="AB53" s="684"/>
      <c r="AC53" s="684"/>
      <c r="AD53" s="684"/>
      <c r="AE53" s="684"/>
      <c r="AF53" s="684"/>
      <c r="AG53" s="684"/>
      <c r="AH53" s="686"/>
      <c r="AI53" s="686"/>
      <c r="AJ53" s="686"/>
      <c r="AK53" s="686"/>
      <c r="AL53" s="684"/>
      <c r="AM53" s="684"/>
      <c r="AN53" s="688"/>
      <c r="AO53" s="684"/>
      <c r="AP53" s="687"/>
      <c r="AQ53" s="687"/>
      <c r="AR53" s="689"/>
      <c r="AS53" s="689"/>
      <c r="AT53" s="690"/>
      <c r="AU53" s="687"/>
      <c r="AV53" s="687"/>
      <c r="AW53" s="687"/>
      <c r="AX53" s="687"/>
      <c r="AY53" s="687"/>
      <c r="AZ53" s="690"/>
      <c r="BA53" s="690"/>
      <c r="BB53" s="690"/>
      <c r="BC53" s="687"/>
      <c r="BD53" s="685"/>
      <c r="BE53" s="685"/>
      <c r="BF53" s="691"/>
    </row>
    <row r="54" spans="1:58" ht="15.75" customHeight="1">
      <c r="A54" s="456" t="e">
        <f>'11'!#REF!</f>
        <v>#REF!</v>
      </c>
      <c r="B54" s="684"/>
      <c r="C54" s="685"/>
      <c r="D54" s="685"/>
      <c r="E54" s="685"/>
      <c r="F54" s="685"/>
      <c r="G54" s="685"/>
      <c r="H54" s="685"/>
      <c r="I54" s="686"/>
      <c r="J54" s="684"/>
      <c r="K54" s="684"/>
      <c r="L54" s="445"/>
      <c r="M54" s="684"/>
      <c r="N54" s="684"/>
      <c r="O54" s="686"/>
      <c r="P54" s="684"/>
      <c r="Q54" s="686"/>
      <c r="R54" s="686"/>
      <c r="S54" s="684"/>
      <c r="T54" s="686"/>
      <c r="U54" s="686"/>
      <c r="V54" s="684"/>
      <c r="W54" s="684"/>
      <c r="X54" s="684"/>
      <c r="Y54" s="684"/>
      <c r="Z54" s="684"/>
      <c r="AA54" s="687"/>
      <c r="AB54" s="684"/>
      <c r="AC54" s="684"/>
      <c r="AD54" s="684"/>
      <c r="AE54" s="684"/>
      <c r="AF54" s="684"/>
      <c r="AG54" s="684"/>
      <c r="AH54" s="686"/>
      <c r="AI54" s="686"/>
      <c r="AJ54" s="686"/>
      <c r="AK54" s="686"/>
      <c r="AL54" s="684"/>
      <c r="AM54" s="684"/>
      <c r="AN54" s="688"/>
      <c r="AO54" s="684"/>
      <c r="AP54" s="687"/>
      <c r="AQ54" s="687"/>
      <c r="AR54" s="689"/>
      <c r="AS54" s="689"/>
      <c r="AT54" s="690"/>
      <c r="AU54" s="687"/>
      <c r="AV54" s="687"/>
      <c r="AW54" s="687"/>
      <c r="AX54" s="687"/>
      <c r="AY54" s="687"/>
      <c r="AZ54" s="690"/>
      <c r="BA54" s="690"/>
      <c r="BB54" s="690"/>
      <c r="BC54" s="687"/>
      <c r="BD54" s="685"/>
      <c r="BE54" s="685"/>
      <c r="BF54" s="691"/>
    </row>
    <row r="55" spans="1:58" ht="15.75" customHeight="1">
      <c r="A55" s="456" t="e">
        <f>'11'!#REF!</f>
        <v>#REF!</v>
      </c>
      <c r="B55" s="684"/>
      <c r="C55" s="685"/>
      <c r="D55" s="685"/>
      <c r="E55" s="685"/>
      <c r="F55" s="685"/>
      <c r="G55" s="685"/>
      <c r="H55" s="685"/>
      <c r="I55" s="686"/>
      <c r="J55" s="684"/>
      <c r="K55" s="684"/>
      <c r="L55" s="445"/>
      <c r="M55" s="684"/>
      <c r="N55" s="684"/>
      <c r="O55" s="686"/>
      <c r="P55" s="684"/>
      <c r="Q55" s="686"/>
      <c r="R55" s="686"/>
      <c r="S55" s="684"/>
      <c r="T55" s="686"/>
      <c r="U55" s="686"/>
      <c r="V55" s="684"/>
      <c r="W55" s="684"/>
      <c r="X55" s="684"/>
      <c r="Y55" s="684"/>
      <c r="Z55" s="684"/>
      <c r="AA55" s="687"/>
      <c r="AB55" s="684"/>
      <c r="AC55" s="684"/>
      <c r="AD55" s="684"/>
      <c r="AE55" s="684"/>
      <c r="AF55" s="684"/>
      <c r="AG55" s="684"/>
      <c r="AH55" s="686"/>
      <c r="AI55" s="686"/>
      <c r="AJ55" s="686"/>
      <c r="AK55" s="686"/>
      <c r="AL55" s="684"/>
      <c r="AM55" s="684"/>
      <c r="AN55" s="688"/>
      <c r="AO55" s="684"/>
      <c r="AP55" s="687"/>
      <c r="AQ55" s="687"/>
      <c r="AR55" s="689"/>
      <c r="AS55" s="689"/>
      <c r="AT55" s="690"/>
      <c r="AU55" s="687"/>
      <c r="AV55" s="687"/>
      <c r="AW55" s="687"/>
      <c r="AX55" s="687"/>
      <c r="AY55" s="687"/>
      <c r="AZ55" s="690"/>
      <c r="BA55" s="690"/>
      <c r="BB55" s="690"/>
      <c r="BC55" s="687"/>
      <c r="BD55" s="685"/>
      <c r="BE55" s="685"/>
      <c r="BF55" s="691"/>
    </row>
    <row r="56" spans="1:58" ht="15.75" customHeight="1">
      <c r="A56" s="456" t="e">
        <f>'11'!#REF!</f>
        <v>#REF!</v>
      </c>
      <c r="B56" s="684"/>
      <c r="C56" s="685"/>
      <c r="D56" s="685"/>
      <c r="E56" s="685"/>
      <c r="F56" s="685"/>
      <c r="G56" s="685"/>
      <c r="H56" s="685"/>
      <c r="I56" s="686"/>
      <c r="J56" s="684"/>
      <c r="K56" s="684"/>
      <c r="L56" s="445"/>
      <c r="M56" s="684"/>
      <c r="N56" s="684"/>
      <c r="O56" s="686"/>
      <c r="P56" s="684"/>
      <c r="Q56" s="686"/>
      <c r="R56" s="686"/>
      <c r="S56" s="684"/>
      <c r="T56" s="686"/>
      <c r="U56" s="686"/>
      <c r="V56" s="684"/>
      <c r="W56" s="684"/>
      <c r="X56" s="684"/>
      <c r="Y56" s="684"/>
      <c r="Z56" s="684"/>
      <c r="AA56" s="687"/>
      <c r="AB56" s="684"/>
      <c r="AC56" s="684"/>
      <c r="AD56" s="684"/>
      <c r="AE56" s="684"/>
      <c r="AF56" s="684"/>
      <c r="AG56" s="684"/>
      <c r="AH56" s="686"/>
      <c r="AI56" s="686"/>
      <c r="AJ56" s="686"/>
      <c r="AK56" s="686"/>
      <c r="AL56" s="684"/>
      <c r="AM56" s="684"/>
      <c r="AN56" s="688"/>
      <c r="AO56" s="684"/>
      <c r="AP56" s="687"/>
      <c r="AQ56" s="687"/>
      <c r="AR56" s="689"/>
      <c r="AS56" s="689"/>
      <c r="AT56" s="690"/>
      <c r="AU56" s="687"/>
      <c r="AV56" s="687"/>
      <c r="AW56" s="687"/>
      <c r="AX56" s="687"/>
      <c r="AY56" s="687"/>
      <c r="AZ56" s="690"/>
      <c r="BA56" s="690"/>
      <c r="BB56" s="690"/>
      <c r="BC56" s="687"/>
      <c r="BD56" s="685"/>
      <c r="BE56" s="685"/>
      <c r="BF56" s="691"/>
    </row>
    <row r="57" spans="1:58" ht="15.75" customHeight="1">
      <c r="A57" s="456" t="e">
        <f>'11'!#REF!</f>
        <v>#REF!</v>
      </c>
      <c r="B57" s="684"/>
      <c r="C57" s="685"/>
      <c r="D57" s="685"/>
      <c r="E57" s="685"/>
      <c r="F57" s="685"/>
      <c r="G57" s="685"/>
      <c r="H57" s="685"/>
      <c r="I57" s="686"/>
      <c r="J57" s="684"/>
      <c r="K57" s="684"/>
      <c r="L57" s="445"/>
      <c r="M57" s="684"/>
      <c r="N57" s="684"/>
      <c r="O57" s="686"/>
      <c r="P57" s="684"/>
      <c r="Q57" s="686"/>
      <c r="R57" s="686"/>
      <c r="S57" s="684"/>
      <c r="T57" s="686"/>
      <c r="U57" s="686"/>
      <c r="V57" s="684"/>
      <c r="W57" s="684"/>
      <c r="X57" s="684"/>
      <c r="Y57" s="684"/>
      <c r="Z57" s="684"/>
      <c r="AA57" s="687"/>
      <c r="AB57" s="684"/>
      <c r="AC57" s="684"/>
      <c r="AD57" s="684"/>
      <c r="AE57" s="684"/>
      <c r="AF57" s="684"/>
      <c r="AG57" s="684"/>
      <c r="AH57" s="686"/>
      <c r="AI57" s="686"/>
      <c r="AJ57" s="686"/>
      <c r="AK57" s="686"/>
      <c r="AL57" s="684"/>
      <c r="AM57" s="684"/>
      <c r="AN57" s="688"/>
      <c r="AO57" s="684"/>
      <c r="AP57" s="687"/>
      <c r="AQ57" s="687"/>
      <c r="AR57" s="689"/>
      <c r="AS57" s="689"/>
      <c r="AT57" s="690"/>
      <c r="AU57" s="687"/>
      <c r="AV57" s="687"/>
      <c r="AW57" s="687"/>
      <c r="AX57" s="687"/>
      <c r="AY57" s="687"/>
      <c r="AZ57" s="690"/>
      <c r="BA57" s="690"/>
      <c r="BB57" s="690"/>
      <c r="BC57" s="687"/>
      <c r="BD57" s="685"/>
      <c r="BE57" s="685"/>
      <c r="BF57" s="691"/>
    </row>
    <row r="58" spans="1:58" ht="15.75" customHeight="1">
      <c r="A58" s="456" t="e">
        <f>'11'!#REF!</f>
        <v>#REF!</v>
      </c>
      <c r="B58" s="684"/>
      <c r="C58" s="685"/>
      <c r="D58" s="685"/>
      <c r="E58" s="685"/>
      <c r="F58" s="685"/>
      <c r="G58" s="685"/>
      <c r="H58" s="685"/>
      <c r="I58" s="686"/>
      <c r="J58" s="684"/>
      <c r="K58" s="684"/>
      <c r="L58" s="445"/>
      <c r="M58" s="684"/>
      <c r="N58" s="684"/>
      <c r="O58" s="686"/>
      <c r="P58" s="684"/>
      <c r="Q58" s="686"/>
      <c r="R58" s="686"/>
      <c r="S58" s="684"/>
      <c r="T58" s="686"/>
      <c r="U58" s="686"/>
      <c r="V58" s="684"/>
      <c r="W58" s="684"/>
      <c r="X58" s="684"/>
      <c r="Y58" s="684"/>
      <c r="Z58" s="684"/>
      <c r="AA58" s="687"/>
      <c r="AB58" s="684"/>
      <c r="AC58" s="684"/>
      <c r="AD58" s="684"/>
      <c r="AE58" s="684"/>
      <c r="AF58" s="684"/>
      <c r="AG58" s="684"/>
      <c r="AH58" s="686"/>
      <c r="AI58" s="686"/>
      <c r="AJ58" s="686"/>
      <c r="AK58" s="686"/>
      <c r="AL58" s="684"/>
      <c r="AM58" s="684"/>
      <c r="AN58" s="688"/>
      <c r="AO58" s="684"/>
      <c r="AP58" s="687"/>
      <c r="AQ58" s="687"/>
      <c r="AR58" s="689"/>
      <c r="AS58" s="689"/>
      <c r="AT58" s="690"/>
      <c r="AU58" s="687"/>
      <c r="AV58" s="687"/>
      <c r="AW58" s="687"/>
      <c r="AX58" s="687"/>
      <c r="AY58" s="687"/>
      <c r="AZ58" s="690"/>
      <c r="BA58" s="690"/>
      <c r="BB58" s="690"/>
      <c r="BC58" s="687"/>
      <c r="BD58" s="685"/>
      <c r="BE58" s="685"/>
      <c r="BF58" s="691"/>
    </row>
    <row r="59" spans="1:58" ht="15.75" customHeight="1">
      <c r="A59" s="456" t="e">
        <f>'11'!#REF!</f>
        <v>#REF!</v>
      </c>
      <c r="B59" s="684"/>
      <c r="C59" s="685"/>
      <c r="D59" s="685"/>
      <c r="E59" s="685"/>
      <c r="F59" s="685"/>
      <c r="G59" s="685"/>
      <c r="H59" s="685"/>
      <c r="I59" s="686"/>
      <c r="J59" s="684"/>
      <c r="K59" s="684"/>
      <c r="L59" s="445"/>
      <c r="M59" s="684"/>
      <c r="N59" s="684"/>
      <c r="O59" s="686"/>
      <c r="P59" s="684"/>
      <c r="Q59" s="686"/>
      <c r="R59" s="686"/>
      <c r="S59" s="684"/>
      <c r="T59" s="686"/>
      <c r="U59" s="686"/>
      <c r="V59" s="684"/>
      <c r="W59" s="684"/>
      <c r="X59" s="684"/>
      <c r="Y59" s="684"/>
      <c r="Z59" s="684"/>
      <c r="AA59" s="687"/>
      <c r="AB59" s="684"/>
      <c r="AC59" s="684"/>
      <c r="AD59" s="684"/>
      <c r="AE59" s="684"/>
      <c r="AF59" s="684"/>
      <c r="AG59" s="684"/>
      <c r="AH59" s="686"/>
      <c r="AI59" s="686"/>
      <c r="AJ59" s="686"/>
      <c r="AK59" s="686"/>
      <c r="AL59" s="684"/>
      <c r="AM59" s="684"/>
      <c r="AN59" s="688"/>
      <c r="AO59" s="684"/>
      <c r="AP59" s="687"/>
      <c r="AQ59" s="687"/>
      <c r="AR59" s="689"/>
      <c r="AS59" s="689"/>
      <c r="AT59" s="690"/>
      <c r="AU59" s="687"/>
      <c r="AV59" s="687"/>
      <c r="AW59" s="687"/>
      <c r="AX59" s="687"/>
      <c r="AY59" s="687"/>
      <c r="AZ59" s="690"/>
      <c r="BA59" s="690"/>
      <c r="BB59" s="690"/>
      <c r="BC59" s="687"/>
      <c r="BD59" s="685"/>
      <c r="BE59" s="685"/>
      <c r="BF59" s="691"/>
    </row>
    <row r="60" spans="1:58" ht="15.75" customHeight="1">
      <c r="A60" s="456" t="e">
        <f>'11'!#REF!</f>
        <v>#REF!</v>
      </c>
      <c r="B60" s="684"/>
      <c r="C60" s="685"/>
      <c r="D60" s="685"/>
      <c r="E60" s="685"/>
      <c r="F60" s="685"/>
      <c r="G60" s="685"/>
      <c r="H60" s="685"/>
      <c r="I60" s="686"/>
      <c r="J60" s="684"/>
      <c r="K60" s="684"/>
      <c r="L60" s="445"/>
      <c r="M60" s="684"/>
      <c r="N60" s="684"/>
      <c r="O60" s="686"/>
      <c r="P60" s="684"/>
      <c r="Q60" s="686"/>
      <c r="R60" s="686"/>
      <c r="S60" s="684"/>
      <c r="T60" s="686"/>
      <c r="U60" s="686"/>
      <c r="V60" s="684"/>
      <c r="W60" s="684"/>
      <c r="X60" s="684"/>
      <c r="Y60" s="684"/>
      <c r="Z60" s="684"/>
      <c r="AA60" s="687"/>
      <c r="AB60" s="684"/>
      <c r="AC60" s="684"/>
      <c r="AD60" s="684"/>
      <c r="AE60" s="684"/>
      <c r="AF60" s="684"/>
      <c r="AG60" s="684"/>
      <c r="AH60" s="686"/>
      <c r="AI60" s="686"/>
      <c r="AJ60" s="686"/>
      <c r="AK60" s="686"/>
      <c r="AL60" s="684"/>
      <c r="AM60" s="684"/>
      <c r="AN60" s="688"/>
      <c r="AO60" s="684"/>
      <c r="AP60" s="687"/>
      <c r="AQ60" s="687"/>
      <c r="AR60" s="689"/>
      <c r="AS60" s="689"/>
      <c r="AT60" s="690"/>
      <c r="AU60" s="687"/>
      <c r="AV60" s="687"/>
      <c r="AW60" s="687"/>
      <c r="AX60" s="687"/>
      <c r="AY60" s="687"/>
      <c r="AZ60" s="690"/>
      <c r="BA60" s="690"/>
      <c r="BB60" s="690"/>
      <c r="BC60" s="687"/>
      <c r="BD60" s="685"/>
      <c r="BE60" s="685"/>
      <c r="BF60" s="691"/>
    </row>
    <row r="61" spans="1:58" ht="15.75" customHeight="1">
      <c r="A61" s="456" t="e">
        <f>'11'!#REF!</f>
        <v>#REF!</v>
      </c>
      <c r="B61" s="684"/>
      <c r="C61" s="685"/>
      <c r="D61" s="685"/>
      <c r="E61" s="685"/>
      <c r="F61" s="685"/>
      <c r="G61" s="685"/>
      <c r="H61" s="685"/>
      <c r="I61" s="686"/>
      <c r="J61" s="684"/>
      <c r="K61" s="684"/>
      <c r="L61" s="445"/>
      <c r="M61" s="684"/>
      <c r="N61" s="684"/>
      <c r="O61" s="686"/>
      <c r="P61" s="684"/>
      <c r="Q61" s="686"/>
      <c r="R61" s="686"/>
      <c r="S61" s="684"/>
      <c r="T61" s="686"/>
      <c r="U61" s="686"/>
      <c r="V61" s="684"/>
      <c r="W61" s="684"/>
      <c r="X61" s="684"/>
      <c r="Y61" s="684"/>
      <c r="Z61" s="684"/>
      <c r="AA61" s="687"/>
      <c r="AB61" s="684"/>
      <c r="AC61" s="684"/>
      <c r="AD61" s="684"/>
      <c r="AE61" s="684"/>
      <c r="AF61" s="684"/>
      <c r="AG61" s="684"/>
      <c r="AH61" s="686"/>
      <c r="AI61" s="686"/>
      <c r="AJ61" s="686"/>
      <c r="AK61" s="686"/>
      <c r="AL61" s="684"/>
      <c r="AM61" s="684"/>
      <c r="AN61" s="688"/>
      <c r="AO61" s="684"/>
      <c r="AP61" s="687"/>
      <c r="AQ61" s="687"/>
      <c r="AR61" s="689"/>
      <c r="AS61" s="689"/>
      <c r="AT61" s="690"/>
      <c r="AU61" s="687"/>
      <c r="AV61" s="687"/>
      <c r="AW61" s="687"/>
      <c r="AX61" s="687"/>
      <c r="AY61" s="687"/>
      <c r="AZ61" s="690"/>
      <c r="BA61" s="690"/>
      <c r="BB61" s="690"/>
      <c r="BC61" s="687"/>
      <c r="BD61" s="685"/>
      <c r="BE61" s="685"/>
      <c r="BF61" s="691"/>
    </row>
    <row r="62" spans="1:58" ht="15.75" customHeight="1">
      <c r="A62" s="456" t="e">
        <f>'11'!#REF!</f>
        <v>#REF!</v>
      </c>
      <c r="B62" s="684"/>
      <c r="C62" s="685"/>
      <c r="D62" s="685"/>
      <c r="E62" s="685"/>
      <c r="F62" s="685"/>
      <c r="G62" s="685"/>
      <c r="H62" s="685"/>
      <c r="I62" s="686"/>
      <c r="J62" s="684"/>
      <c r="K62" s="684"/>
      <c r="L62" s="445"/>
      <c r="M62" s="684"/>
      <c r="N62" s="684"/>
      <c r="O62" s="686"/>
      <c r="P62" s="684"/>
      <c r="Q62" s="686"/>
      <c r="R62" s="686"/>
      <c r="S62" s="684"/>
      <c r="T62" s="686"/>
      <c r="U62" s="686"/>
      <c r="V62" s="684"/>
      <c r="W62" s="684"/>
      <c r="X62" s="684"/>
      <c r="Y62" s="684"/>
      <c r="Z62" s="684"/>
      <c r="AA62" s="687"/>
      <c r="AB62" s="684"/>
      <c r="AC62" s="684"/>
      <c r="AD62" s="684"/>
      <c r="AE62" s="684"/>
      <c r="AF62" s="684"/>
      <c r="AG62" s="684"/>
      <c r="AH62" s="686"/>
      <c r="AI62" s="686"/>
      <c r="AJ62" s="686"/>
      <c r="AK62" s="686"/>
      <c r="AL62" s="684"/>
      <c r="AM62" s="684"/>
      <c r="AN62" s="688"/>
      <c r="AO62" s="684"/>
      <c r="AP62" s="687"/>
      <c r="AQ62" s="687"/>
      <c r="AR62" s="689"/>
      <c r="AS62" s="689"/>
      <c r="AT62" s="690"/>
      <c r="AU62" s="687"/>
      <c r="AV62" s="687"/>
      <c r="AW62" s="687"/>
      <c r="AX62" s="687"/>
      <c r="AY62" s="687"/>
      <c r="AZ62" s="690"/>
      <c r="BA62" s="690"/>
      <c r="BB62" s="690"/>
      <c r="BC62" s="687"/>
      <c r="BD62" s="685"/>
      <c r="BE62" s="685"/>
      <c r="BF62" s="691"/>
    </row>
    <row r="63" spans="1:58" ht="15.75" customHeight="1">
      <c r="A63" s="456" t="e">
        <f>'11'!#REF!</f>
        <v>#REF!</v>
      </c>
      <c r="B63" s="684"/>
      <c r="C63" s="685"/>
      <c r="D63" s="685"/>
      <c r="E63" s="685"/>
      <c r="F63" s="685"/>
      <c r="G63" s="685"/>
      <c r="H63" s="685"/>
      <c r="I63" s="686"/>
      <c r="J63" s="684"/>
      <c r="K63" s="684"/>
      <c r="L63" s="445"/>
      <c r="M63" s="684"/>
      <c r="N63" s="684"/>
      <c r="O63" s="686"/>
      <c r="P63" s="684"/>
      <c r="Q63" s="686"/>
      <c r="R63" s="686"/>
      <c r="S63" s="684"/>
      <c r="T63" s="686"/>
      <c r="U63" s="686"/>
      <c r="V63" s="684"/>
      <c r="W63" s="684"/>
      <c r="X63" s="684"/>
      <c r="Y63" s="684"/>
      <c r="Z63" s="684"/>
      <c r="AA63" s="687"/>
      <c r="AB63" s="684"/>
      <c r="AC63" s="684"/>
      <c r="AD63" s="684"/>
      <c r="AE63" s="684"/>
      <c r="AF63" s="684"/>
      <c r="AG63" s="684"/>
      <c r="AH63" s="686"/>
      <c r="AI63" s="686"/>
      <c r="AJ63" s="686"/>
      <c r="AK63" s="686"/>
      <c r="AL63" s="684"/>
      <c r="AM63" s="684"/>
      <c r="AN63" s="688"/>
      <c r="AO63" s="684"/>
      <c r="AP63" s="687"/>
      <c r="AQ63" s="687"/>
      <c r="AR63" s="689"/>
      <c r="AS63" s="689"/>
      <c r="AT63" s="690"/>
      <c r="AU63" s="687"/>
      <c r="AV63" s="687"/>
      <c r="AW63" s="687"/>
      <c r="AX63" s="687"/>
      <c r="AY63" s="687"/>
      <c r="AZ63" s="690"/>
      <c r="BA63" s="690"/>
      <c r="BB63" s="690"/>
      <c r="BC63" s="687"/>
      <c r="BD63" s="685"/>
      <c r="BE63" s="685"/>
      <c r="BF63" s="691"/>
    </row>
    <row r="64" spans="1:58" ht="15.75" customHeight="1">
      <c r="A64" s="456" t="e">
        <f>'11'!#REF!</f>
        <v>#REF!</v>
      </c>
      <c r="B64" s="684"/>
      <c r="C64" s="685"/>
      <c r="D64" s="685"/>
      <c r="E64" s="685"/>
      <c r="F64" s="685"/>
      <c r="G64" s="685"/>
      <c r="H64" s="685"/>
      <c r="I64" s="686"/>
      <c r="J64" s="684"/>
      <c r="K64" s="684"/>
      <c r="L64" s="445"/>
      <c r="M64" s="684"/>
      <c r="N64" s="684"/>
      <c r="O64" s="686"/>
      <c r="P64" s="684"/>
      <c r="Q64" s="686"/>
      <c r="R64" s="686"/>
      <c r="S64" s="684"/>
      <c r="T64" s="686"/>
      <c r="U64" s="686"/>
      <c r="V64" s="684"/>
      <c r="W64" s="684"/>
      <c r="X64" s="684"/>
      <c r="Y64" s="684"/>
      <c r="Z64" s="684"/>
      <c r="AA64" s="687"/>
      <c r="AB64" s="684"/>
      <c r="AC64" s="684"/>
      <c r="AD64" s="684"/>
      <c r="AE64" s="684"/>
      <c r="AF64" s="684"/>
      <c r="AG64" s="684"/>
      <c r="AH64" s="686"/>
      <c r="AI64" s="686"/>
      <c r="AJ64" s="686"/>
      <c r="AK64" s="686"/>
      <c r="AL64" s="684"/>
      <c r="AM64" s="684"/>
      <c r="AN64" s="688"/>
      <c r="AO64" s="684"/>
      <c r="AP64" s="687"/>
      <c r="AQ64" s="687"/>
      <c r="AR64" s="689"/>
      <c r="AS64" s="689"/>
      <c r="AT64" s="690"/>
      <c r="AU64" s="687"/>
      <c r="AV64" s="687"/>
      <c r="AW64" s="687"/>
      <c r="AX64" s="687"/>
      <c r="AY64" s="687"/>
      <c r="AZ64" s="690"/>
      <c r="BA64" s="690"/>
      <c r="BB64" s="690"/>
      <c r="BC64" s="687"/>
      <c r="BD64" s="685"/>
      <c r="BE64" s="685"/>
      <c r="BF64" s="691"/>
    </row>
    <row r="65" spans="1:58" ht="15.75" customHeight="1">
      <c r="A65" s="456" t="e">
        <f>'11'!#REF!</f>
        <v>#REF!</v>
      </c>
      <c r="B65" s="684"/>
      <c r="C65" s="685"/>
      <c r="D65" s="685"/>
      <c r="E65" s="685"/>
      <c r="F65" s="685"/>
      <c r="G65" s="685"/>
      <c r="H65" s="685"/>
      <c r="I65" s="686"/>
      <c r="J65" s="684"/>
      <c r="K65" s="684"/>
      <c r="L65" s="445"/>
      <c r="M65" s="684"/>
      <c r="N65" s="684"/>
      <c r="O65" s="686"/>
      <c r="P65" s="684"/>
      <c r="Q65" s="686"/>
      <c r="R65" s="686"/>
      <c r="S65" s="684"/>
      <c r="T65" s="686"/>
      <c r="U65" s="686"/>
      <c r="V65" s="684"/>
      <c r="W65" s="684"/>
      <c r="X65" s="684"/>
      <c r="Y65" s="684"/>
      <c r="Z65" s="684"/>
      <c r="AA65" s="687"/>
      <c r="AB65" s="684"/>
      <c r="AC65" s="684"/>
      <c r="AD65" s="684"/>
      <c r="AE65" s="684"/>
      <c r="AF65" s="684"/>
      <c r="AG65" s="684"/>
      <c r="AH65" s="686"/>
      <c r="AI65" s="686"/>
      <c r="AJ65" s="686"/>
      <c r="AK65" s="686"/>
      <c r="AL65" s="684"/>
      <c r="AM65" s="684"/>
      <c r="AN65" s="688"/>
      <c r="AO65" s="684"/>
      <c r="AP65" s="687"/>
      <c r="AQ65" s="687"/>
      <c r="AR65" s="689"/>
      <c r="AS65" s="689"/>
      <c r="AT65" s="690"/>
      <c r="AU65" s="687"/>
      <c r="AV65" s="687"/>
      <c r="AW65" s="687"/>
      <c r="AX65" s="687"/>
      <c r="AY65" s="687"/>
      <c r="AZ65" s="690"/>
      <c r="BA65" s="690"/>
      <c r="BB65" s="690"/>
      <c r="BC65" s="687"/>
      <c r="BD65" s="685"/>
      <c r="BE65" s="685"/>
      <c r="BF65" s="691"/>
    </row>
    <row r="66" spans="1:58" ht="15.75" customHeight="1">
      <c r="A66" s="456" t="e">
        <f>'11'!#REF!</f>
        <v>#REF!</v>
      </c>
      <c r="B66" s="684"/>
      <c r="C66" s="685"/>
      <c r="D66" s="685"/>
      <c r="E66" s="685"/>
      <c r="F66" s="685"/>
      <c r="G66" s="685"/>
      <c r="H66" s="685"/>
      <c r="I66" s="686"/>
      <c r="J66" s="684"/>
      <c r="K66" s="684"/>
      <c r="L66" s="445"/>
      <c r="M66" s="684"/>
      <c r="N66" s="684"/>
      <c r="O66" s="686"/>
      <c r="P66" s="684"/>
      <c r="Q66" s="686"/>
      <c r="R66" s="686"/>
      <c r="S66" s="684"/>
      <c r="T66" s="686"/>
      <c r="U66" s="686"/>
      <c r="V66" s="684"/>
      <c r="W66" s="684"/>
      <c r="X66" s="684"/>
      <c r="Y66" s="684"/>
      <c r="Z66" s="684"/>
      <c r="AA66" s="687"/>
      <c r="AB66" s="684"/>
      <c r="AC66" s="684"/>
      <c r="AD66" s="684"/>
      <c r="AE66" s="684"/>
      <c r="AF66" s="684"/>
      <c r="AG66" s="684"/>
      <c r="AH66" s="686"/>
      <c r="AI66" s="686"/>
      <c r="AJ66" s="686"/>
      <c r="AK66" s="686"/>
      <c r="AL66" s="684"/>
      <c r="AM66" s="684"/>
      <c r="AN66" s="688"/>
      <c r="AO66" s="684"/>
      <c r="AP66" s="687"/>
      <c r="AQ66" s="687"/>
      <c r="AR66" s="689"/>
      <c r="AS66" s="689"/>
      <c r="AT66" s="690"/>
      <c r="AU66" s="687"/>
      <c r="AV66" s="687"/>
      <c r="AW66" s="687"/>
      <c r="AX66" s="687"/>
      <c r="AY66" s="687"/>
      <c r="AZ66" s="690"/>
      <c r="BA66" s="690"/>
      <c r="BB66" s="690"/>
      <c r="BC66" s="687"/>
      <c r="BD66" s="685"/>
      <c r="BE66" s="685"/>
      <c r="BF66" s="691"/>
    </row>
    <row r="67" spans="1:58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45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456"/>
      <c r="AF67" s="2"/>
      <c r="AG67" s="2"/>
      <c r="AH67" s="2"/>
      <c r="AI67" s="2"/>
      <c r="AJ67" s="456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</row>
    <row r="68" spans="1:58" ht="15.75" customHeight="1">
      <c r="A68" s="2" t="s">
        <v>2103</v>
      </c>
      <c r="B68" s="693">
        <f t="shared" ref="B68:BE68" si="1">IF(COUNTIFS(B$4:B$66,"&gt;"&amp;B$72)+COUNTIFS(B$4:B$66,"&lt;"&amp;B$71)=0,1,0)</f>
        <v>0</v>
      </c>
      <c r="C68" s="693">
        <f t="shared" si="1"/>
        <v>0</v>
      </c>
      <c r="D68" s="693">
        <f t="shared" si="1"/>
        <v>0</v>
      </c>
      <c r="E68" s="693">
        <f t="shared" si="1"/>
        <v>0</v>
      </c>
      <c r="F68" s="693">
        <f t="shared" si="1"/>
        <v>0</v>
      </c>
      <c r="G68" s="693">
        <f t="shared" si="1"/>
        <v>0</v>
      </c>
      <c r="H68" s="693">
        <f t="shared" si="1"/>
        <v>0</v>
      </c>
      <c r="I68" s="693">
        <f t="shared" si="1"/>
        <v>0</v>
      </c>
      <c r="J68" s="693">
        <f t="shared" si="1"/>
        <v>0</v>
      </c>
      <c r="K68" s="693">
        <f t="shared" si="1"/>
        <v>0</v>
      </c>
      <c r="L68" s="693">
        <f t="shared" si="1"/>
        <v>0</v>
      </c>
      <c r="M68" s="693">
        <f t="shared" si="1"/>
        <v>0</v>
      </c>
      <c r="N68" s="693">
        <f t="shared" si="1"/>
        <v>0</v>
      </c>
      <c r="O68" s="693">
        <f t="shared" si="1"/>
        <v>0</v>
      </c>
      <c r="P68" s="693">
        <f t="shared" si="1"/>
        <v>0</v>
      </c>
      <c r="Q68" s="693">
        <f t="shared" si="1"/>
        <v>0</v>
      </c>
      <c r="R68" s="693">
        <f t="shared" si="1"/>
        <v>0</v>
      </c>
      <c r="S68" s="693">
        <f t="shared" si="1"/>
        <v>0</v>
      </c>
      <c r="T68" s="693">
        <f t="shared" si="1"/>
        <v>0</v>
      </c>
      <c r="U68" s="693">
        <f t="shared" si="1"/>
        <v>0</v>
      </c>
      <c r="V68" s="693">
        <f t="shared" si="1"/>
        <v>0</v>
      </c>
      <c r="W68" s="693">
        <f t="shared" si="1"/>
        <v>0</v>
      </c>
      <c r="X68" s="693">
        <f t="shared" si="1"/>
        <v>0</v>
      </c>
      <c r="Y68" s="693">
        <f t="shared" si="1"/>
        <v>0</v>
      </c>
      <c r="Z68" s="693">
        <f t="shared" si="1"/>
        <v>0</v>
      </c>
      <c r="AA68" s="693">
        <f t="shared" si="1"/>
        <v>0</v>
      </c>
      <c r="AB68" s="693">
        <f t="shared" si="1"/>
        <v>0</v>
      </c>
      <c r="AC68" s="693">
        <f t="shared" si="1"/>
        <v>0</v>
      </c>
      <c r="AD68" s="693">
        <f t="shared" si="1"/>
        <v>0</v>
      </c>
      <c r="AE68" s="693">
        <f t="shared" si="1"/>
        <v>0</v>
      </c>
      <c r="AF68" s="693">
        <f t="shared" si="1"/>
        <v>0</v>
      </c>
      <c r="AG68" s="693">
        <f t="shared" si="1"/>
        <v>0</v>
      </c>
      <c r="AH68" s="693">
        <f t="shared" si="1"/>
        <v>0</v>
      </c>
      <c r="AI68" s="693">
        <f t="shared" si="1"/>
        <v>0</v>
      </c>
      <c r="AJ68" s="693">
        <f t="shared" si="1"/>
        <v>0</v>
      </c>
      <c r="AK68" s="693">
        <f t="shared" si="1"/>
        <v>0</v>
      </c>
      <c r="AL68" s="693">
        <f t="shared" si="1"/>
        <v>0</v>
      </c>
      <c r="AM68" s="693">
        <f t="shared" si="1"/>
        <v>0</v>
      </c>
      <c r="AN68" s="693">
        <f t="shared" si="1"/>
        <v>0</v>
      </c>
      <c r="AO68" s="693">
        <f t="shared" si="1"/>
        <v>0</v>
      </c>
      <c r="AP68" s="693">
        <f t="shared" si="1"/>
        <v>0</v>
      </c>
      <c r="AQ68" s="693">
        <f t="shared" si="1"/>
        <v>0</v>
      </c>
      <c r="AR68" s="693">
        <f t="shared" si="1"/>
        <v>0</v>
      </c>
      <c r="AS68" s="693">
        <f t="shared" si="1"/>
        <v>0</v>
      </c>
      <c r="AT68" s="693">
        <f t="shared" si="1"/>
        <v>0</v>
      </c>
      <c r="AU68" s="693">
        <f t="shared" si="1"/>
        <v>0</v>
      </c>
      <c r="AV68" s="693">
        <f t="shared" si="1"/>
        <v>0</v>
      </c>
      <c r="AW68" s="693">
        <f t="shared" si="1"/>
        <v>0</v>
      </c>
      <c r="AX68" s="693">
        <f t="shared" si="1"/>
        <v>0</v>
      </c>
      <c r="AY68" s="693">
        <f t="shared" si="1"/>
        <v>0</v>
      </c>
      <c r="AZ68" s="693">
        <f t="shared" si="1"/>
        <v>0</v>
      </c>
      <c r="BA68" s="693">
        <f t="shared" si="1"/>
        <v>0</v>
      </c>
      <c r="BB68" s="693">
        <f t="shared" si="1"/>
        <v>0</v>
      </c>
      <c r="BC68" s="693">
        <f t="shared" si="1"/>
        <v>0</v>
      </c>
      <c r="BD68" s="693">
        <f t="shared" si="1"/>
        <v>0</v>
      </c>
      <c r="BE68" s="693">
        <f t="shared" si="1"/>
        <v>0</v>
      </c>
      <c r="BF68" s="5"/>
    </row>
    <row r="69" spans="1:58" ht="15.75" customHeight="1">
      <c r="A69" s="2" t="s">
        <v>2104</v>
      </c>
      <c r="B69" s="694" t="e">
        <f t="shared" ref="B69:BE69" si="2">AVERAGE(B$4:B$66)</f>
        <v>#REF!</v>
      </c>
      <c r="C69" s="694" t="e">
        <f t="shared" si="2"/>
        <v>#REF!</v>
      </c>
      <c r="D69" s="694" t="e">
        <f t="shared" si="2"/>
        <v>#REF!</v>
      </c>
      <c r="E69" s="694" t="e">
        <f t="shared" si="2"/>
        <v>#REF!</v>
      </c>
      <c r="F69" s="694" t="e">
        <f t="shared" si="2"/>
        <v>#REF!</v>
      </c>
      <c r="G69" s="694" t="e">
        <f t="shared" si="2"/>
        <v>#REF!</v>
      </c>
      <c r="H69" s="694" t="e">
        <f t="shared" si="2"/>
        <v>#REF!</v>
      </c>
      <c r="I69" s="694" t="e">
        <f t="shared" si="2"/>
        <v>#REF!</v>
      </c>
      <c r="J69" s="694" t="e">
        <f t="shared" si="2"/>
        <v>#REF!</v>
      </c>
      <c r="K69" s="694" t="e">
        <f t="shared" si="2"/>
        <v>#REF!</v>
      </c>
      <c r="L69" s="694" t="e">
        <f t="shared" si="2"/>
        <v>#REF!</v>
      </c>
      <c r="M69" s="694" t="e">
        <f t="shared" si="2"/>
        <v>#REF!</v>
      </c>
      <c r="N69" s="694" t="e">
        <f t="shared" si="2"/>
        <v>#REF!</v>
      </c>
      <c r="O69" s="694" t="e">
        <f t="shared" si="2"/>
        <v>#REF!</v>
      </c>
      <c r="P69" s="694" t="e">
        <f t="shared" si="2"/>
        <v>#REF!</v>
      </c>
      <c r="Q69" s="694" t="e">
        <f t="shared" si="2"/>
        <v>#REF!</v>
      </c>
      <c r="R69" s="694" t="e">
        <f t="shared" si="2"/>
        <v>#REF!</v>
      </c>
      <c r="S69" s="694" t="e">
        <f t="shared" si="2"/>
        <v>#REF!</v>
      </c>
      <c r="T69" s="694" t="e">
        <f t="shared" si="2"/>
        <v>#REF!</v>
      </c>
      <c r="U69" s="694" t="e">
        <f t="shared" si="2"/>
        <v>#REF!</v>
      </c>
      <c r="V69" s="694" t="e">
        <f t="shared" si="2"/>
        <v>#REF!</v>
      </c>
      <c r="W69" s="694" t="e">
        <f t="shared" si="2"/>
        <v>#REF!</v>
      </c>
      <c r="X69" s="694" t="e">
        <f t="shared" si="2"/>
        <v>#REF!</v>
      </c>
      <c r="Y69" s="694" t="e">
        <f t="shared" si="2"/>
        <v>#REF!</v>
      </c>
      <c r="Z69" s="694" t="e">
        <f t="shared" si="2"/>
        <v>#REF!</v>
      </c>
      <c r="AA69" s="694" t="e">
        <f t="shared" si="2"/>
        <v>#REF!</v>
      </c>
      <c r="AB69" s="694" t="e">
        <f t="shared" si="2"/>
        <v>#REF!</v>
      </c>
      <c r="AC69" s="694" t="e">
        <f t="shared" si="2"/>
        <v>#REF!</v>
      </c>
      <c r="AD69" s="694" t="e">
        <f t="shared" si="2"/>
        <v>#REF!</v>
      </c>
      <c r="AE69" s="694" t="e">
        <f t="shared" si="2"/>
        <v>#REF!</v>
      </c>
      <c r="AF69" s="694" t="e">
        <f t="shared" si="2"/>
        <v>#REF!</v>
      </c>
      <c r="AG69" s="694" t="e">
        <f t="shared" si="2"/>
        <v>#REF!</v>
      </c>
      <c r="AH69" s="694" t="e">
        <f t="shared" si="2"/>
        <v>#REF!</v>
      </c>
      <c r="AI69" s="694" t="e">
        <f t="shared" si="2"/>
        <v>#REF!</v>
      </c>
      <c r="AJ69" s="694" t="e">
        <f t="shared" si="2"/>
        <v>#REF!</v>
      </c>
      <c r="AK69" s="694" t="e">
        <f t="shared" si="2"/>
        <v>#REF!</v>
      </c>
      <c r="AL69" s="694" t="e">
        <f t="shared" si="2"/>
        <v>#REF!</v>
      </c>
      <c r="AM69" s="694" t="e">
        <f t="shared" si="2"/>
        <v>#REF!</v>
      </c>
      <c r="AN69" s="694" t="e">
        <f t="shared" si="2"/>
        <v>#REF!</v>
      </c>
      <c r="AO69" s="694" t="e">
        <f t="shared" si="2"/>
        <v>#REF!</v>
      </c>
      <c r="AP69" s="694" t="e">
        <f t="shared" si="2"/>
        <v>#REF!</v>
      </c>
      <c r="AQ69" s="694" t="e">
        <f t="shared" si="2"/>
        <v>#REF!</v>
      </c>
      <c r="AR69" s="694" t="e">
        <f t="shared" si="2"/>
        <v>#REF!</v>
      </c>
      <c r="AS69" s="694" t="e">
        <f t="shared" si="2"/>
        <v>#REF!</v>
      </c>
      <c r="AT69" s="694" t="e">
        <f t="shared" si="2"/>
        <v>#REF!</v>
      </c>
      <c r="AU69" s="694" t="e">
        <f t="shared" si="2"/>
        <v>#REF!</v>
      </c>
      <c r="AV69" s="694" t="e">
        <f t="shared" si="2"/>
        <v>#REF!</v>
      </c>
      <c r="AW69" s="694" t="e">
        <f t="shared" si="2"/>
        <v>#REF!</v>
      </c>
      <c r="AX69" s="694" t="e">
        <f t="shared" si="2"/>
        <v>#REF!</v>
      </c>
      <c r="AY69" s="694" t="e">
        <f t="shared" si="2"/>
        <v>#REF!</v>
      </c>
      <c r="AZ69" s="694" t="e">
        <f t="shared" si="2"/>
        <v>#REF!</v>
      </c>
      <c r="BA69" s="694" t="e">
        <f t="shared" si="2"/>
        <v>#REF!</v>
      </c>
      <c r="BB69" s="694" t="e">
        <f t="shared" si="2"/>
        <v>#REF!</v>
      </c>
      <c r="BC69" s="694" t="e">
        <f t="shared" si="2"/>
        <v>#REF!</v>
      </c>
      <c r="BD69" s="694" t="e">
        <f t="shared" si="2"/>
        <v>#REF!</v>
      </c>
      <c r="BE69" s="694" t="e">
        <f t="shared" si="2"/>
        <v>#REF!</v>
      </c>
      <c r="BF69" s="694"/>
    </row>
    <row r="70" spans="1:58" ht="15.75" customHeight="1">
      <c r="A70" s="2" t="s">
        <v>2105</v>
      </c>
      <c r="B70" s="5" t="s">
        <v>2106</v>
      </c>
      <c r="C70" s="5" t="s">
        <v>2106</v>
      </c>
      <c r="D70" s="5" t="s">
        <v>2106</v>
      </c>
      <c r="E70" s="5" t="s">
        <v>2106</v>
      </c>
      <c r="F70" s="5" t="s">
        <v>2106</v>
      </c>
      <c r="G70" s="5" t="s">
        <v>2106</v>
      </c>
      <c r="H70" s="5" t="s">
        <v>2106</v>
      </c>
      <c r="I70" s="5" t="s">
        <v>2106</v>
      </c>
      <c r="J70" s="5" t="s">
        <v>2106</v>
      </c>
      <c r="K70" s="5" t="s">
        <v>2106</v>
      </c>
      <c r="L70" s="5" t="s">
        <v>2106</v>
      </c>
      <c r="M70" s="5" t="s">
        <v>2106</v>
      </c>
      <c r="N70" s="5" t="s">
        <v>2106</v>
      </c>
      <c r="O70" s="5" t="s">
        <v>2106</v>
      </c>
      <c r="P70" s="5" t="s">
        <v>2106</v>
      </c>
      <c r="Q70" s="5" t="s">
        <v>2106</v>
      </c>
      <c r="R70" s="5" t="s">
        <v>2106</v>
      </c>
      <c r="S70" s="5" t="s">
        <v>2106</v>
      </c>
      <c r="T70" s="5" t="s">
        <v>2106</v>
      </c>
      <c r="U70" s="5" t="s">
        <v>2106</v>
      </c>
      <c r="V70" s="5" t="s">
        <v>2106</v>
      </c>
      <c r="W70" s="5" t="s">
        <v>2106</v>
      </c>
      <c r="X70" s="5" t="s">
        <v>2106</v>
      </c>
      <c r="Y70" s="5" t="s">
        <v>2106</v>
      </c>
      <c r="Z70" s="5" t="s">
        <v>2106</v>
      </c>
      <c r="AA70" s="5" t="s">
        <v>2106</v>
      </c>
      <c r="AB70" s="5" t="s">
        <v>2106</v>
      </c>
      <c r="AC70" s="5" t="s">
        <v>2106</v>
      </c>
      <c r="AD70" s="5" t="s">
        <v>2106</v>
      </c>
      <c r="AE70" s="5" t="s">
        <v>2106</v>
      </c>
      <c r="AF70" s="5" t="s">
        <v>2106</v>
      </c>
      <c r="AG70" s="5" t="s">
        <v>2106</v>
      </c>
      <c r="AH70" s="5" t="s">
        <v>2106</v>
      </c>
      <c r="AI70" s="5" t="s">
        <v>2106</v>
      </c>
      <c r="AJ70" s="5" t="s">
        <v>2106</v>
      </c>
      <c r="AK70" s="5" t="s">
        <v>2106</v>
      </c>
      <c r="AL70" s="5" t="s">
        <v>2106</v>
      </c>
      <c r="AM70" s="5" t="s">
        <v>2106</v>
      </c>
      <c r="AN70" s="5" t="s">
        <v>2106</v>
      </c>
      <c r="AO70" s="5" t="s">
        <v>2106</v>
      </c>
      <c r="AP70" s="5" t="s">
        <v>2106</v>
      </c>
      <c r="AQ70" s="5" t="s">
        <v>2106</v>
      </c>
      <c r="AR70" s="5" t="s">
        <v>2106</v>
      </c>
      <c r="AS70" s="5" t="s">
        <v>2106</v>
      </c>
      <c r="AT70" s="5" t="s">
        <v>2106</v>
      </c>
      <c r="AU70" s="5" t="s">
        <v>1416</v>
      </c>
      <c r="AV70" s="5" t="s">
        <v>2106</v>
      </c>
      <c r="AW70" s="5" t="s">
        <v>2106</v>
      </c>
      <c r="AX70" s="5" t="s">
        <v>2106</v>
      </c>
      <c r="AY70" s="5" t="s">
        <v>2106</v>
      </c>
      <c r="AZ70" s="5" t="s">
        <v>2106</v>
      </c>
      <c r="BA70" s="5" t="s">
        <v>2106</v>
      </c>
      <c r="BB70" s="5" t="s">
        <v>2106</v>
      </c>
      <c r="BC70" s="5" t="s">
        <v>2106</v>
      </c>
      <c r="BD70" s="5" t="s">
        <v>2106</v>
      </c>
      <c r="BE70" s="5" t="s">
        <v>2106</v>
      </c>
      <c r="BF70" s="694"/>
    </row>
    <row r="71" spans="1:58" ht="15.75" customHeight="1">
      <c r="A71" s="2" t="s">
        <v>2107</v>
      </c>
      <c r="B71" s="694" t="e">
        <f t="shared" ref="B71:BE71" si="3">B69-B70</f>
        <v>#REF!</v>
      </c>
      <c r="C71" s="694" t="e">
        <f t="shared" si="3"/>
        <v>#REF!</v>
      </c>
      <c r="D71" s="694" t="e">
        <f t="shared" si="3"/>
        <v>#REF!</v>
      </c>
      <c r="E71" s="694" t="e">
        <f t="shared" si="3"/>
        <v>#REF!</v>
      </c>
      <c r="F71" s="694" t="e">
        <f t="shared" si="3"/>
        <v>#REF!</v>
      </c>
      <c r="G71" s="694" t="e">
        <f t="shared" si="3"/>
        <v>#REF!</v>
      </c>
      <c r="H71" s="694" t="e">
        <f t="shared" si="3"/>
        <v>#REF!</v>
      </c>
      <c r="I71" s="694" t="e">
        <f t="shared" si="3"/>
        <v>#REF!</v>
      </c>
      <c r="J71" s="694" t="e">
        <f t="shared" si="3"/>
        <v>#REF!</v>
      </c>
      <c r="K71" s="694" t="e">
        <f t="shared" si="3"/>
        <v>#REF!</v>
      </c>
      <c r="L71" s="694" t="e">
        <f t="shared" si="3"/>
        <v>#REF!</v>
      </c>
      <c r="M71" s="694" t="e">
        <f t="shared" si="3"/>
        <v>#REF!</v>
      </c>
      <c r="N71" s="694" t="e">
        <f t="shared" si="3"/>
        <v>#REF!</v>
      </c>
      <c r="O71" s="694" t="e">
        <f t="shared" si="3"/>
        <v>#REF!</v>
      </c>
      <c r="P71" s="694" t="e">
        <f t="shared" si="3"/>
        <v>#REF!</v>
      </c>
      <c r="Q71" s="694" t="e">
        <f t="shared" si="3"/>
        <v>#REF!</v>
      </c>
      <c r="R71" s="694" t="e">
        <f t="shared" si="3"/>
        <v>#REF!</v>
      </c>
      <c r="S71" s="694" t="e">
        <f t="shared" si="3"/>
        <v>#REF!</v>
      </c>
      <c r="T71" s="694" t="e">
        <f t="shared" si="3"/>
        <v>#REF!</v>
      </c>
      <c r="U71" s="694" t="e">
        <f t="shared" si="3"/>
        <v>#REF!</v>
      </c>
      <c r="V71" s="694" t="e">
        <f t="shared" si="3"/>
        <v>#REF!</v>
      </c>
      <c r="W71" s="694" t="e">
        <f t="shared" si="3"/>
        <v>#REF!</v>
      </c>
      <c r="X71" s="694" t="e">
        <f t="shared" si="3"/>
        <v>#REF!</v>
      </c>
      <c r="Y71" s="694" t="e">
        <f t="shared" si="3"/>
        <v>#REF!</v>
      </c>
      <c r="Z71" s="694" t="e">
        <f t="shared" si="3"/>
        <v>#REF!</v>
      </c>
      <c r="AA71" s="694" t="e">
        <f t="shared" si="3"/>
        <v>#REF!</v>
      </c>
      <c r="AB71" s="694" t="e">
        <f t="shared" si="3"/>
        <v>#REF!</v>
      </c>
      <c r="AC71" s="694" t="e">
        <f t="shared" si="3"/>
        <v>#REF!</v>
      </c>
      <c r="AD71" s="694" t="e">
        <f t="shared" si="3"/>
        <v>#REF!</v>
      </c>
      <c r="AE71" s="694" t="e">
        <f t="shared" si="3"/>
        <v>#REF!</v>
      </c>
      <c r="AF71" s="694" t="e">
        <f t="shared" si="3"/>
        <v>#REF!</v>
      </c>
      <c r="AG71" s="694" t="e">
        <f t="shared" si="3"/>
        <v>#REF!</v>
      </c>
      <c r="AH71" s="694" t="e">
        <f t="shared" si="3"/>
        <v>#REF!</v>
      </c>
      <c r="AI71" s="694" t="e">
        <f t="shared" si="3"/>
        <v>#REF!</v>
      </c>
      <c r="AJ71" s="694" t="e">
        <f t="shared" si="3"/>
        <v>#REF!</v>
      </c>
      <c r="AK71" s="694" t="e">
        <f t="shared" si="3"/>
        <v>#REF!</v>
      </c>
      <c r="AL71" s="694" t="e">
        <f t="shared" si="3"/>
        <v>#REF!</v>
      </c>
      <c r="AM71" s="694" t="e">
        <f t="shared" si="3"/>
        <v>#REF!</v>
      </c>
      <c r="AN71" s="694" t="e">
        <f t="shared" si="3"/>
        <v>#REF!</v>
      </c>
      <c r="AO71" s="694" t="e">
        <f t="shared" si="3"/>
        <v>#REF!</v>
      </c>
      <c r="AP71" s="694" t="e">
        <f t="shared" si="3"/>
        <v>#REF!</v>
      </c>
      <c r="AQ71" s="694" t="e">
        <f t="shared" si="3"/>
        <v>#REF!</v>
      </c>
      <c r="AR71" s="694" t="e">
        <f t="shared" si="3"/>
        <v>#REF!</v>
      </c>
      <c r="AS71" s="694" t="e">
        <f t="shared" si="3"/>
        <v>#REF!</v>
      </c>
      <c r="AT71" s="694" t="e">
        <f t="shared" si="3"/>
        <v>#REF!</v>
      </c>
      <c r="AU71" s="694" t="e">
        <f t="shared" si="3"/>
        <v>#REF!</v>
      </c>
      <c r="AV71" s="694" t="e">
        <f t="shared" si="3"/>
        <v>#REF!</v>
      </c>
      <c r="AW71" s="694" t="e">
        <f t="shared" si="3"/>
        <v>#REF!</v>
      </c>
      <c r="AX71" s="694" t="e">
        <f t="shared" si="3"/>
        <v>#REF!</v>
      </c>
      <c r="AY71" s="694" t="e">
        <f t="shared" si="3"/>
        <v>#REF!</v>
      </c>
      <c r="AZ71" s="694" t="e">
        <f t="shared" si="3"/>
        <v>#REF!</v>
      </c>
      <c r="BA71" s="694" t="e">
        <f t="shared" si="3"/>
        <v>#REF!</v>
      </c>
      <c r="BB71" s="694" t="e">
        <f t="shared" si="3"/>
        <v>#REF!</v>
      </c>
      <c r="BC71" s="694" t="e">
        <f t="shared" si="3"/>
        <v>#REF!</v>
      </c>
      <c r="BD71" s="694" t="e">
        <f t="shared" si="3"/>
        <v>#REF!</v>
      </c>
      <c r="BE71" s="694" t="e">
        <f t="shared" si="3"/>
        <v>#REF!</v>
      </c>
      <c r="BF71" s="694"/>
    </row>
    <row r="72" spans="1:58" ht="15.75" customHeight="1">
      <c r="A72" s="2" t="s">
        <v>2108</v>
      </c>
      <c r="B72" s="695" t="e">
        <f t="shared" ref="B72:BE72" si="4">B69+B70</f>
        <v>#REF!</v>
      </c>
      <c r="C72" s="695" t="e">
        <f t="shared" si="4"/>
        <v>#REF!</v>
      </c>
      <c r="D72" s="695" t="e">
        <f t="shared" si="4"/>
        <v>#REF!</v>
      </c>
      <c r="E72" s="695" t="e">
        <f t="shared" si="4"/>
        <v>#REF!</v>
      </c>
      <c r="F72" s="695" t="e">
        <f t="shared" si="4"/>
        <v>#REF!</v>
      </c>
      <c r="G72" s="695" t="e">
        <f t="shared" si="4"/>
        <v>#REF!</v>
      </c>
      <c r="H72" s="695" t="e">
        <f t="shared" si="4"/>
        <v>#REF!</v>
      </c>
      <c r="I72" s="695" t="e">
        <f t="shared" si="4"/>
        <v>#REF!</v>
      </c>
      <c r="J72" s="695" t="e">
        <f t="shared" si="4"/>
        <v>#REF!</v>
      </c>
      <c r="K72" s="695" t="e">
        <f t="shared" si="4"/>
        <v>#REF!</v>
      </c>
      <c r="L72" s="695" t="e">
        <f t="shared" si="4"/>
        <v>#REF!</v>
      </c>
      <c r="M72" s="695" t="e">
        <f t="shared" si="4"/>
        <v>#REF!</v>
      </c>
      <c r="N72" s="695" t="e">
        <f t="shared" si="4"/>
        <v>#REF!</v>
      </c>
      <c r="O72" s="695" t="e">
        <f t="shared" si="4"/>
        <v>#REF!</v>
      </c>
      <c r="P72" s="695" t="e">
        <f t="shared" si="4"/>
        <v>#REF!</v>
      </c>
      <c r="Q72" s="695" t="e">
        <f t="shared" si="4"/>
        <v>#REF!</v>
      </c>
      <c r="R72" s="695" t="e">
        <f t="shared" si="4"/>
        <v>#REF!</v>
      </c>
      <c r="S72" s="695" t="e">
        <f t="shared" si="4"/>
        <v>#REF!</v>
      </c>
      <c r="T72" s="695" t="e">
        <f t="shared" si="4"/>
        <v>#REF!</v>
      </c>
      <c r="U72" s="695" t="e">
        <f t="shared" si="4"/>
        <v>#REF!</v>
      </c>
      <c r="V72" s="695" t="e">
        <f t="shared" si="4"/>
        <v>#REF!</v>
      </c>
      <c r="W72" s="695" t="e">
        <f t="shared" si="4"/>
        <v>#REF!</v>
      </c>
      <c r="X72" s="695" t="e">
        <f t="shared" si="4"/>
        <v>#REF!</v>
      </c>
      <c r="Y72" s="695" t="e">
        <f t="shared" si="4"/>
        <v>#REF!</v>
      </c>
      <c r="Z72" s="695" t="e">
        <f t="shared" si="4"/>
        <v>#REF!</v>
      </c>
      <c r="AA72" s="695" t="e">
        <f t="shared" si="4"/>
        <v>#REF!</v>
      </c>
      <c r="AB72" s="695" t="e">
        <f t="shared" si="4"/>
        <v>#REF!</v>
      </c>
      <c r="AC72" s="695" t="e">
        <f t="shared" si="4"/>
        <v>#REF!</v>
      </c>
      <c r="AD72" s="695" t="e">
        <f t="shared" si="4"/>
        <v>#REF!</v>
      </c>
      <c r="AE72" s="695" t="e">
        <f t="shared" si="4"/>
        <v>#REF!</v>
      </c>
      <c r="AF72" s="695" t="e">
        <f t="shared" si="4"/>
        <v>#REF!</v>
      </c>
      <c r="AG72" s="695" t="e">
        <f t="shared" si="4"/>
        <v>#REF!</v>
      </c>
      <c r="AH72" s="695" t="e">
        <f t="shared" si="4"/>
        <v>#REF!</v>
      </c>
      <c r="AI72" s="695" t="e">
        <f t="shared" si="4"/>
        <v>#REF!</v>
      </c>
      <c r="AJ72" s="695" t="e">
        <f t="shared" si="4"/>
        <v>#REF!</v>
      </c>
      <c r="AK72" s="695" t="e">
        <f t="shared" si="4"/>
        <v>#REF!</v>
      </c>
      <c r="AL72" s="695" t="e">
        <f t="shared" si="4"/>
        <v>#REF!</v>
      </c>
      <c r="AM72" s="695" t="e">
        <f t="shared" si="4"/>
        <v>#REF!</v>
      </c>
      <c r="AN72" s="695" t="e">
        <f t="shared" si="4"/>
        <v>#REF!</v>
      </c>
      <c r="AO72" s="695" t="e">
        <f t="shared" si="4"/>
        <v>#REF!</v>
      </c>
      <c r="AP72" s="695" t="e">
        <f t="shared" si="4"/>
        <v>#REF!</v>
      </c>
      <c r="AQ72" s="695" t="e">
        <f t="shared" si="4"/>
        <v>#REF!</v>
      </c>
      <c r="AR72" s="695" t="e">
        <f t="shared" si="4"/>
        <v>#REF!</v>
      </c>
      <c r="AS72" s="695" t="e">
        <f t="shared" si="4"/>
        <v>#REF!</v>
      </c>
      <c r="AT72" s="695" t="e">
        <f t="shared" si="4"/>
        <v>#REF!</v>
      </c>
      <c r="AU72" s="695" t="e">
        <f t="shared" si="4"/>
        <v>#REF!</v>
      </c>
      <c r="AV72" s="695" t="e">
        <f t="shared" si="4"/>
        <v>#REF!</v>
      </c>
      <c r="AW72" s="695" t="e">
        <f t="shared" si="4"/>
        <v>#REF!</v>
      </c>
      <c r="AX72" s="695" t="e">
        <f t="shared" si="4"/>
        <v>#REF!</v>
      </c>
      <c r="AY72" s="695" t="e">
        <f t="shared" si="4"/>
        <v>#REF!</v>
      </c>
      <c r="AZ72" s="695" t="e">
        <f t="shared" si="4"/>
        <v>#REF!</v>
      </c>
      <c r="BA72" s="695" t="e">
        <f t="shared" si="4"/>
        <v>#REF!</v>
      </c>
      <c r="BB72" s="695" t="e">
        <f t="shared" si="4"/>
        <v>#REF!</v>
      </c>
      <c r="BC72" s="695" t="e">
        <f t="shared" si="4"/>
        <v>#REF!</v>
      </c>
      <c r="BD72" s="695" t="e">
        <f t="shared" si="4"/>
        <v>#REF!</v>
      </c>
      <c r="BE72" s="695" t="e">
        <f t="shared" si="4"/>
        <v>#REF!</v>
      </c>
      <c r="BF72" s="694"/>
    </row>
    <row r="73" spans="1:58" ht="15.75" customHeight="1">
      <c r="A73" s="696" t="s">
        <v>2109</v>
      </c>
      <c r="B73" s="95">
        <f>SUM(B68:BE68)</f>
        <v>0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</row>
    <row r="74" spans="1:58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456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697"/>
      <c r="BF74" s="697"/>
    </row>
    <row r="75" spans="1:58" ht="15.75" customHeight="1">
      <c r="A75" s="2">
        <v>1</v>
      </c>
      <c r="B75" s="2" t="e">
        <f t="shared" ref="B75:BE75" si="5">(B4-B$69)/B$70</f>
        <v>#REF!</v>
      </c>
      <c r="C75" s="2" t="e">
        <f t="shared" si="5"/>
        <v>#REF!</v>
      </c>
      <c r="D75" s="2" t="e">
        <f t="shared" si="5"/>
        <v>#REF!</v>
      </c>
      <c r="E75" s="2" t="e">
        <f t="shared" si="5"/>
        <v>#REF!</v>
      </c>
      <c r="F75" s="2" t="e">
        <f t="shared" si="5"/>
        <v>#REF!</v>
      </c>
      <c r="G75" s="2" t="e">
        <f t="shared" si="5"/>
        <v>#REF!</v>
      </c>
      <c r="H75" s="2" t="e">
        <f t="shared" si="5"/>
        <v>#REF!</v>
      </c>
      <c r="I75" s="2" t="e">
        <f t="shared" si="5"/>
        <v>#REF!</v>
      </c>
      <c r="J75" s="2" t="e">
        <f t="shared" si="5"/>
        <v>#REF!</v>
      </c>
      <c r="K75" s="2" t="e">
        <f t="shared" si="5"/>
        <v>#REF!</v>
      </c>
      <c r="L75" s="2" t="e">
        <f t="shared" si="5"/>
        <v>#REF!</v>
      </c>
      <c r="M75" s="2" t="e">
        <f t="shared" si="5"/>
        <v>#REF!</v>
      </c>
      <c r="N75" s="2" t="e">
        <f t="shared" si="5"/>
        <v>#REF!</v>
      </c>
      <c r="O75" s="2" t="e">
        <f t="shared" si="5"/>
        <v>#REF!</v>
      </c>
      <c r="P75" s="2" t="e">
        <f t="shared" si="5"/>
        <v>#REF!</v>
      </c>
      <c r="Q75" s="2" t="e">
        <f t="shared" si="5"/>
        <v>#REF!</v>
      </c>
      <c r="R75" s="2" t="e">
        <f t="shared" si="5"/>
        <v>#REF!</v>
      </c>
      <c r="S75" s="2" t="e">
        <f t="shared" si="5"/>
        <v>#REF!</v>
      </c>
      <c r="T75" s="2" t="e">
        <f t="shared" si="5"/>
        <v>#REF!</v>
      </c>
      <c r="U75" s="2" t="e">
        <f t="shared" si="5"/>
        <v>#REF!</v>
      </c>
      <c r="V75" s="2" t="e">
        <f t="shared" si="5"/>
        <v>#REF!</v>
      </c>
      <c r="W75" s="2" t="e">
        <f t="shared" si="5"/>
        <v>#REF!</v>
      </c>
      <c r="X75" s="2" t="e">
        <f t="shared" si="5"/>
        <v>#REF!</v>
      </c>
      <c r="Y75" s="2" t="e">
        <f t="shared" si="5"/>
        <v>#REF!</v>
      </c>
      <c r="Z75" s="2" t="e">
        <f t="shared" si="5"/>
        <v>#REF!</v>
      </c>
      <c r="AA75" s="2" t="e">
        <f t="shared" si="5"/>
        <v>#REF!</v>
      </c>
      <c r="AB75" s="2" t="e">
        <f t="shared" si="5"/>
        <v>#VALUE!</v>
      </c>
      <c r="AC75" s="2" t="e">
        <f t="shared" si="5"/>
        <v>#VALUE!</v>
      </c>
      <c r="AD75" s="2" t="e">
        <f t="shared" si="5"/>
        <v>#VALUE!</v>
      </c>
      <c r="AE75" s="2" t="e">
        <f t="shared" si="5"/>
        <v>#REF!</v>
      </c>
      <c r="AF75" s="2" t="e">
        <f t="shared" si="5"/>
        <v>#REF!</v>
      </c>
      <c r="AG75" s="2" t="e">
        <f t="shared" si="5"/>
        <v>#REF!</v>
      </c>
      <c r="AH75" s="2" t="e">
        <f t="shared" si="5"/>
        <v>#VALUE!</v>
      </c>
      <c r="AI75" s="2" t="e">
        <f t="shared" si="5"/>
        <v>#VALUE!</v>
      </c>
      <c r="AJ75" s="2" t="e">
        <f t="shared" si="5"/>
        <v>#VALUE!</v>
      </c>
      <c r="AK75" s="2" t="e">
        <f t="shared" si="5"/>
        <v>#REF!</v>
      </c>
      <c r="AL75" s="2" t="e">
        <f t="shared" si="5"/>
        <v>#REF!</v>
      </c>
      <c r="AM75" s="2" t="e">
        <f t="shared" si="5"/>
        <v>#REF!</v>
      </c>
      <c r="AN75" s="2" t="e">
        <f t="shared" si="5"/>
        <v>#REF!</v>
      </c>
      <c r="AO75" s="2" t="e">
        <f t="shared" si="5"/>
        <v>#REF!</v>
      </c>
      <c r="AP75" s="2" t="e">
        <f t="shared" si="5"/>
        <v>#REF!</v>
      </c>
      <c r="AQ75" s="2" t="e">
        <f t="shared" si="5"/>
        <v>#REF!</v>
      </c>
      <c r="AR75" s="2" t="e">
        <f t="shared" si="5"/>
        <v>#REF!</v>
      </c>
      <c r="AS75" s="2" t="e">
        <f t="shared" si="5"/>
        <v>#REF!</v>
      </c>
      <c r="AT75" s="2" t="e">
        <f t="shared" si="5"/>
        <v>#REF!</v>
      </c>
      <c r="AU75" s="2" t="e">
        <f t="shared" si="5"/>
        <v>#REF!</v>
      </c>
      <c r="AV75" s="2" t="e">
        <f t="shared" si="5"/>
        <v>#REF!</v>
      </c>
      <c r="AW75" s="2" t="e">
        <f t="shared" si="5"/>
        <v>#REF!</v>
      </c>
      <c r="AX75" s="2" t="e">
        <f t="shared" si="5"/>
        <v>#REF!</v>
      </c>
      <c r="AY75" s="2" t="e">
        <f t="shared" si="5"/>
        <v>#REF!</v>
      </c>
      <c r="AZ75" s="2" t="e">
        <f t="shared" si="5"/>
        <v>#REF!</v>
      </c>
      <c r="BA75" s="2" t="e">
        <f t="shared" si="5"/>
        <v>#REF!</v>
      </c>
      <c r="BB75" s="2" t="e">
        <f t="shared" si="5"/>
        <v>#REF!</v>
      </c>
      <c r="BC75" s="2" t="e">
        <f t="shared" si="5"/>
        <v>#REF!</v>
      </c>
      <c r="BD75" s="2" t="e">
        <f t="shared" si="5"/>
        <v>#REF!</v>
      </c>
      <c r="BE75" s="2" t="e">
        <f t="shared" si="5"/>
        <v>#REF!</v>
      </c>
      <c r="BF75" s="2"/>
    </row>
    <row r="76" spans="1:58" ht="15.75" customHeight="1">
      <c r="A76" s="2">
        <v>2</v>
      </c>
      <c r="B76" s="2" t="e">
        <f t="shared" ref="B76:B111" si="6">(B5-$B$69)/$B$70</f>
        <v>#REF!</v>
      </c>
      <c r="C76" s="2" t="e">
        <f t="shared" ref="C76:BE76" si="7">(C5-C$69)/C$70</f>
        <v>#REF!</v>
      </c>
      <c r="D76" s="2" t="e">
        <f t="shared" si="7"/>
        <v>#REF!</v>
      </c>
      <c r="E76" s="2" t="e">
        <f t="shared" si="7"/>
        <v>#REF!</v>
      </c>
      <c r="F76" s="2" t="e">
        <f t="shared" si="7"/>
        <v>#REF!</v>
      </c>
      <c r="G76" s="2" t="e">
        <f t="shared" si="7"/>
        <v>#REF!</v>
      </c>
      <c r="H76" s="2" t="e">
        <f t="shared" si="7"/>
        <v>#REF!</v>
      </c>
      <c r="I76" s="2" t="e">
        <f t="shared" si="7"/>
        <v>#REF!</v>
      </c>
      <c r="J76" s="2" t="e">
        <f t="shared" si="7"/>
        <v>#REF!</v>
      </c>
      <c r="K76" s="2" t="e">
        <f t="shared" si="7"/>
        <v>#REF!</v>
      </c>
      <c r="L76" s="2" t="e">
        <f t="shared" si="7"/>
        <v>#REF!</v>
      </c>
      <c r="M76" s="2" t="e">
        <f t="shared" si="7"/>
        <v>#REF!</v>
      </c>
      <c r="N76" s="2" t="e">
        <f t="shared" si="7"/>
        <v>#REF!</v>
      </c>
      <c r="O76" s="2" t="e">
        <f t="shared" si="7"/>
        <v>#REF!</v>
      </c>
      <c r="P76" s="2" t="e">
        <f t="shared" si="7"/>
        <v>#REF!</v>
      </c>
      <c r="Q76" s="2" t="e">
        <f t="shared" si="7"/>
        <v>#REF!</v>
      </c>
      <c r="R76" s="2" t="e">
        <f t="shared" si="7"/>
        <v>#REF!</v>
      </c>
      <c r="S76" s="2" t="e">
        <f t="shared" si="7"/>
        <v>#REF!</v>
      </c>
      <c r="T76" s="2" t="e">
        <f t="shared" si="7"/>
        <v>#REF!</v>
      </c>
      <c r="U76" s="2" t="e">
        <f t="shared" si="7"/>
        <v>#REF!</v>
      </c>
      <c r="V76" s="2" t="e">
        <f t="shared" si="7"/>
        <v>#REF!</v>
      </c>
      <c r="W76" s="2" t="e">
        <f t="shared" si="7"/>
        <v>#REF!</v>
      </c>
      <c r="X76" s="2" t="e">
        <f t="shared" si="7"/>
        <v>#REF!</v>
      </c>
      <c r="Y76" s="2" t="e">
        <f t="shared" si="7"/>
        <v>#REF!</v>
      </c>
      <c r="Z76" s="2" t="e">
        <f t="shared" si="7"/>
        <v>#REF!</v>
      </c>
      <c r="AA76" s="2" t="e">
        <f t="shared" si="7"/>
        <v>#REF!</v>
      </c>
      <c r="AB76" s="2" t="e">
        <f t="shared" si="7"/>
        <v>#REF!</v>
      </c>
      <c r="AC76" s="2" t="e">
        <f t="shared" si="7"/>
        <v>#REF!</v>
      </c>
      <c r="AD76" s="2" t="e">
        <f t="shared" si="7"/>
        <v>#REF!</v>
      </c>
      <c r="AE76" s="2" t="e">
        <f t="shared" si="7"/>
        <v>#REF!</v>
      </c>
      <c r="AF76" s="2" t="e">
        <f t="shared" si="7"/>
        <v>#REF!</v>
      </c>
      <c r="AG76" s="2" t="e">
        <f t="shared" si="7"/>
        <v>#REF!</v>
      </c>
      <c r="AH76" s="2" t="e">
        <f t="shared" si="7"/>
        <v>#REF!</v>
      </c>
      <c r="AI76" s="2" t="e">
        <f t="shared" si="7"/>
        <v>#REF!</v>
      </c>
      <c r="AJ76" s="2" t="e">
        <f t="shared" si="7"/>
        <v>#REF!</v>
      </c>
      <c r="AK76" s="2" t="e">
        <f t="shared" si="7"/>
        <v>#REF!</v>
      </c>
      <c r="AL76" s="2" t="e">
        <f t="shared" si="7"/>
        <v>#REF!</v>
      </c>
      <c r="AM76" s="2" t="e">
        <f t="shared" si="7"/>
        <v>#REF!</v>
      </c>
      <c r="AN76" s="2" t="e">
        <f t="shared" si="7"/>
        <v>#REF!</v>
      </c>
      <c r="AO76" s="2" t="e">
        <f t="shared" si="7"/>
        <v>#REF!</v>
      </c>
      <c r="AP76" s="2" t="e">
        <f t="shared" si="7"/>
        <v>#REF!</v>
      </c>
      <c r="AQ76" s="2" t="e">
        <f t="shared" si="7"/>
        <v>#REF!</v>
      </c>
      <c r="AR76" s="2" t="e">
        <f t="shared" si="7"/>
        <v>#REF!</v>
      </c>
      <c r="AS76" s="2" t="e">
        <f t="shared" si="7"/>
        <v>#REF!</v>
      </c>
      <c r="AT76" s="2" t="e">
        <f t="shared" si="7"/>
        <v>#REF!</v>
      </c>
      <c r="AU76" s="2" t="e">
        <f t="shared" si="7"/>
        <v>#REF!</v>
      </c>
      <c r="AV76" s="2" t="e">
        <f t="shared" si="7"/>
        <v>#REF!</v>
      </c>
      <c r="AW76" s="2" t="e">
        <f t="shared" si="7"/>
        <v>#REF!</v>
      </c>
      <c r="AX76" s="2" t="e">
        <f t="shared" si="7"/>
        <v>#REF!</v>
      </c>
      <c r="AY76" s="2" t="e">
        <f t="shared" si="7"/>
        <v>#REF!</v>
      </c>
      <c r="AZ76" s="2" t="e">
        <f t="shared" si="7"/>
        <v>#REF!</v>
      </c>
      <c r="BA76" s="2" t="e">
        <f t="shared" si="7"/>
        <v>#REF!</v>
      </c>
      <c r="BB76" s="2" t="e">
        <f t="shared" si="7"/>
        <v>#REF!</v>
      </c>
      <c r="BC76" s="2" t="e">
        <f t="shared" si="7"/>
        <v>#REF!</v>
      </c>
      <c r="BD76" s="2" t="e">
        <f t="shared" si="7"/>
        <v>#REF!</v>
      </c>
      <c r="BE76" s="2" t="e">
        <f t="shared" si="7"/>
        <v>#REF!</v>
      </c>
      <c r="BF76" s="2"/>
    </row>
    <row r="77" spans="1:58" ht="15.75" customHeight="1">
      <c r="A77" s="2">
        <v>3</v>
      </c>
      <c r="B77" s="2" t="e">
        <f t="shared" si="6"/>
        <v>#REF!</v>
      </c>
      <c r="C77" s="2" t="e">
        <f t="shared" ref="C77:BE77" si="8">(C6-C$69)/C$70</f>
        <v>#REF!</v>
      </c>
      <c r="D77" s="2" t="e">
        <f t="shared" si="8"/>
        <v>#REF!</v>
      </c>
      <c r="E77" s="2" t="e">
        <f t="shared" si="8"/>
        <v>#REF!</v>
      </c>
      <c r="F77" s="2" t="e">
        <f t="shared" si="8"/>
        <v>#REF!</v>
      </c>
      <c r="G77" s="2" t="e">
        <f t="shared" si="8"/>
        <v>#REF!</v>
      </c>
      <c r="H77" s="2" t="e">
        <f t="shared" si="8"/>
        <v>#REF!</v>
      </c>
      <c r="I77" s="2" t="e">
        <f t="shared" si="8"/>
        <v>#REF!</v>
      </c>
      <c r="J77" s="2" t="e">
        <f t="shared" si="8"/>
        <v>#REF!</v>
      </c>
      <c r="K77" s="2" t="e">
        <f t="shared" si="8"/>
        <v>#REF!</v>
      </c>
      <c r="L77" s="2" t="e">
        <f t="shared" si="8"/>
        <v>#REF!</v>
      </c>
      <c r="M77" s="2" t="e">
        <f t="shared" si="8"/>
        <v>#REF!</v>
      </c>
      <c r="N77" s="2" t="e">
        <f t="shared" si="8"/>
        <v>#REF!</v>
      </c>
      <c r="O77" s="2" t="e">
        <f t="shared" si="8"/>
        <v>#REF!</v>
      </c>
      <c r="P77" s="2" t="e">
        <f t="shared" si="8"/>
        <v>#REF!</v>
      </c>
      <c r="Q77" s="2" t="e">
        <f t="shared" si="8"/>
        <v>#REF!</v>
      </c>
      <c r="R77" s="2" t="e">
        <f t="shared" si="8"/>
        <v>#REF!</v>
      </c>
      <c r="S77" s="2" t="e">
        <f t="shared" si="8"/>
        <v>#REF!</v>
      </c>
      <c r="T77" s="2" t="e">
        <f t="shared" si="8"/>
        <v>#REF!</v>
      </c>
      <c r="U77" s="2" t="e">
        <f t="shared" si="8"/>
        <v>#REF!</v>
      </c>
      <c r="V77" s="2" t="e">
        <f t="shared" si="8"/>
        <v>#REF!</v>
      </c>
      <c r="W77" s="2" t="e">
        <f t="shared" si="8"/>
        <v>#REF!</v>
      </c>
      <c r="X77" s="2" t="e">
        <f t="shared" si="8"/>
        <v>#REF!</v>
      </c>
      <c r="Y77" s="2" t="e">
        <f t="shared" si="8"/>
        <v>#REF!</v>
      </c>
      <c r="Z77" s="2" t="e">
        <f t="shared" si="8"/>
        <v>#REF!</v>
      </c>
      <c r="AA77" s="2" t="e">
        <f t="shared" si="8"/>
        <v>#REF!</v>
      </c>
      <c r="AB77" s="2" t="e">
        <f t="shared" si="8"/>
        <v>#REF!</v>
      </c>
      <c r="AC77" s="2" t="e">
        <f t="shared" si="8"/>
        <v>#REF!</v>
      </c>
      <c r="AD77" s="2" t="e">
        <f t="shared" si="8"/>
        <v>#REF!</v>
      </c>
      <c r="AE77" s="2" t="e">
        <f t="shared" si="8"/>
        <v>#REF!</v>
      </c>
      <c r="AF77" s="2" t="e">
        <f t="shared" si="8"/>
        <v>#REF!</v>
      </c>
      <c r="AG77" s="2" t="e">
        <f t="shared" si="8"/>
        <v>#REF!</v>
      </c>
      <c r="AH77" s="2" t="e">
        <f t="shared" si="8"/>
        <v>#REF!</v>
      </c>
      <c r="AI77" s="2" t="e">
        <f t="shared" si="8"/>
        <v>#REF!</v>
      </c>
      <c r="AJ77" s="2" t="e">
        <f t="shared" si="8"/>
        <v>#REF!</v>
      </c>
      <c r="AK77" s="2" t="e">
        <f t="shared" si="8"/>
        <v>#REF!</v>
      </c>
      <c r="AL77" s="2" t="e">
        <f t="shared" si="8"/>
        <v>#REF!</v>
      </c>
      <c r="AM77" s="2" t="e">
        <f t="shared" si="8"/>
        <v>#REF!</v>
      </c>
      <c r="AN77" s="2" t="e">
        <f t="shared" si="8"/>
        <v>#REF!</v>
      </c>
      <c r="AO77" s="2" t="e">
        <f t="shared" si="8"/>
        <v>#REF!</v>
      </c>
      <c r="AP77" s="2" t="e">
        <f t="shared" si="8"/>
        <v>#REF!</v>
      </c>
      <c r="AQ77" s="2" t="e">
        <f t="shared" si="8"/>
        <v>#REF!</v>
      </c>
      <c r="AR77" s="2" t="e">
        <f t="shared" si="8"/>
        <v>#REF!</v>
      </c>
      <c r="AS77" s="2" t="e">
        <f t="shared" si="8"/>
        <v>#REF!</v>
      </c>
      <c r="AT77" s="2" t="e">
        <f t="shared" si="8"/>
        <v>#REF!</v>
      </c>
      <c r="AU77" s="2" t="e">
        <f t="shared" si="8"/>
        <v>#REF!</v>
      </c>
      <c r="AV77" s="2" t="e">
        <f t="shared" si="8"/>
        <v>#REF!</v>
      </c>
      <c r="AW77" s="2" t="e">
        <f t="shared" si="8"/>
        <v>#REF!</v>
      </c>
      <c r="AX77" s="2" t="e">
        <f t="shared" si="8"/>
        <v>#REF!</v>
      </c>
      <c r="AY77" s="2" t="e">
        <f t="shared" si="8"/>
        <v>#REF!</v>
      </c>
      <c r="AZ77" s="2" t="e">
        <f t="shared" si="8"/>
        <v>#REF!</v>
      </c>
      <c r="BA77" s="2" t="e">
        <f t="shared" si="8"/>
        <v>#REF!</v>
      </c>
      <c r="BB77" s="2" t="e">
        <f t="shared" si="8"/>
        <v>#REF!</v>
      </c>
      <c r="BC77" s="2" t="e">
        <f t="shared" si="8"/>
        <v>#REF!</v>
      </c>
      <c r="BD77" s="2" t="e">
        <f t="shared" si="8"/>
        <v>#REF!</v>
      </c>
      <c r="BE77" s="2" t="e">
        <f t="shared" si="8"/>
        <v>#REF!</v>
      </c>
      <c r="BF77" s="2"/>
    </row>
    <row r="78" spans="1:58" ht="15.75" customHeight="1">
      <c r="A78" s="2">
        <v>4</v>
      </c>
      <c r="B78" s="2" t="e">
        <f t="shared" si="6"/>
        <v>#REF!</v>
      </c>
      <c r="C78" s="2" t="e">
        <f t="shared" ref="C78:BE78" si="9">(C7-C$69)/C$70</f>
        <v>#REF!</v>
      </c>
      <c r="D78" s="2" t="e">
        <f t="shared" si="9"/>
        <v>#REF!</v>
      </c>
      <c r="E78" s="2" t="e">
        <f t="shared" si="9"/>
        <v>#REF!</v>
      </c>
      <c r="F78" s="2" t="e">
        <f t="shared" si="9"/>
        <v>#REF!</v>
      </c>
      <c r="G78" s="2" t="e">
        <f t="shared" si="9"/>
        <v>#REF!</v>
      </c>
      <c r="H78" s="2" t="e">
        <f t="shared" si="9"/>
        <v>#REF!</v>
      </c>
      <c r="I78" s="2" t="e">
        <f t="shared" si="9"/>
        <v>#REF!</v>
      </c>
      <c r="J78" s="2" t="e">
        <f t="shared" si="9"/>
        <v>#REF!</v>
      </c>
      <c r="K78" s="2" t="e">
        <f t="shared" si="9"/>
        <v>#REF!</v>
      </c>
      <c r="L78" s="2" t="e">
        <f t="shared" si="9"/>
        <v>#REF!</v>
      </c>
      <c r="M78" s="2" t="e">
        <f t="shared" si="9"/>
        <v>#REF!</v>
      </c>
      <c r="N78" s="2" t="e">
        <f t="shared" si="9"/>
        <v>#REF!</v>
      </c>
      <c r="O78" s="2" t="e">
        <f t="shared" si="9"/>
        <v>#REF!</v>
      </c>
      <c r="P78" s="2" t="e">
        <f t="shared" si="9"/>
        <v>#REF!</v>
      </c>
      <c r="Q78" s="2" t="e">
        <f t="shared" si="9"/>
        <v>#REF!</v>
      </c>
      <c r="R78" s="2" t="e">
        <f t="shared" si="9"/>
        <v>#REF!</v>
      </c>
      <c r="S78" s="2" t="e">
        <f t="shared" si="9"/>
        <v>#REF!</v>
      </c>
      <c r="T78" s="2" t="e">
        <f t="shared" si="9"/>
        <v>#REF!</v>
      </c>
      <c r="U78" s="2" t="e">
        <f t="shared" si="9"/>
        <v>#REF!</v>
      </c>
      <c r="V78" s="2" t="e">
        <f t="shared" si="9"/>
        <v>#REF!</v>
      </c>
      <c r="W78" s="2" t="e">
        <f t="shared" si="9"/>
        <v>#REF!</v>
      </c>
      <c r="X78" s="2" t="e">
        <f t="shared" si="9"/>
        <v>#REF!</v>
      </c>
      <c r="Y78" s="2" t="e">
        <f t="shared" si="9"/>
        <v>#REF!</v>
      </c>
      <c r="Z78" s="2" t="e">
        <f t="shared" si="9"/>
        <v>#REF!</v>
      </c>
      <c r="AA78" s="2" t="e">
        <f t="shared" si="9"/>
        <v>#REF!</v>
      </c>
      <c r="AB78" s="2" t="e">
        <f t="shared" si="9"/>
        <v>#REF!</v>
      </c>
      <c r="AC78" s="2" t="e">
        <f t="shared" si="9"/>
        <v>#REF!</v>
      </c>
      <c r="AD78" s="2" t="e">
        <f t="shared" si="9"/>
        <v>#REF!</v>
      </c>
      <c r="AE78" s="2" t="e">
        <f t="shared" si="9"/>
        <v>#REF!</v>
      </c>
      <c r="AF78" s="2" t="e">
        <f t="shared" si="9"/>
        <v>#REF!</v>
      </c>
      <c r="AG78" s="2" t="e">
        <f t="shared" si="9"/>
        <v>#REF!</v>
      </c>
      <c r="AH78" s="2" t="e">
        <f t="shared" si="9"/>
        <v>#REF!</v>
      </c>
      <c r="AI78" s="2" t="e">
        <f t="shared" si="9"/>
        <v>#REF!</v>
      </c>
      <c r="AJ78" s="2" t="e">
        <f t="shared" si="9"/>
        <v>#REF!</v>
      </c>
      <c r="AK78" s="2" t="e">
        <f t="shared" si="9"/>
        <v>#REF!</v>
      </c>
      <c r="AL78" s="2" t="e">
        <f t="shared" si="9"/>
        <v>#REF!</v>
      </c>
      <c r="AM78" s="2" t="e">
        <f t="shared" si="9"/>
        <v>#REF!</v>
      </c>
      <c r="AN78" s="2" t="e">
        <f t="shared" si="9"/>
        <v>#REF!</v>
      </c>
      <c r="AO78" s="2" t="e">
        <f t="shared" si="9"/>
        <v>#REF!</v>
      </c>
      <c r="AP78" s="2" t="e">
        <f t="shared" si="9"/>
        <v>#REF!</v>
      </c>
      <c r="AQ78" s="2" t="e">
        <f t="shared" si="9"/>
        <v>#REF!</v>
      </c>
      <c r="AR78" s="2" t="e">
        <f t="shared" si="9"/>
        <v>#REF!</v>
      </c>
      <c r="AS78" s="2" t="e">
        <f t="shared" si="9"/>
        <v>#REF!</v>
      </c>
      <c r="AT78" s="2" t="e">
        <f t="shared" si="9"/>
        <v>#REF!</v>
      </c>
      <c r="AU78" s="2" t="e">
        <f t="shared" si="9"/>
        <v>#REF!</v>
      </c>
      <c r="AV78" s="2" t="e">
        <f t="shared" si="9"/>
        <v>#REF!</v>
      </c>
      <c r="AW78" s="2" t="e">
        <f t="shared" si="9"/>
        <v>#REF!</v>
      </c>
      <c r="AX78" s="2" t="e">
        <f t="shared" si="9"/>
        <v>#REF!</v>
      </c>
      <c r="AY78" s="2" t="e">
        <f t="shared" si="9"/>
        <v>#REF!</v>
      </c>
      <c r="AZ78" s="2" t="e">
        <f t="shared" si="9"/>
        <v>#REF!</v>
      </c>
      <c r="BA78" s="2" t="e">
        <f t="shared" si="9"/>
        <v>#REF!</v>
      </c>
      <c r="BB78" s="2" t="e">
        <f t="shared" si="9"/>
        <v>#REF!</v>
      </c>
      <c r="BC78" s="2" t="e">
        <f t="shared" si="9"/>
        <v>#REF!</v>
      </c>
      <c r="BD78" s="2" t="e">
        <f t="shared" si="9"/>
        <v>#REF!</v>
      </c>
      <c r="BE78" s="2" t="e">
        <f t="shared" si="9"/>
        <v>#REF!</v>
      </c>
      <c r="BF78" s="2"/>
    </row>
    <row r="79" spans="1:58" ht="15.75" customHeight="1">
      <c r="A79" s="2">
        <v>5</v>
      </c>
      <c r="B79" s="2" t="e">
        <f t="shared" si="6"/>
        <v>#REF!</v>
      </c>
      <c r="C79" s="2" t="e">
        <f t="shared" ref="C79:BE79" si="10">(C8-C$69)/C$70</f>
        <v>#REF!</v>
      </c>
      <c r="D79" s="2" t="e">
        <f t="shared" si="10"/>
        <v>#REF!</v>
      </c>
      <c r="E79" s="2" t="e">
        <f t="shared" si="10"/>
        <v>#REF!</v>
      </c>
      <c r="F79" s="2" t="e">
        <f t="shared" si="10"/>
        <v>#REF!</v>
      </c>
      <c r="G79" s="2" t="e">
        <f t="shared" si="10"/>
        <v>#REF!</v>
      </c>
      <c r="H79" s="2" t="e">
        <f t="shared" si="10"/>
        <v>#REF!</v>
      </c>
      <c r="I79" s="2" t="e">
        <f t="shared" si="10"/>
        <v>#REF!</v>
      </c>
      <c r="J79" s="2" t="e">
        <f t="shared" si="10"/>
        <v>#REF!</v>
      </c>
      <c r="K79" s="2" t="e">
        <f t="shared" si="10"/>
        <v>#REF!</v>
      </c>
      <c r="L79" s="2" t="e">
        <f t="shared" si="10"/>
        <v>#REF!</v>
      </c>
      <c r="M79" s="2" t="e">
        <f t="shared" si="10"/>
        <v>#REF!</v>
      </c>
      <c r="N79" s="2" t="e">
        <f t="shared" si="10"/>
        <v>#REF!</v>
      </c>
      <c r="O79" s="2" t="e">
        <f t="shared" si="10"/>
        <v>#REF!</v>
      </c>
      <c r="P79" s="2" t="e">
        <f t="shared" si="10"/>
        <v>#REF!</v>
      </c>
      <c r="Q79" s="2" t="e">
        <f t="shared" si="10"/>
        <v>#REF!</v>
      </c>
      <c r="R79" s="2" t="e">
        <f t="shared" si="10"/>
        <v>#REF!</v>
      </c>
      <c r="S79" s="2" t="e">
        <f t="shared" si="10"/>
        <v>#REF!</v>
      </c>
      <c r="T79" s="2" t="e">
        <f t="shared" si="10"/>
        <v>#REF!</v>
      </c>
      <c r="U79" s="2" t="e">
        <f t="shared" si="10"/>
        <v>#REF!</v>
      </c>
      <c r="V79" s="2" t="e">
        <f t="shared" si="10"/>
        <v>#REF!</v>
      </c>
      <c r="W79" s="2" t="e">
        <f t="shared" si="10"/>
        <v>#REF!</v>
      </c>
      <c r="X79" s="2" t="e">
        <f t="shared" si="10"/>
        <v>#REF!</v>
      </c>
      <c r="Y79" s="2" t="e">
        <f t="shared" si="10"/>
        <v>#REF!</v>
      </c>
      <c r="Z79" s="2" t="e">
        <f t="shared" si="10"/>
        <v>#REF!</v>
      </c>
      <c r="AA79" s="2" t="e">
        <f t="shared" si="10"/>
        <v>#REF!</v>
      </c>
      <c r="AB79" s="2" t="e">
        <f t="shared" si="10"/>
        <v>#REF!</v>
      </c>
      <c r="AC79" s="2" t="e">
        <f t="shared" si="10"/>
        <v>#REF!</v>
      </c>
      <c r="AD79" s="2" t="e">
        <f t="shared" si="10"/>
        <v>#REF!</v>
      </c>
      <c r="AE79" s="2" t="e">
        <f t="shared" si="10"/>
        <v>#REF!</v>
      </c>
      <c r="AF79" s="2" t="e">
        <f t="shared" si="10"/>
        <v>#REF!</v>
      </c>
      <c r="AG79" s="2" t="e">
        <f t="shared" si="10"/>
        <v>#REF!</v>
      </c>
      <c r="AH79" s="2" t="e">
        <f t="shared" si="10"/>
        <v>#REF!</v>
      </c>
      <c r="AI79" s="2" t="e">
        <f t="shared" si="10"/>
        <v>#REF!</v>
      </c>
      <c r="AJ79" s="2" t="e">
        <f t="shared" si="10"/>
        <v>#REF!</v>
      </c>
      <c r="AK79" s="2" t="e">
        <f t="shared" si="10"/>
        <v>#REF!</v>
      </c>
      <c r="AL79" s="2" t="e">
        <f t="shared" si="10"/>
        <v>#REF!</v>
      </c>
      <c r="AM79" s="2" t="e">
        <f t="shared" si="10"/>
        <v>#REF!</v>
      </c>
      <c r="AN79" s="2" t="e">
        <f t="shared" si="10"/>
        <v>#REF!</v>
      </c>
      <c r="AO79" s="2" t="e">
        <f t="shared" si="10"/>
        <v>#REF!</v>
      </c>
      <c r="AP79" s="2" t="e">
        <f t="shared" si="10"/>
        <v>#REF!</v>
      </c>
      <c r="AQ79" s="2" t="e">
        <f t="shared" si="10"/>
        <v>#REF!</v>
      </c>
      <c r="AR79" s="2" t="e">
        <f t="shared" si="10"/>
        <v>#REF!</v>
      </c>
      <c r="AS79" s="2" t="e">
        <f t="shared" si="10"/>
        <v>#REF!</v>
      </c>
      <c r="AT79" s="2" t="e">
        <f t="shared" si="10"/>
        <v>#REF!</v>
      </c>
      <c r="AU79" s="2" t="e">
        <f t="shared" si="10"/>
        <v>#REF!</v>
      </c>
      <c r="AV79" s="2" t="e">
        <f t="shared" si="10"/>
        <v>#REF!</v>
      </c>
      <c r="AW79" s="2" t="e">
        <f t="shared" si="10"/>
        <v>#REF!</v>
      </c>
      <c r="AX79" s="2" t="e">
        <f t="shared" si="10"/>
        <v>#REF!</v>
      </c>
      <c r="AY79" s="2" t="e">
        <f t="shared" si="10"/>
        <v>#REF!</v>
      </c>
      <c r="AZ79" s="2" t="e">
        <f t="shared" si="10"/>
        <v>#REF!</v>
      </c>
      <c r="BA79" s="2" t="e">
        <f t="shared" si="10"/>
        <v>#REF!</v>
      </c>
      <c r="BB79" s="2" t="e">
        <f t="shared" si="10"/>
        <v>#REF!</v>
      </c>
      <c r="BC79" s="2" t="e">
        <f t="shared" si="10"/>
        <v>#REF!</v>
      </c>
      <c r="BD79" s="2" t="e">
        <f t="shared" si="10"/>
        <v>#REF!</v>
      </c>
      <c r="BE79" s="2" t="e">
        <f t="shared" si="10"/>
        <v>#REF!</v>
      </c>
      <c r="BF79" s="2"/>
    </row>
    <row r="80" spans="1:58" ht="15.75" customHeight="1">
      <c r="A80" s="2">
        <v>6</v>
      </c>
      <c r="B80" s="2" t="e">
        <f t="shared" si="6"/>
        <v>#REF!</v>
      </c>
      <c r="C80" s="2" t="e">
        <f t="shared" ref="C80:BE80" si="11">(C9-C$69)/C$70</f>
        <v>#REF!</v>
      </c>
      <c r="D80" s="2" t="e">
        <f t="shared" si="11"/>
        <v>#REF!</v>
      </c>
      <c r="E80" s="2" t="e">
        <f t="shared" si="11"/>
        <v>#REF!</v>
      </c>
      <c r="F80" s="2" t="e">
        <f t="shared" si="11"/>
        <v>#REF!</v>
      </c>
      <c r="G80" s="2" t="e">
        <f t="shared" si="11"/>
        <v>#REF!</v>
      </c>
      <c r="H80" s="2" t="e">
        <f t="shared" si="11"/>
        <v>#REF!</v>
      </c>
      <c r="I80" s="2" t="e">
        <f t="shared" si="11"/>
        <v>#REF!</v>
      </c>
      <c r="J80" s="2" t="e">
        <f t="shared" si="11"/>
        <v>#REF!</v>
      </c>
      <c r="K80" s="2" t="e">
        <f t="shared" si="11"/>
        <v>#REF!</v>
      </c>
      <c r="L80" s="2" t="e">
        <f t="shared" si="11"/>
        <v>#REF!</v>
      </c>
      <c r="M80" s="2" t="e">
        <f t="shared" si="11"/>
        <v>#REF!</v>
      </c>
      <c r="N80" s="2" t="e">
        <f t="shared" si="11"/>
        <v>#REF!</v>
      </c>
      <c r="O80" s="2" t="e">
        <f t="shared" si="11"/>
        <v>#REF!</v>
      </c>
      <c r="P80" s="2" t="e">
        <f t="shared" si="11"/>
        <v>#REF!</v>
      </c>
      <c r="Q80" s="2" t="e">
        <f t="shared" si="11"/>
        <v>#REF!</v>
      </c>
      <c r="R80" s="2" t="e">
        <f t="shared" si="11"/>
        <v>#REF!</v>
      </c>
      <c r="S80" s="2" t="e">
        <f t="shared" si="11"/>
        <v>#REF!</v>
      </c>
      <c r="T80" s="2" t="e">
        <f t="shared" si="11"/>
        <v>#REF!</v>
      </c>
      <c r="U80" s="2" t="e">
        <f t="shared" si="11"/>
        <v>#REF!</v>
      </c>
      <c r="V80" s="2" t="e">
        <f t="shared" si="11"/>
        <v>#REF!</v>
      </c>
      <c r="W80" s="2" t="e">
        <f t="shared" si="11"/>
        <v>#REF!</v>
      </c>
      <c r="X80" s="2" t="e">
        <f t="shared" si="11"/>
        <v>#REF!</v>
      </c>
      <c r="Y80" s="2" t="e">
        <f t="shared" si="11"/>
        <v>#REF!</v>
      </c>
      <c r="Z80" s="2" t="e">
        <f t="shared" si="11"/>
        <v>#REF!</v>
      </c>
      <c r="AA80" s="2" t="e">
        <f t="shared" si="11"/>
        <v>#REF!</v>
      </c>
      <c r="AB80" s="2" t="e">
        <f t="shared" si="11"/>
        <v>#REF!</v>
      </c>
      <c r="AC80" s="2" t="e">
        <f t="shared" si="11"/>
        <v>#REF!</v>
      </c>
      <c r="AD80" s="2" t="e">
        <f t="shared" si="11"/>
        <v>#REF!</v>
      </c>
      <c r="AE80" s="2" t="e">
        <f t="shared" si="11"/>
        <v>#REF!</v>
      </c>
      <c r="AF80" s="2" t="e">
        <f t="shared" si="11"/>
        <v>#REF!</v>
      </c>
      <c r="AG80" s="2" t="e">
        <f t="shared" si="11"/>
        <v>#REF!</v>
      </c>
      <c r="AH80" s="2" t="e">
        <f t="shared" si="11"/>
        <v>#REF!</v>
      </c>
      <c r="AI80" s="2" t="e">
        <f t="shared" si="11"/>
        <v>#REF!</v>
      </c>
      <c r="AJ80" s="2" t="e">
        <f t="shared" si="11"/>
        <v>#REF!</v>
      </c>
      <c r="AK80" s="2" t="e">
        <f t="shared" si="11"/>
        <v>#REF!</v>
      </c>
      <c r="AL80" s="2" t="e">
        <f t="shared" si="11"/>
        <v>#REF!</v>
      </c>
      <c r="AM80" s="2" t="e">
        <f t="shared" si="11"/>
        <v>#REF!</v>
      </c>
      <c r="AN80" s="2" t="e">
        <f t="shared" si="11"/>
        <v>#REF!</v>
      </c>
      <c r="AO80" s="2" t="e">
        <f t="shared" si="11"/>
        <v>#REF!</v>
      </c>
      <c r="AP80" s="2" t="e">
        <f t="shared" si="11"/>
        <v>#REF!</v>
      </c>
      <c r="AQ80" s="2" t="e">
        <f t="shared" si="11"/>
        <v>#REF!</v>
      </c>
      <c r="AR80" s="2" t="e">
        <f t="shared" si="11"/>
        <v>#REF!</v>
      </c>
      <c r="AS80" s="2" t="e">
        <f t="shared" si="11"/>
        <v>#REF!</v>
      </c>
      <c r="AT80" s="2" t="e">
        <f t="shared" si="11"/>
        <v>#REF!</v>
      </c>
      <c r="AU80" s="2" t="e">
        <f t="shared" si="11"/>
        <v>#REF!</v>
      </c>
      <c r="AV80" s="2" t="e">
        <f t="shared" si="11"/>
        <v>#REF!</v>
      </c>
      <c r="AW80" s="2" t="e">
        <f t="shared" si="11"/>
        <v>#REF!</v>
      </c>
      <c r="AX80" s="2" t="e">
        <f t="shared" si="11"/>
        <v>#REF!</v>
      </c>
      <c r="AY80" s="2" t="e">
        <f t="shared" si="11"/>
        <v>#REF!</v>
      </c>
      <c r="AZ80" s="2" t="e">
        <f t="shared" si="11"/>
        <v>#REF!</v>
      </c>
      <c r="BA80" s="2" t="e">
        <f t="shared" si="11"/>
        <v>#REF!</v>
      </c>
      <c r="BB80" s="2" t="e">
        <f t="shared" si="11"/>
        <v>#REF!</v>
      </c>
      <c r="BC80" s="2" t="e">
        <f t="shared" si="11"/>
        <v>#REF!</v>
      </c>
      <c r="BD80" s="2" t="e">
        <f t="shared" si="11"/>
        <v>#REF!</v>
      </c>
      <c r="BE80" s="2" t="e">
        <f t="shared" si="11"/>
        <v>#REF!</v>
      </c>
      <c r="BF80" s="2"/>
    </row>
    <row r="81" spans="1:58" ht="15.75" customHeight="1">
      <c r="A81" s="2">
        <v>7</v>
      </c>
      <c r="B81" s="2" t="e">
        <f t="shared" si="6"/>
        <v>#REF!</v>
      </c>
      <c r="C81" s="2" t="e">
        <f t="shared" ref="C81:BE81" si="12">(C10-C$69)/C$70</f>
        <v>#REF!</v>
      </c>
      <c r="D81" s="2" t="e">
        <f t="shared" si="12"/>
        <v>#REF!</v>
      </c>
      <c r="E81" s="2" t="e">
        <f t="shared" si="12"/>
        <v>#REF!</v>
      </c>
      <c r="F81" s="2" t="e">
        <f t="shared" si="12"/>
        <v>#REF!</v>
      </c>
      <c r="G81" s="2" t="e">
        <f t="shared" si="12"/>
        <v>#REF!</v>
      </c>
      <c r="H81" s="2" t="e">
        <f t="shared" si="12"/>
        <v>#REF!</v>
      </c>
      <c r="I81" s="2" t="e">
        <f t="shared" si="12"/>
        <v>#REF!</v>
      </c>
      <c r="J81" s="2" t="e">
        <f t="shared" si="12"/>
        <v>#REF!</v>
      </c>
      <c r="K81" s="2" t="e">
        <f t="shared" si="12"/>
        <v>#REF!</v>
      </c>
      <c r="L81" s="2" t="e">
        <f t="shared" si="12"/>
        <v>#REF!</v>
      </c>
      <c r="M81" s="2" t="e">
        <f t="shared" si="12"/>
        <v>#REF!</v>
      </c>
      <c r="N81" s="2" t="e">
        <f t="shared" si="12"/>
        <v>#REF!</v>
      </c>
      <c r="O81" s="2" t="e">
        <f t="shared" si="12"/>
        <v>#REF!</v>
      </c>
      <c r="P81" s="2" t="e">
        <f t="shared" si="12"/>
        <v>#REF!</v>
      </c>
      <c r="Q81" s="2" t="e">
        <f t="shared" si="12"/>
        <v>#REF!</v>
      </c>
      <c r="R81" s="2" t="e">
        <f t="shared" si="12"/>
        <v>#REF!</v>
      </c>
      <c r="S81" s="2" t="e">
        <f t="shared" si="12"/>
        <v>#REF!</v>
      </c>
      <c r="T81" s="2" t="e">
        <f t="shared" si="12"/>
        <v>#REF!</v>
      </c>
      <c r="U81" s="2" t="e">
        <f t="shared" si="12"/>
        <v>#REF!</v>
      </c>
      <c r="V81" s="2" t="e">
        <f t="shared" si="12"/>
        <v>#REF!</v>
      </c>
      <c r="W81" s="2" t="e">
        <f t="shared" si="12"/>
        <v>#REF!</v>
      </c>
      <c r="X81" s="2" t="e">
        <f t="shared" si="12"/>
        <v>#REF!</v>
      </c>
      <c r="Y81" s="2" t="e">
        <f t="shared" si="12"/>
        <v>#REF!</v>
      </c>
      <c r="Z81" s="2" t="e">
        <f t="shared" si="12"/>
        <v>#REF!</v>
      </c>
      <c r="AA81" s="2" t="e">
        <f t="shared" si="12"/>
        <v>#REF!</v>
      </c>
      <c r="AB81" s="2" t="e">
        <f t="shared" si="12"/>
        <v>#REF!</v>
      </c>
      <c r="AC81" s="2" t="e">
        <f t="shared" si="12"/>
        <v>#REF!</v>
      </c>
      <c r="AD81" s="2" t="e">
        <f t="shared" si="12"/>
        <v>#REF!</v>
      </c>
      <c r="AE81" s="2" t="e">
        <f t="shared" si="12"/>
        <v>#REF!</v>
      </c>
      <c r="AF81" s="2" t="e">
        <f t="shared" si="12"/>
        <v>#REF!</v>
      </c>
      <c r="AG81" s="2" t="e">
        <f t="shared" si="12"/>
        <v>#REF!</v>
      </c>
      <c r="AH81" s="2" t="e">
        <f t="shared" si="12"/>
        <v>#REF!</v>
      </c>
      <c r="AI81" s="2" t="e">
        <f t="shared" si="12"/>
        <v>#REF!</v>
      </c>
      <c r="AJ81" s="2" t="e">
        <f t="shared" si="12"/>
        <v>#REF!</v>
      </c>
      <c r="AK81" s="2" t="e">
        <f t="shared" si="12"/>
        <v>#REF!</v>
      </c>
      <c r="AL81" s="2" t="e">
        <f t="shared" si="12"/>
        <v>#REF!</v>
      </c>
      <c r="AM81" s="2" t="e">
        <f t="shared" si="12"/>
        <v>#REF!</v>
      </c>
      <c r="AN81" s="2" t="e">
        <f t="shared" si="12"/>
        <v>#REF!</v>
      </c>
      <c r="AO81" s="2" t="e">
        <f t="shared" si="12"/>
        <v>#REF!</v>
      </c>
      <c r="AP81" s="2" t="e">
        <f t="shared" si="12"/>
        <v>#REF!</v>
      </c>
      <c r="AQ81" s="2" t="e">
        <f t="shared" si="12"/>
        <v>#REF!</v>
      </c>
      <c r="AR81" s="2" t="e">
        <f t="shared" si="12"/>
        <v>#REF!</v>
      </c>
      <c r="AS81" s="2" t="e">
        <f t="shared" si="12"/>
        <v>#REF!</v>
      </c>
      <c r="AT81" s="2" t="e">
        <f t="shared" si="12"/>
        <v>#REF!</v>
      </c>
      <c r="AU81" s="2" t="e">
        <f t="shared" si="12"/>
        <v>#REF!</v>
      </c>
      <c r="AV81" s="2" t="e">
        <f t="shared" si="12"/>
        <v>#REF!</v>
      </c>
      <c r="AW81" s="2" t="e">
        <f t="shared" si="12"/>
        <v>#REF!</v>
      </c>
      <c r="AX81" s="2" t="e">
        <f t="shared" si="12"/>
        <v>#REF!</v>
      </c>
      <c r="AY81" s="2" t="e">
        <f t="shared" si="12"/>
        <v>#REF!</v>
      </c>
      <c r="AZ81" s="2" t="e">
        <f t="shared" si="12"/>
        <v>#REF!</v>
      </c>
      <c r="BA81" s="2" t="e">
        <f t="shared" si="12"/>
        <v>#REF!</v>
      </c>
      <c r="BB81" s="2" t="e">
        <f t="shared" si="12"/>
        <v>#REF!</v>
      </c>
      <c r="BC81" s="2" t="e">
        <f t="shared" si="12"/>
        <v>#REF!</v>
      </c>
      <c r="BD81" s="2" t="e">
        <f t="shared" si="12"/>
        <v>#REF!</v>
      </c>
      <c r="BE81" s="2" t="e">
        <f t="shared" si="12"/>
        <v>#REF!</v>
      </c>
      <c r="BF81" s="2"/>
    </row>
    <row r="82" spans="1:58" ht="15.75" customHeight="1">
      <c r="A82" s="2">
        <v>8</v>
      </c>
      <c r="B82" s="2" t="e">
        <f t="shared" si="6"/>
        <v>#REF!</v>
      </c>
      <c r="C82" s="2" t="e">
        <f t="shared" ref="C82:BE82" si="13">(C11-C$69)/C$70</f>
        <v>#REF!</v>
      </c>
      <c r="D82" s="2" t="e">
        <f t="shared" si="13"/>
        <v>#REF!</v>
      </c>
      <c r="E82" s="2" t="e">
        <f t="shared" si="13"/>
        <v>#REF!</v>
      </c>
      <c r="F82" s="2" t="e">
        <f t="shared" si="13"/>
        <v>#REF!</v>
      </c>
      <c r="G82" s="2" t="e">
        <f t="shared" si="13"/>
        <v>#REF!</v>
      </c>
      <c r="H82" s="2" t="e">
        <f t="shared" si="13"/>
        <v>#REF!</v>
      </c>
      <c r="I82" s="2" t="e">
        <f t="shared" si="13"/>
        <v>#REF!</v>
      </c>
      <c r="J82" s="2" t="e">
        <f t="shared" si="13"/>
        <v>#REF!</v>
      </c>
      <c r="K82" s="2" t="e">
        <f t="shared" si="13"/>
        <v>#REF!</v>
      </c>
      <c r="L82" s="2" t="e">
        <f t="shared" si="13"/>
        <v>#REF!</v>
      </c>
      <c r="M82" s="2" t="e">
        <f t="shared" si="13"/>
        <v>#REF!</v>
      </c>
      <c r="N82" s="2" t="e">
        <f t="shared" si="13"/>
        <v>#REF!</v>
      </c>
      <c r="O82" s="2" t="e">
        <f t="shared" si="13"/>
        <v>#REF!</v>
      </c>
      <c r="P82" s="2" t="e">
        <f t="shared" si="13"/>
        <v>#REF!</v>
      </c>
      <c r="Q82" s="2" t="e">
        <f t="shared" si="13"/>
        <v>#REF!</v>
      </c>
      <c r="R82" s="2" t="e">
        <f t="shared" si="13"/>
        <v>#REF!</v>
      </c>
      <c r="S82" s="2" t="e">
        <f t="shared" si="13"/>
        <v>#REF!</v>
      </c>
      <c r="T82" s="2" t="e">
        <f t="shared" si="13"/>
        <v>#REF!</v>
      </c>
      <c r="U82" s="2" t="e">
        <f t="shared" si="13"/>
        <v>#REF!</v>
      </c>
      <c r="V82" s="2" t="e">
        <f t="shared" si="13"/>
        <v>#REF!</v>
      </c>
      <c r="W82" s="2" t="e">
        <f t="shared" si="13"/>
        <v>#REF!</v>
      </c>
      <c r="X82" s="2" t="e">
        <f t="shared" si="13"/>
        <v>#REF!</v>
      </c>
      <c r="Y82" s="2" t="e">
        <f t="shared" si="13"/>
        <v>#REF!</v>
      </c>
      <c r="Z82" s="2" t="e">
        <f t="shared" si="13"/>
        <v>#REF!</v>
      </c>
      <c r="AA82" s="2" t="e">
        <f t="shared" si="13"/>
        <v>#REF!</v>
      </c>
      <c r="AB82" s="2" t="e">
        <f t="shared" si="13"/>
        <v>#REF!</v>
      </c>
      <c r="AC82" s="2" t="e">
        <f t="shared" si="13"/>
        <v>#REF!</v>
      </c>
      <c r="AD82" s="2" t="e">
        <f t="shared" si="13"/>
        <v>#REF!</v>
      </c>
      <c r="AE82" s="2" t="e">
        <f t="shared" si="13"/>
        <v>#REF!</v>
      </c>
      <c r="AF82" s="2" t="e">
        <f t="shared" si="13"/>
        <v>#REF!</v>
      </c>
      <c r="AG82" s="2" t="e">
        <f t="shared" si="13"/>
        <v>#REF!</v>
      </c>
      <c r="AH82" s="2" t="e">
        <f t="shared" si="13"/>
        <v>#REF!</v>
      </c>
      <c r="AI82" s="2" t="e">
        <f t="shared" si="13"/>
        <v>#REF!</v>
      </c>
      <c r="AJ82" s="2" t="e">
        <f t="shared" si="13"/>
        <v>#REF!</v>
      </c>
      <c r="AK82" s="2" t="e">
        <f t="shared" si="13"/>
        <v>#REF!</v>
      </c>
      <c r="AL82" s="2" t="e">
        <f t="shared" si="13"/>
        <v>#REF!</v>
      </c>
      <c r="AM82" s="2" t="e">
        <f t="shared" si="13"/>
        <v>#REF!</v>
      </c>
      <c r="AN82" s="2" t="e">
        <f t="shared" si="13"/>
        <v>#REF!</v>
      </c>
      <c r="AO82" s="2" t="e">
        <f t="shared" si="13"/>
        <v>#REF!</v>
      </c>
      <c r="AP82" s="2" t="e">
        <f t="shared" si="13"/>
        <v>#REF!</v>
      </c>
      <c r="AQ82" s="2" t="e">
        <f t="shared" si="13"/>
        <v>#REF!</v>
      </c>
      <c r="AR82" s="2" t="e">
        <f t="shared" si="13"/>
        <v>#REF!</v>
      </c>
      <c r="AS82" s="2" t="e">
        <f t="shared" si="13"/>
        <v>#REF!</v>
      </c>
      <c r="AT82" s="2" t="e">
        <f t="shared" si="13"/>
        <v>#REF!</v>
      </c>
      <c r="AU82" s="2" t="e">
        <f t="shared" si="13"/>
        <v>#REF!</v>
      </c>
      <c r="AV82" s="2" t="e">
        <f t="shared" si="13"/>
        <v>#REF!</v>
      </c>
      <c r="AW82" s="2" t="e">
        <f t="shared" si="13"/>
        <v>#REF!</v>
      </c>
      <c r="AX82" s="2" t="e">
        <f t="shared" si="13"/>
        <v>#REF!</v>
      </c>
      <c r="AY82" s="2" t="e">
        <f t="shared" si="13"/>
        <v>#REF!</v>
      </c>
      <c r="AZ82" s="2" t="e">
        <f t="shared" si="13"/>
        <v>#REF!</v>
      </c>
      <c r="BA82" s="2" t="e">
        <f t="shared" si="13"/>
        <v>#REF!</v>
      </c>
      <c r="BB82" s="2" t="e">
        <f t="shared" si="13"/>
        <v>#REF!</v>
      </c>
      <c r="BC82" s="2" t="e">
        <f t="shared" si="13"/>
        <v>#REF!</v>
      </c>
      <c r="BD82" s="2" t="e">
        <f t="shared" si="13"/>
        <v>#REF!</v>
      </c>
      <c r="BE82" s="2" t="e">
        <f t="shared" si="13"/>
        <v>#REF!</v>
      </c>
      <c r="BF82" s="2"/>
    </row>
    <row r="83" spans="1:58" ht="15.75" customHeight="1">
      <c r="A83" s="2">
        <v>9</v>
      </c>
      <c r="B83" s="2" t="e">
        <f t="shared" si="6"/>
        <v>#REF!</v>
      </c>
      <c r="C83" s="2" t="e">
        <f t="shared" ref="C83:BE83" si="14">(C12-C$69)/C$70</f>
        <v>#REF!</v>
      </c>
      <c r="D83" s="2" t="e">
        <f t="shared" si="14"/>
        <v>#REF!</v>
      </c>
      <c r="E83" s="2" t="e">
        <f t="shared" si="14"/>
        <v>#REF!</v>
      </c>
      <c r="F83" s="2" t="e">
        <f t="shared" si="14"/>
        <v>#REF!</v>
      </c>
      <c r="G83" s="2" t="e">
        <f t="shared" si="14"/>
        <v>#REF!</v>
      </c>
      <c r="H83" s="2" t="e">
        <f t="shared" si="14"/>
        <v>#REF!</v>
      </c>
      <c r="I83" s="2" t="e">
        <f t="shared" si="14"/>
        <v>#REF!</v>
      </c>
      <c r="J83" s="2" t="e">
        <f t="shared" si="14"/>
        <v>#REF!</v>
      </c>
      <c r="K83" s="2" t="e">
        <f t="shared" si="14"/>
        <v>#REF!</v>
      </c>
      <c r="L83" s="2" t="e">
        <f t="shared" si="14"/>
        <v>#REF!</v>
      </c>
      <c r="M83" s="2" t="e">
        <f t="shared" si="14"/>
        <v>#REF!</v>
      </c>
      <c r="N83" s="2" t="e">
        <f t="shared" si="14"/>
        <v>#REF!</v>
      </c>
      <c r="O83" s="2" t="e">
        <f t="shared" si="14"/>
        <v>#REF!</v>
      </c>
      <c r="P83" s="2" t="e">
        <f t="shared" si="14"/>
        <v>#REF!</v>
      </c>
      <c r="Q83" s="2" t="e">
        <f t="shared" si="14"/>
        <v>#REF!</v>
      </c>
      <c r="R83" s="2" t="e">
        <f t="shared" si="14"/>
        <v>#REF!</v>
      </c>
      <c r="S83" s="2" t="e">
        <f t="shared" si="14"/>
        <v>#REF!</v>
      </c>
      <c r="T83" s="2" t="e">
        <f t="shared" si="14"/>
        <v>#REF!</v>
      </c>
      <c r="U83" s="2" t="e">
        <f t="shared" si="14"/>
        <v>#REF!</v>
      </c>
      <c r="V83" s="2" t="e">
        <f t="shared" si="14"/>
        <v>#REF!</v>
      </c>
      <c r="W83" s="2" t="e">
        <f t="shared" si="14"/>
        <v>#REF!</v>
      </c>
      <c r="X83" s="2" t="e">
        <f t="shared" si="14"/>
        <v>#REF!</v>
      </c>
      <c r="Y83" s="2" t="e">
        <f t="shared" si="14"/>
        <v>#REF!</v>
      </c>
      <c r="Z83" s="2" t="e">
        <f t="shared" si="14"/>
        <v>#REF!</v>
      </c>
      <c r="AA83" s="2" t="e">
        <f t="shared" si="14"/>
        <v>#REF!</v>
      </c>
      <c r="AB83" s="2" t="e">
        <f t="shared" si="14"/>
        <v>#REF!</v>
      </c>
      <c r="AC83" s="2" t="e">
        <f t="shared" si="14"/>
        <v>#REF!</v>
      </c>
      <c r="AD83" s="2" t="e">
        <f t="shared" si="14"/>
        <v>#REF!</v>
      </c>
      <c r="AE83" s="2" t="e">
        <f t="shared" si="14"/>
        <v>#REF!</v>
      </c>
      <c r="AF83" s="2" t="e">
        <f t="shared" si="14"/>
        <v>#REF!</v>
      </c>
      <c r="AG83" s="2" t="e">
        <f t="shared" si="14"/>
        <v>#REF!</v>
      </c>
      <c r="AH83" s="2" t="e">
        <f t="shared" si="14"/>
        <v>#REF!</v>
      </c>
      <c r="AI83" s="2" t="e">
        <f t="shared" si="14"/>
        <v>#REF!</v>
      </c>
      <c r="AJ83" s="2" t="e">
        <f t="shared" si="14"/>
        <v>#REF!</v>
      </c>
      <c r="AK83" s="2" t="e">
        <f t="shared" si="14"/>
        <v>#REF!</v>
      </c>
      <c r="AL83" s="2" t="e">
        <f t="shared" si="14"/>
        <v>#REF!</v>
      </c>
      <c r="AM83" s="2" t="e">
        <f t="shared" si="14"/>
        <v>#REF!</v>
      </c>
      <c r="AN83" s="2" t="e">
        <f t="shared" si="14"/>
        <v>#REF!</v>
      </c>
      <c r="AO83" s="2" t="e">
        <f t="shared" si="14"/>
        <v>#REF!</v>
      </c>
      <c r="AP83" s="2" t="e">
        <f t="shared" si="14"/>
        <v>#REF!</v>
      </c>
      <c r="AQ83" s="2" t="e">
        <f t="shared" si="14"/>
        <v>#REF!</v>
      </c>
      <c r="AR83" s="2" t="e">
        <f t="shared" si="14"/>
        <v>#REF!</v>
      </c>
      <c r="AS83" s="2" t="e">
        <f t="shared" si="14"/>
        <v>#REF!</v>
      </c>
      <c r="AT83" s="2" t="e">
        <f t="shared" si="14"/>
        <v>#REF!</v>
      </c>
      <c r="AU83" s="2" t="e">
        <f t="shared" si="14"/>
        <v>#REF!</v>
      </c>
      <c r="AV83" s="2" t="e">
        <f t="shared" si="14"/>
        <v>#REF!</v>
      </c>
      <c r="AW83" s="2" t="e">
        <f t="shared" si="14"/>
        <v>#REF!</v>
      </c>
      <c r="AX83" s="2" t="e">
        <f t="shared" si="14"/>
        <v>#REF!</v>
      </c>
      <c r="AY83" s="2" t="e">
        <f t="shared" si="14"/>
        <v>#REF!</v>
      </c>
      <c r="AZ83" s="2" t="e">
        <f t="shared" si="14"/>
        <v>#REF!</v>
      </c>
      <c r="BA83" s="2" t="e">
        <f t="shared" si="14"/>
        <v>#REF!</v>
      </c>
      <c r="BB83" s="2" t="e">
        <f t="shared" si="14"/>
        <v>#REF!</v>
      </c>
      <c r="BC83" s="2" t="e">
        <f t="shared" si="14"/>
        <v>#REF!</v>
      </c>
      <c r="BD83" s="2" t="e">
        <f t="shared" si="14"/>
        <v>#REF!</v>
      </c>
      <c r="BE83" s="2" t="e">
        <f t="shared" si="14"/>
        <v>#REF!</v>
      </c>
      <c r="BF83" s="2"/>
    </row>
    <row r="84" spans="1:58" ht="15.75" customHeight="1">
      <c r="A84" s="2">
        <v>10</v>
      </c>
      <c r="B84" s="2" t="e">
        <f t="shared" si="6"/>
        <v>#REF!</v>
      </c>
      <c r="C84" s="2" t="e">
        <f t="shared" ref="C84:BE84" si="15">(C13-C$69)/C$70</f>
        <v>#REF!</v>
      </c>
      <c r="D84" s="2" t="e">
        <f t="shared" si="15"/>
        <v>#REF!</v>
      </c>
      <c r="E84" s="2" t="e">
        <f t="shared" si="15"/>
        <v>#REF!</v>
      </c>
      <c r="F84" s="2" t="e">
        <f t="shared" si="15"/>
        <v>#REF!</v>
      </c>
      <c r="G84" s="2" t="e">
        <f t="shared" si="15"/>
        <v>#REF!</v>
      </c>
      <c r="H84" s="2" t="e">
        <f t="shared" si="15"/>
        <v>#REF!</v>
      </c>
      <c r="I84" s="2" t="e">
        <f t="shared" si="15"/>
        <v>#REF!</v>
      </c>
      <c r="J84" s="2" t="e">
        <f t="shared" si="15"/>
        <v>#REF!</v>
      </c>
      <c r="K84" s="2" t="e">
        <f t="shared" si="15"/>
        <v>#REF!</v>
      </c>
      <c r="L84" s="2" t="e">
        <f t="shared" si="15"/>
        <v>#REF!</v>
      </c>
      <c r="M84" s="2" t="e">
        <f t="shared" si="15"/>
        <v>#REF!</v>
      </c>
      <c r="N84" s="2" t="e">
        <f t="shared" si="15"/>
        <v>#REF!</v>
      </c>
      <c r="O84" s="2" t="e">
        <f t="shared" si="15"/>
        <v>#REF!</v>
      </c>
      <c r="P84" s="2" t="e">
        <f t="shared" si="15"/>
        <v>#REF!</v>
      </c>
      <c r="Q84" s="2" t="e">
        <f t="shared" si="15"/>
        <v>#REF!</v>
      </c>
      <c r="R84" s="2" t="e">
        <f t="shared" si="15"/>
        <v>#REF!</v>
      </c>
      <c r="S84" s="2" t="e">
        <f t="shared" si="15"/>
        <v>#REF!</v>
      </c>
      <c r="T84" s="2" t="e">
        <f t="shared" si="15"/>
        <v>#REF!</v>
      </c>
      <c r="U84" s="2" t="e">
        <f t="shared" si="15"/>
        <v>#REF!</v>
      </c>
      <c r="V84" s="2" t="e">
        <f t="shared" si="15"/>
        <v>#REF!</v>
      </c>
      <c r="W84" s="2" t="e">
        <f t="shared" si="15"/>
        <v>#REF!</v>
      </c>
      <c r="X84" s="2" t="e">
        <f t="shared" si="15"/>
        <v>#REF!</v>
      </c>
      <c r="Y84" s="2" t="e">
        <f t="shared" si="15"/>
        <v>#REF!</v>
      </c>
      <c r="Z84" s="2" t="e">
        <f t="shared" si="15"/>
        <v>#REF!</v>
      </c>
      <c r="AA84" s="2" t="e">
        <f t="shared" si="15"/>
        <v>#REF!</v>
      </c>
      <c r="AB84" s="2" t="e">
        <f t="shared" si="15"/>
        <v>#REF!</v>
      </c>
      <c r="AC84" s="2" t="e">
        <f t="shared" si="15"/>
        <v>#REF!</v>
      </c>
      <c r="AD84" s="2" t="e">
        <f t="shared" si="15"/>
        <v>#REF!</v>
      </c>
      <c r="AE84" s="2" t="e">
        <f t="shared" si="15"/>
        <v>#REF!</v>
      </c>
      <c r="AF84" s="2" t="e">
        <f t="shared" si="15"/>
        <v>#REF!</v>
      </c>
      <c r="AG84" s="2" t="e">
        <f t="shared" si="15"/>
        <v>#REF!</v>
      </c>
      <c r="AH84" s="2" t="e">
        <f t="shared" si="15"/>
        <v>#REF!</v>
      </c>
      <c r="AI84" s="2" t="e">
        <f t="shared" si="15"/>
        <v>#REF!</v>
      </c>
      <c r="AJ84" s="2" t="e">
        <f t="shared" si="15"/>
        <v>#REF!</v>
      </c>
      <c r="AK84" s="2" t="e">
        <f t="shared" si="15"/>
        <v>#REF!</v>
      </c>
      <c r="AL84" s="2" t="e">
        <f t="shared" si="15"/>
        <v>#REF!</v>
      </c>
      <c r="AM84" s="2" t="e">
        <f t="shared" si="15"/>
        <v>#REF!</v>
      </c>
      <c r="AN84" s="2" t="e">
        <f t="shared" si="15"/>
        <v>#REF!</v>
      </c>
      <c r="AO84" s="2" t="e">
        <f t="shared" si="15"/>
        <v>#REF!</v>
      </c>
      <c r="AP84" s="2" t="e">
        <f t="shared" si="15"/>
        <v>#REF!</v>
      </c>
      <c r="AQ84" s="2" t="e">
        <f t="shared" si="15"/>
        <v>#REF!</v>
      </c>
      <c r="AR84" s="2" t="e">
        <f t="shared" si="15"/>
        <v>#REF!</v>
      </c>
      <c r="AS84" s="2" t="e">
        <f t="shared" si="15"/>
        <v>#REF!</v>
      </c>
      <c r="AT84" s="2" t="e">
        <f t="shared" si="15"/>
        <v>#REF!</v>
      </c>
      <c r="AU84" s="2" t="e">
        <f t="shared" si="15"/>
        <v>#REF!</v>
      </c>
      <c r="AV84" s="2" t="e">
        <f t="shared" si="15"/>
        <v>#REF!</v>
      </c>
      <c r="AW84" s="2" t="e">
        <f t="shared" si="15"/>
        <v>#REF!</v>
      </c>
      <c r="AX84" s="2" t="e">
        <f t="shared" si="15"/>
        <v>#REF!</v>
      </c>
      <c r="AY84" s="2" t="e">
        <f t="shared" si="15"/>
        <v>#REF!</v>
      </c>
      <c r="AZ84" s="2" t="e">
        <f t="shared" si="15"/>
        <v>#REF!</v>
      </c>
      <c r="BA84" s="2" t="e">
        <f t="shared" si="15"/>
        <v>#REF!</v>
      </c>
      <c r="BB84" s="2" t="e">
        <f t="shared" si="15"/>
        <v>#REF!</v>
      </c>
      <c r="BC84" s="2" t="e">
        <f t="shared" si="15"/>
        <v>#REF!</v>
      </c>
      <c r="BD84" s="2" t="e">
        <f t="shared" si="15"/>
        <v>#REF!</v>
      </c>
      <c r="BE84" s="2" t="e">
        <f t="shared" si="15"/>
        <v>#REF!</v>
      </c>
      <c r="BF84" s="2"/>
    </row>
    <row r="85" spans="1:58" ht="15.75" customHeight="1">
      <c r="A85" s="2">
        <v>11</v>
      </c>
      <c r="B85" s="2" t="e">
        <f t="shared" si="6"/>
        <v>#REF!</v>
      </c>
      <c r="C85" s="2" t="e">
        <f t="shared" ref="C85:BE85" si="16">(C14-C$69)/C$70</f>
        <v>#REF!</v>
      </c>
      <c r="D85" s="2" t="e">
        <f t="shared" si="16"/>
        <v>#REF!</v>
      </c>
      <c r="E85" s="2" t="e">
        <f t="shared" si="16"/>
        <v>#REF!</v>
      </c>
      <c r="F85" s="2" t="e">
        <f t="shared" si="16"/>
        <v>#REF!</v>
      </c>
      <c r="G85" s="2" t="e">
        <f t="shared" si="16"/>
        <v>#REF!</v>
      </c>
      <c r="H85" s="2" t="e">
        <f t="shared" si="16"/>
        <v>#REF!</v>
      </c>
      <c r="I85" s="2" t="e">
        <f t="shared" si="16"/>
        <v>#REF!</v>
      </c>
      <c r="J85" s="2" t="e">
        <f t="shared" si="16"/>
        <v>#REF!</v>
      </c>
      <c r="K85" s="2" t="e">
        <f t="shared" si="16"/>
        <v>#REF!</v>
      </c>
      <c r="L85" s="2" t="e">
        <f t="shared" si="16"/>
        <v>#REF!</v>
      </c>
      <c r="M85" s="2" t="e">
        <f t="shared" si="16"/>
        <v>#REF!</v>
      </c>
      <c r="N85" s="2" t="e">
        <f t="shared" si="16"/>
        <v>#REF!</v>
      </c>
      <c r="O85" s="2" t="e">
        <f t="shared" si="16"/>
        <v>#REF!</v>
      </c>
      <c r="P85" s="2" t="e">
        <f t="shared" si="16"/>
        <v>#REF!</v>
      </c>
      <c r="Q85" s="2" t="e">
        <f t="shared" si="16"/>
        <v>#REF!</v>
      </c>
      <c r="R85" s="2" t="e">
        <f t="shared" si="16"/>
        <v>#REF!</v>
      </c>
      <c r="S85" s="2" t="e">
        <f t="shared" si="16"/>
        <v>#REF!</v>
      </c>
      <c r="T85" s="2" t="e">
        <f t="shared" si="16"/>
        <v>#REF!</v>
      </c>
      <c r="U85" s="2" t="e">
        <f t="shared" si="16"/>
        <v>#REF!</v>
      </c>
      <c r="V85" s="2" t="e">
        <f t="shared" si="16"/>
        <v>#REF!</v>
      </c>
      <c r="W85" s="2" t="e">
        <f t="shared" si="16"/>
        <v>#REF!</v>
      </c>
      <c r="X85" s="2" t="e">
        <f t="shared" si="16"/>
        <v>#REF!</v>
      </c>
      <c r="Y85" s="2" t="e">
        <f t="shared" si="16"/>
        <v>#REF!</v>
      </c>
      <c r="Z85" s="2" t="e">
        <f t="shared" si="16"/>
        <v>#REF!</v>
      </c>
      <c r="AA85" s="2" t="e">
        <f t="shared" si="16"/>
        <v>#REF!</v>
      </c>
      <c r="AB85" s="2" t="e">
        <f t="shared" si="16"/>
        <v>#REF!</v>
      </c>
      <c r="AC85" s="2" t="e">
        <f t="shared" si="16"/>
        <v>#REF!</v>
      </c>
      <c r="AD85" s="2" t="e">
        <f t="shared" si="16"/>
        <v>#REF!</v>
      </c>
      <c r="AE85" s="2" t="e">
        <f t="shared" si="16"/>
        <v>#REF!</v>
      </c>
      <c r="AF85" s="2" t="e">
        <f t="shared" si="16"/>
        <v>#REF!</v>
      </c>
      <c r="AG85" s="2" t="e">
        <f t="shared" si="16"/>
        <v>#REF!</v>
      </c>
      <c r="AH85" s="2" t="e">
        <f t="shared" si="16"/>
        <v>#REF!</v>
      </c>
      <c r="AI85" s="2" t="e">
        <f t="shared" si="16"/>
        <v>#REF!</v>
      </c>
      <c r="AJ85" s="2" t="e">
        <f t="shared" si="16"/>
        <v>#REF!</v>
      </c>
      <c r="AK85" s="2" t="e">
        <f t="shared" si="16"/>
        <v>#REF!</v>
      </c>
      <c r="AL85" s="2" t="e">
        <f t="shared" si="16"/>
        <v>#REF!</v>
      </c>
      <c r="AM85" s="2" t="e">
        <f t="shared" si="16"/>
        <v>#REF!</v>
      </c>
      <c r="AN85" s="2" t="e">
        <f t="shared" si="16"/>
        <v>#REF!</v>
      </c>
      <c r="AO85" s="2" t="e">
        <f t="shared" si="16"/>
        <v>#REF!</v>
      </c>
      <c r="AP85" s="2" t="e">
        <f t="shared" si="16"/>
        <v>#REF!</v>
      </c>
      <c r="AQ85" s="2" t="e">
        <f t="shared" si="16"/>
        <v>#REF!</v>
      </c>
      <c r="AR85" s="2" t="e">
        <f t="shared" si="16"/>
        <v>#REF!</v>
      </c>
      <c r="AS85" s="2" t="e">
        <f t="shared" si="16"/>
        <v>#REF!</v>
      </c>
      <c r="AT85" s="2" t="e">
        <f t="shared" si="16"/>
        <v>#REF!</v>
      </c>
      <c r="AU85" s="2" t="e">
        <f t="shared" si="16"/>
        <v>#REF!</v>
      </c>
      <c r="AV85" s="2" t="e">
        <f t="shared" si="16"/>
        <v>#REF!</v>
      </c>
      <c r="AW85" s="2" t="e">
        <f t="shared" si="16"/>
        <v>#REF!</v>
      </c>
      <c r="AX85" s="2" t="e">
        <f t="shared" si="16"/>
        <v>#REF!</v>
      </c>
      <c r="AY85" s="2" t="e">
        <f t="shared" si="16"/>
        <v>#REF!</v>
      </c>
      <c r="AZ85" s="2" t="e">
        <f t="shared" si="16"/>
        <v>#REF!</v>
      </c>
      <c r="BA85" s="2" t="e">
        <f t="shared" si="16"/>
        <v>#REF!</v>
      </c>
      <c r="BB85" s="2" t="e">
        <f t="shared" si="16"/>
        <v>#REF!</v>
      </c>
      <c r="BC85" s="2" t="e">
        <f t="shared" si="16"/>
        <v>#REF!</v>
      </c>
      <c r="BD85" s="2" t="e">
        <f t="shared" si="16"/>
        <v>#REF!</v>
      </c>
      <c r="BE85" s="2" t="e">
        <f t="shared" si="16"/>
        <v>#REF!</v>
      </c>
      <c r="BF85" s="2"/>
    </row>
    <row r="86" spans="1:58" ht="15.75" customHeight="1">
      <c r="A86" s="2">
        <v>12</v>
      </c>
      <c r="B86" s="2" t="e">
        <f t="shared" si="6"/>
        <v>#REF!</v>
      </c>
      <c r="C86" s="2" t="e">
        <f t="shared" ref="C86:BE86" si="17">(C15-C$69)/C$70</f>
        <v>#REF!</v>
      </c>
      <c r="D86" s="2" t="e">
        <f t="shared" si="17"/>
        <v>#REF!</v>
      </c>
      <c r="E86" s="2" t="e">
        <f t="shared" si="17"/>
        <v>#REF!</v>
      </c>
      <c r="F86" s="2" t="e">
        <f t="shared" si="17"/>
        <v>#REF!</v>
      </c>
      <c r="G86" s="2" t="e">
        <f t="shared" si="17"/>
        <v>#REF!</v>
      </c>
      <c r="H86" s="2" t="e">
        <f t="shared" si="17"/>
        <v>#REF!</v>
      </c>
      <c r="I86" s="2" t="e">
        <f t="shared" si="17"/>
        <v>#REF!</v>
      </c>
      <c r="J86" s="2" t="e">
        <f t="shared" si="17"/>
        <v>#REF!</v>
      </c>
      <c r="K86" s="2" t="e">
        <f t="shared" si="17"/>
        <v>#REF!</v>
      </c>
      <c r="L86" s="2" t="e">
        <f t="shared" si="17"/>
        <v>#REF!</v>
      </c>
      <c r="M86" s="2" t="e">
        <f t="shared" si="17"/>
        <v>#REF!</v>
      </c>
      <c r="N86" s="2" t="e">
        <f t="shared" si="17"/>
        <v>#REF!</v>
      </c>
      <c r="O86" s="2" t="e">
        <f t="shared" si="17"/>
        <v>#REF!</v>
      </c>
      <c r="P86" s="2" t="e">
        <f t="shared" si="17"/>
        <v>#REF!</v>
      </c>
      <c r="Q86" s="2" t="e">
        <f t="shared" si="17"/>
        <v>#REF!</v>
      </c>
      <c r="R86" s="2" t="e">
        <f t="shared" si="17"/>
        <v>#REF!</v>
      </c>
      <c r="S86" s="2" t="e">
        <f t="shared" si="17"/>
        <v>#REF!</v>
      </c>
      <c r="T86" s="2" t="e">
        <f t="shared" si="17"/>
        <v>#REF!</v>
      </c>
      <c r="U86" s="2" t="e">
        <f t="shared" si="17"/>
        <v>#REF!</v>
      </c>
      <c r="V86" s="2" t="e">
        <f t="shared" si="17"/>
        <v>#REF!</v>
      </c>
      <c r="W86" s="2" t="e">
        <f t="shared" si="17"/>
        <v>#REF!</v>
      </c>
      <c r="X86" s="2" t="e">
        <f t="shared" si="17"/>
        <v>#REF!</v>
      </c>
      <c r="Y86" s="2" t="e">
        <f t="shared" si="17"/>
        <v>#REF!</v>
      </c>
      <c r="Z86" s="2" t="e">
        <f t="shared" si="17"/>
        <v>#REF!</v>
      </c>
      <c r="AA86" s="2" t="e">
        <f t="shared" si="17"/>
        <v>#REF!</v>
      </c>
      <c r="AB86" s="2" t="e">
        <f t="shared" si="17"/>
        <v>#REF!</v>
      </c>
      <c r="AC86" s="2" t="e">
        <f t="shared" si="17"/>
        <v>#REF!</v>
      </c>
      <c r="AD86" s="2" t="e">
        <f t="shared" si="17"/>
        <v>#REF!</v>
      </c>
      <c r="AE86" s="2" t="e">
        <f t="shared" si="17"/>
        <v>#REF!</v>
      </c>
      <c r="AF86" s="2" t="e">
        <f t="shared" si="17"/>
        <v>#REF!</v>
      </c>
      <c r="AG86" s="2" t="e">
        <f t="shared" si="17"/>
        <v>#REF!</v>
      </c>
      <c r="AH86" s="2" t="e">
        <f t="shared" si="17"/>
        <v>#REF!</v>
      </c>
      <c r="AI86" s="2" t="e">
        <f t="shared" si="17"/>
        <v>#REF!</v>
      </c>
      <c r="AJ86" s="2" t="e">
        <f t="shared" si="17"/>
        <v>#REF!</v>
      </c>
      <c r="AK86" s="2" t="e">
        <f t="shared" si="17"/>
        <v>#REF!</v>
      </c>
      <c r="AL86" s="2" t="e">
        <f t="shared" si="17"/>
        <v>#REF!</v>
      </c>
      <c r="AM86" s="2" t="e">
        <f t="shared" si="17"/>
        <v>#REF!</v>
      </c>
      <c r="AN86" s="2" t="e">
        <f t="shared" si="17"/>
        <v>#REF!</v>
      </c>
      <c r="AO86" s="2" t="e">
        <f t="shared" si="17"/>
        <v>#REF!</v>
      </c>
      <c r="AP86" s="2" t="e">
        <f t="shared" si="17"/>
        <v>#REF!</v>
      </c>
      <c r="AQ86" s="2" t="e">
        <f t="shared" si="17"/>
        <v>#REF!</v>
      </c>
      <c r="AR86" s="2" t="e">
        <f t="shared" si="17"/>
        <v>#REF!</v>
      </c>
      <c r="AS86" s="2" t="e">
        <f t="shared" si="17"/>
        <v>#REF!</v>
      </c>
      <c r="AT86" s="2" t="e">
        <f t="shared" si="17"/>
        <v>#REF!</v>
      </c>
      <c r="AU86" s="2" t="e">
        <f t="shared" si="17"/>
        <v>#REF!</v>
      </c>
      <c r="AV86" s="2" t="e">
        <f t="shared" si="17"/>
        <v>#REF!</v>
      </c>
      <c r="AW86" s="2" t="e">
        <f t="shared" si="17"/>
        <v>#REF!</v>
      </c>
      <c r="AX86" s="2" t="e">
        <f t="shared" si="17"/>
        <v>#REF!</v>
      </c>
      <c r="AY86" s="2" t="e">
        <f t="shared" si="17"/>
        <v>#REF!</v>
      </c>
      <c r="AZ86" s="2" t="e">
        <f t="shared" si="17"/>
        <v>#REF!</v>
      </c>
      <c r="BA86" s="2" t="e">
        <f t="shared" si="17"/>
        <v>#REF!</v>
      </c>
      <c r="BB86" s="2" t="e">
        <f t="shared" si="17"/>
        <v>#REF!</v>
      </c>
      <c r="BC86" s="2" t="e">
        <f t="shared" si="17"/>
        <v>#REF!</v>
      </c>
      <c r="BD86" s="2" t="e">
        <f t="shared" si="17"/>
        <v>#REF!</v>
      </c>
      <c r="BE86" s="2" t="e">
        <f t="shared" si="17"/>
        <v>#REF!</v>
      </c>
      <c r="BF86" s="2"/>
    </row>
    <row r="87" spans="1:58" ht="15.75" customHeight="1">
      <c r="A87" s="2">
        <v>13</v>
      </c>
      <c r="B87" s="2" t="e">
        <f t="shared" si="6"/>
        <v>#REF!</v>
      </c>
      <c r="C87" s="2" t="e">
        <f t="shared" ref="C87:BE87" si="18">(C16-C$69)/C$70</f>
        <v>#REF!</v>
      </c>
      <c r="D87" s="2" t="e">
        <f t="shared" si="18"/>
        <v>#REF!</v>
      </c>
      <c r="E87" s="2" t="e">
        <f t="shared" si="18"/>
        <v>#REF!</v>
      </c>
      <c r="F87" s="2" t="e">
        <f t="shared" si="18"/>
        <v>#REF!</v>
      </c>
      <c r="G87" s="2" t="e">
        <f t="shared" si="18"/>
        <v>#REF!</v>
      </c>
      <c r="H87" s="2" t="e">
        <f t="shared" si="18"/>
        <v>#REF!</v>
      </c>
      <c r="I87" s="2" t="e">
        <f t="shared" si="18"/>
        <v>#REF!</v>
      </c>
      <c r="J87" s="2" t="e">
        <f t="shared" si="18"/>
        <v>#REF!</v>
      </c>
      <c r="K87" s="2" t="e">
        <f t="shared" si="18"/>
        <v>#REF!</v>
      </c>
      <c r="L87" s="2" t="e">
        <f t="shared" si="18"/>
        <v>#REF!</v>
      </c>
      <c r="M87" s="2" t="e">
        <f t="shared" si="18"/>
        <v>#REF!</v>
      </c>
      <c r="N87" s="2" t="e">
        <f t="shared" si="18"/>
        <v>#REF!</v>
      </c>
      <c r="O87" s="2" t="e">
        <f t="shared" si="18"/>
        <v>#REF!</v>
      </c>
      <c r="P87" s="2" t="e">
        <f t="shared" si="18"/>
        <v>#REF!</v>
      </c>
      <c r="Q87" s="2" t="e">
        <f t="shared" si="18"/>
        <v>#REF!</v>
      </c>
      <c r="R87" s="2" t="e">
        <f t="shared" si="18"/>
        <v>#REF!</v>
      </c>
      <c r="S87" s="2" t="e">
        <f t="shared" si="18"/>
        <v>#REF!</v>
      </c>
      <c r="T87" s="2" t="e">
        <f t="shared" si="18"/>
        <v>#REF!</v>
      </c>
      <c r="U87" s="2" t="e">
        <f t="shared" si="18"/>
        <v>#REF!</v>
      </c>
      <c r="V87" s="2" t="e">
        <f t="shared" si="18"/>
        <v>#REF!</v>
      </c>
      <c r="W87" s="2" t="e">
        <f t="shared" si="18"/>
        <v>#REF!</v>
      </c>
      <c r="X87" s="2" t="e">
        <f t="shared" si="18"/>
        <v>#REF!</v>
      </c>
      <c r="Y87" s="2" t="e">
        <f t="shared" si="18"/>
        <v>#REF!</v>
      </c>
      <c r="Z87" s="2" t="e">
        <f t="shared" si="18"/>
        <v>#REF!</v>
      </c>
      <c r="AA87" s="2" t="e">
        <f t="shared" si="18"/>
        <v>#REF!</v>
      </c>
      <c r="AB87" s="2" t="e">
        <f t="shared" si="18"/>
        <v>#REF!</v>
      </c>
      <c r="AC87" s="2" t="e">
        <f t="shared" si="18"/>
        <v>#REF!</v>
      </c>
      <c r="AD87" s="2" t="e">
        <f t="shared" si="18"/>
        <v>#REF!</v>
      </c>
      <c r="AE87" s="2" t="e">
        <f t="shared" si="18"/>
        <v>#REF!</v>
      </c>
      <c r="AF87" s="2" t="e">
        <f t="shared" si="18"/>
        <v>#REF!</v>
      </c>
      <c r="AG87" s="2" t="e">
        <f t="shared" si="18"/>
        <v>#REF!</v>
      </c>
      <c r="AH87" s="2" t="e">
        <f t="shared" si="18"/>
        <v>#REF!</v>
      </c>
      <c r="AI87" s="2" t="e">
        <f t="shared" si="18"/>
        <v>#REF!</v>
      </c>
      <c r="AJ87" s="2" t="e">
        <f t="shared" si="18"/>
        <v>#REF!</v>
      </c>
      <c r="AK87" s="2" t="e">
        <f t="shared" si="18"/>
        <v>#REF!</v>
      </c>
      <c r="AL87" s="2" t="e">
        <f t="shared" si="18"/>
        <v>#REF!</v>
      </c>
      <c r="AM87" s="2" t="e">
        <f t="shared" si="18"/>
        <v>#REF!</v>
      </c>
      <c r="AN87" s="2" t="e">
        <f t="shared" si="18"/>
        <v>#REF!</v>
      </c>
      <c r="AO87" s="2" t="e">
        <f t="shared" si="18"/>
        <v>#REF!</v>
      </c>
      <c r="AP87" s="2" t="e">
        <f t="shared" si="18"/>
        <v>#REF!</v>
      </c>
      <c r="AQ87" s="2" t="e">
        <f t="shared" si="18"/>
        <v>#REF!</v>
      </c>
      <c r="AR87" s="2" t="e">
        <f t="shared" si="18"/>
        <v>#REF!</v>
      </c>
      <c r="AS87" s="2" t="e">
        <f t="shared" si="18"/>
        <v>#REF!</v>
      </c>
      <c r="AT87" s="2" t="e">
        <f t="shared" si="18"/>
        <v>#REF!</v>
      </c>
      <c r="AU87" s="2" t="e">
        <f t="shared" si="18"/>
        <v>#REF!</v>
      </c>
      <c r="AV87" s="2" t="e">
        <f t="shared" si="18"/>
        <v>#REF!</v>
      </c>
      <c r="AW87" s="2" t="e">
        <f t="shared" si="18"/>
        <v>#REF!</v>
      </c>
      <c r="AX87" s="2" t="e">
        <f t="shared" si="18"/>
        <v>#REF!</v>
      </c>
      <c r="AY87" s="2" t="e">
        <f t="shared" si="18"/>
        <v>#REF!</v>
      </c>
      <c r="AZ87" s="2" t="e">
        <f t="shared" si="18"/>
        <v>#REF!</v>
      </c>
      <c r="BA87" s="2" t="e">
        <f t="shared" si="18"/>
        <v>#REF!</v>
      </c>
      <c r="BB87" s="2" t="e">
        <f t="shared" si="18"/>
        <v>#REF!</v>
      </c>
      <c r="BC87" s="2" t="e">
        <f t="shared" si="18"/>
        <v>#REF!</v>
      </c>
      <c r="BD87" s="2" t="e">
        <f t="shared" si="18"/>
        <v>#REF!</v>
      </c>
      <c r="BE87" s="2" t="e">
        <f t="shared" si="18"/>
        <v>#REF!</v>
      </c>
      <c r="BF87" s="2"/>
    </row>
    <row r="88" spans="1:58" ht="15.75" customHeight="1">
      <c r="A88" s="2">
        <v>14</v>
      </c>
      <c r="B88" s="2" t="e">
        <f t="shared" si="6"/>
        <v>#REF!</v>
      </c>
      <c r="C88" s="2" t="e">
        <f t="shared" ref="C88:BE88" si="19">(C17-C$69)/C$70</f>
        <v>#REF!</v>
      </c>
      <c r="D88" s="2" t="e">
        <f t="shared" si="19"/>
        <v>#REF!</v>
      </c>
      <c r="E88" s="2" t="e">
        <f t="shared" si="19"/>
        <v>#REF!</v>
      </c>
      <c r="F88" s="2" t="e">
        <f t="shared" si="19"/>
        <v>#REF!</v>
      </c>
      <c r="G88" s="2" t="e">
        <f t="shared" si="19"/>
        <v>#REF!</v>
      </c>
      <c r="H88" s="2" t="e">
        <f t="shared" si="19"/>
        <v>#REF!</v>
      </c>
      <c r="I88" s="2" t="e">
        <f t="shared" si="19"/>
        <v>#REF!</v>
      </c>
      <c r="J88" s="2" t="e">
        <f t="shared" si="19"/>
        <v>#REF!</v>
      </c>
      <c r="K88" s="2" t="e">
        <f t="shared" si="19"/>
        <v>#REF!</v>
      </c>
      <c r="L88" s="2" t="e">
        <f t="shared" si="19"/>
        <v>#REF!</v>
      </c>
      <c r="M88" s="2" t="e">
        <f t="shared" si="19"/>
        <v>#REF!</v>
      </c>
      <c r="N88" s="2" t="e">
        <f t="shared" si="19"/>
        <v>#REF!</v>
      </c>
      <c r="O88" s="2" t="e">
        <f t="shared" si="19"/>
        <v>#REF!</v>
      </c>
      <c r="P88" s="2" t="e">
        <f t="shared" si="19"/>
        <v>#REF!</v>
      </c>
      <c r="Q88" s="2" t="e">
        <f t="shared" si="19"/>
        <v>#REF!</v>
      </c>
      <c r="R88" s="2" t="e">
        <f t="shared" si="19"/>
        <v>#REF!</v>
      </c>
      <c r="S88" s="2" t="e">
        <f t="shared" si="19"/>
        <v>#REF!</v>
      </c>
      <c r="T88" s="2" t="e">
        <f t="shared" si="19"/>
        <v>#REF!</v>
      </c>
      <c r="U88" s="2" t="e">
        <f t="shared" si="19"/>
        <v>#REF!</v>
      </c>
      <c r="V88" s="2" t="e">
        <f t="shared" si="19"/>
        <v>#REF!</v>
      </c>
      <c r="W88" s="2" t="e">
        <f t="shared" si="19"/>
        <v>#REF!</v>
      </c>
      <c r="X88" s="2" t="e">
        <f t="shared" si="19"/>
        <v>#REF!</v>
      </c>
      <c r="Y88" s="2" t="e">
        <f t="shared" si="19"/>
        <v>#REF!</v>
      </c>
      <c r="Z88" s="2" t="e">
        <f t="shared" si="19"/>
        <v>#REF!</v>
      </c>
      <c r="AA88" s="2" t="e">
        <f t="shared" si="19"/>
        <v>#REF!</v>
      </c>
      <c r="AB88" s="2" t="e">
        <f t="shared" si="19"/>
        <v>#REF!</v>
      </c>
      <c r="AC88" s="2" t="e">
        <f t="shared" si="19"/>
        <v>#REF!</v>
      </c>
      <c r="AD88" s="2" t="e">
        <f t="shared" si="19"/>
        <v>#REF!</v>
      </c>
      <c r="AE88" s="2" t="e">
        <f t="shared" si="19"/>
        <v>#REF!</v>
      </c>
      <c r="AF88" s="2" t="e">
        <f t="shared" si="19"/>
        <v>#REF!</v>
      </c>
      <c r="AG88" s="2" t="e">
        <f t="shared" si="19"/>
        <v>#REF!</v>
      </c>
      <c r="AH88" s="2" t="e">
        <f t="shared" si="19"/>
        <v>#REF!</v>
      </c>
      <c r="AI88" s="2" t="e">
        <f t="shared" si="19"/>
        <v>#REF!</v>
      </c>
      <c r="AJ88" s="2" t="e">
        <f t="shared" si="19"/>
        <v>#REF!</v>
      </c>
      <c r="AK88" s="2" t="e">
        <f t="shared" si="19"/>
        <v>#REF!</v>
      </c>
      <c r="AL88" s="2" t="e">
        <f t="shared" si="19"/>
        <v>#REF!</v>
      </c>
      <c r="AM88" s="2" t="e">
        <f t="shared" si="19"/>
        <v>#REF!</v>
      </c>
      <c r="AN88" s="2" t="e">
        <f t="shared" si="19"/>
        <v>#REF!</v>
      </c>
      <c r="AO88" s="2" t="e">
        <f t="shared" si="19"/>
        <v>#REF!</v>
      </c>
      <c r="AP88" s="2" t="e">
        <f t="shared" si="19"/>
        <v>#REF!</v>
      </c>
      <c r="AQ88" s="2" t="e">
        <f t="shared" si="19"/>
        <v>#REF!</v>
      </c>
      <c r="AR88" s="2" t="e">
        <f t="shared" si="19"/>
        <v>#REF!</v>
      </c>
      <c r="AS88" s="2" t="e">
        <f t="shared" si="19"/>
        <v>#REF!</v>
      </c>
      <c r="AT88" s="2" t="e">
        <f t="shared" si="19"/>
        <v>#REF!</v>
      </c>
      <c r="AU88" s="2" t="e">
        <f t="shared" si="19"/>
        <v>#REF!</v>
      </c>
      <c r="AV88" s="2" t="e">
        <f t="shared" si="19"/>
        <v>#REF!</v>
      </c>
      <c r="AW88" s="2" t="e">
        <f t="shared" si="19"/>
        <v>#REF!</v>
      </c>
      <c r="AX88" s="2" t="e">
        <f t="shared" si="19"/>
        <v>#REF!</v>
      </c>
      <c r="AY88" s="2" t="e">
        <f t="shared" si="19"/>
        <v>#REF!</v>
      </c>
      <c r="AZ88" s="2" t="e">
        <f t="shared" si="19"/>
        <v>#REF!</v>
      </c>
      <c r="BA88" s="2" t="e">
        <f t="shared" si="19"/>
        <v>#REF!</v>
      </c>
      <c r="BB88" s="2" t="e">
        <f t="shared" si="19"/>
        <v>#REF!</v>
      </c>
      <c r="BC88" s="2" t="e">
        <f t="shared" si="19"/>
        <v>#REF!</v>
      </c>
      <c r="BD88" s="2" t="e">
        <f t="shared" si="19"/>
        <v>#REF!</v>
      </c>
      <c r="BE88" s="2" t="e">
        <f t="shared" si="19"/>
        <v>#REF!</v>
      </c>
      <c r="BF88" s="2"/>
    </row>
    <row r="89" spans="1:58" ht="15.75" customHeight="1">
      <c r="A89" s="2">
        <v>15</v>
      </c>
      <c r="B89" s="2" t="e">
        <f t="shared" si="6"/>
        <v>#REF!</v>
      </c>
      <c r="C89" s="2" t="e">
        <f t="shared" ref="C89:BE89" si="20">(C18-C$69)/C$70</f>
        <v>#REF!</v>
      </c>
      <c r="D89" s="2" t="e">
        <f t="shared" si="20"/>
        <v>#REF!</v>
      </c>
      <c r="E89" s="2" t="e">
        <f t="shared" si="20"/>
        <v>#REF!</v>
      </c>
      <c r="F89" s="2" t="e">
        <f t="shared" si="20"/>
        <v>#REF!</v>
      </c>
      <c r="G89" s="2" t="e">
        <f t="shared" si="20"/>
        <v>#REF!</v>
      </c>
      <c r="H89" s="2" t="e">
        <f t="shared" si="20"/>
        <v>#REF!</v>
      </c>
      <c r="I89" s="2" t="e">
        <f t="shared" si="20"/>
        <v>#REF!</v>
      </c>
      <c r="J89" s="2" t="e">
        <f t="shared" si="20"/>
        <v>#REF!</v>
      </c>
      <c r="K89" s="2" t="e">
        <f t="shared" si="20"/>
        <v>#REF!</v>
      </c>
      <c r="L89" s="2" t="e">
        <f t="shared" si="20"/>
        <v>#REF!</v>
      </c>
      <c r="M89" s="2" t="e">
        <f t="shared" si="20"/>
        <v>#REF!</v>
      </c>
      <c r="N89" s="2" t="e">
        <f t="shared" si="20"/>
        <v>#REF!</v>
      </c>
      <c r="O89" s="2" t="e">
        <f t="shared" si="20"/>
        <v>#REF!</v>
      </c>
      <c r="P89" s="2" t="e">
        <f t="shared" si="20"/>
        <v>#REF!</v>
      </c>
      <c r="Q89" s="2" t="e">
        <f t="shared" si="20"/>
        <v>#REF!</v>
      </c>
      <c r="R89" s="2" t="e">
        <f t="shared" si="20"/>
        <v>#REF!</v>
      </c>
      <c r="S89" s="2" t="e">
        <f t="shared" si="20"/>
        <v>#REF!</v>
      </c>
      <c r="T89" s="2" t="e">
        <f t="shared" si="20"/>
        <v>#REF!</v>
      </c>
      <c r="U89" s="2" t="e">
        <f t="shared" si="20"/>
        <v>#REF!</v>
      </c>
      <c r="V89" s="2" t="e">
        <f t="shared" si="20"/>
        <v>#REF!</v>
      </c>
      <c r="W89" s="2" t="e">
        <f t="shared" si="20"/>
        <v>#REF!</v>
      </c>
      <c r="X89" s="2" t="e">
        <f t="shared" si="20"/>
        <v>#REF!</v>
      </c>
      <c r="Y89" s="2" t="e">
        <f t="shared" si="20"/>
        <v>#REF!</v>
      </c>
      <c r="Z89" s="2" t="e">
        <f t="shared" si="20"/>
        <v>#REF!</v>
      </c>
      <c r="AA89" s="2" t="e">
        <f t="shared" si="20"/>
        <v>#REF!</v>
      </c>
      <c r="AB89" s="2" t="e">
        <f t="shared" si="20"/>
        <v>#REF!</v>
      </c>
      <c r="AC89" s="2" t="e">
        <f t="shared" si="20"/>
        <v>#REF!</v>
      </c>
      <c r="AD89" s="2" t="e">
        <f t="shared" si="20"/>
        <v>#REF!</v>
      </c>
      <c r="AE89" s="2" t="e">
        <f t="shared" si="20"/>
        <v>#REF!</v>
      </c>
      <c r="AF89" s="2" t="e">
        <f t="shared" si="20"/>
        <v>#REF!</v>
      </c>
      <c r="AG89" s="2" t="e">
        <f t="shared" si="20"/>
        <v>#REF!</v>
      </c>
      <c r="AH89" s="2" t="e">
        <f t="shared" si="20"/>
        <v>#REF!</v>
      </c>
      <c r="AI89" s="2" t="e">
        <f t="shared" si="20"/>
        <v>#REF!</v>
      </c>
      <c r="AJ89" s="2" t="e">
        <f t="shared" si="20"/>
        <v>#REF!</v>
      </c>
      <c r="AK89" s="2" t="e">
        <f t="shared" si="20"/>
        <v>#REF!</v>
      </c>
      <c r="AL89" s="2" t="e">
        <f t="shared" si="20"/>
        <v>#REF!</v>
      </c>
      <c r="AM89" s="2" t="e">
        <f t="shared" si="20"/>
        <v>#REF!</v>
      </c>
      <c r="AN89" s="2" t="e">
        <f t="shared" si="20"/>
        <v>#REF!</v>
      </c>
      <c r="AO89" s="2" t="e">
        <f t="shared" si="20"/>
        <v>#REF!</v>
      </c>
      <c r="AP89" s="2" t="e">
        <f t="shared" si="20"/>
        <v>#REF!</v>
      </c>
      <c r="AQ89" s="2" t="e">
        <f t="shared" si="20"/>
        <v>#REF!</v>
      </c>
      <c r="AR89" s="2" t="e">
        <f t="shared" si="20"/>
        <v>#REF!</v>
      </c>
      <c r="AS89" s="2" t="e">
        <f t="shared" si="20"/>
        <v>#REF!</v>
      </c>
      <c r="AT89" s="2" t="e">
        <f t="shared" si="20"/>
        <v>#REF!</v>
      </c>
      <c r="AU89" s="2" t="e">
        <f t="shared" si="20"/>
        <v>#REF!</v>
      </c>
      <c r="AV89" s="2" t="e">
        <f t="shared" si="20"/>
        <v>#REF!</v>
      </c>
      <c r="AW89" s="2" t="e">
        <f t="shared" si="20"/>
        <v>#REF!</v>
      </c>
      <c r="AX89" s="2" t="e">
        <f t="shared" si="20"/>
        <v>#REF!</v>
      </c>
      <c r="AY89" s="2" t="e">
        <f t="shared" si="20"/>
        <v>#REF!</v>
      </c>
      <c r="AZ89" s="2" t="e">
        <f t="shared" si="20"/>
        <v>#REF!</v>
      </c>
      <c r="BA89" s="2" t="e">
        <f t="shared" si="20"/>
        <v>#REF!</v>
      </c>
      <c r="BB89" s="2" t="e">
        <f t="shared" si="20"/>
        <v>#REF!</v>
      </c>
      <c r="BC89" s="2" t="e">
        <f t="shared" si="20"/>
        <v>#REF!</v>
      </c>
      <c r="BD89" s="2" t="e">
        <f t="shared" si="20"/>
        <v>#REF!</v>
      </c>
      <c r="BE89" s="2" t="e">
        <f t="shared" si="20"/>
        <v>#REF!</v>
      </c>
      <c r="BF89" s="2"/>
    </row>
    <row r="90" spans="1:58" ht="15.75" customHeight="1">
      <c r="A90" s="2">
        <v>16</v>
      </c>
      <c r="B90" s="2" t="e">
        <f t="shared" si="6"/>
        <v>#REF!</v>
      </c>
      <c r="C90" s="2" t="e">
        <f t="shared" ref="C90:BE90" si="21">(C19-C$69)/C$70</f>
        <v>#REF!</v>
      </c>
      <c r="D90" s="2" t="e">
        <f t="shared" si="21"/>
        <v>#REF!</v>
      </c>
      <c r="E90" s="2" t="e">
        <f t="shared" si="21"/>
        <v>#REF!</v>
      </c>
      <c r="F90" s="2" t="e">
        <f t="shared" si="21"/>
        <v>#REF!</v>
      </c>
      <c r="G90" s="2" t="e">
        <f t="shared" si="21"/>
        <v>#REF!</v>
      </c>
      <c r="H90" s="2" t="e">
        <f t="shared" si="21"/>
        <v>#REF!</v>
      </c>
      <c r="I90" s="2" t="e">
        <f t="shared" si="21"/>
        <v>#REF!</v>
      </c>
      <c r="J90" s="2" t="e">
        <f t="shared" si="21"/>
        <v>#REF!</v>
      </c>
      <c r="K90" s="2" t="e">
        <f t="shared" si="21"/>
        <v>#REF!</v>
      </c>
      <c r="L90" s="2" t="e">
        <f t="shared" si="21"/>
        <v>#REF!</v>
      </c>
      <c r="M90" s="2" t="e">
        <f t="shared" si="21"/>
        <v>#REF!</v>
      </c>
      <c r="N90" s="2" t="e">
        <f t="shared" si="21"/>
        <v>#REF!</v>
      </c>
      <c r="O90" s="2" t="e">
        <f t="shared" si="21"/>
        <v>#REF!</v>
      </c>
      <c r="P90" s="2" t="e">
        <f t="shared" si="21"/>
        <v>#REF!</v>
      </c>
      <c r="Q90" s="2" t="e">
        <f t="shared" si="21"/>
        <v>#REF!</v>
      </c>
      <c r="R90" s="2" t="e">
        <f t="shared" si="21"/>
        <v>#REF!</v>
      </c>
      <c r="S90" s="2" t="e">
        <f t="shared" si="21"/>
        <v>#REF!</v>
      </c>
      <c r="T90" s="2" t="e">
        <f t="shared" si="21"/>
        <v>#REF!</v>
      </c>
      <c r="U90" s="2" t="e">
        <f t="shared" si="21"/>
        <v>#REF!</v>
      </c>
      <c r="V90" s="2" t="e">
        <f t="shared" si="21"/>
        <v>#REF!</v>
      </c>
      <c r="W90" s="2" t="e">
        <f t="shared" si="21"/>
        <v>#REF!</v>
      </c>
      <c r="X90" s="2" t="e">
        <f t="shared" si="21"/>
        <v>#REF!</v>
      </c>
      <c r="Y90" s="2" t="e">
        <f t="shared" si="21"/>
        <v>#REF!</v>
      </c>
      <c r="Z90" s="2" t="e">
        <f t="shared" si="21"/>
        <v>#REF!</v>
      </c>
      <c r="AA90" s="2" t="e">
        <f t="shared" si="21"/>
        <v>#REF!</v>
      </c>
      <c r="AB90" s="2" t="e">
        <f t="shared" si="21"/>
        <v>#REF!</v>
      </c>
      <c r="AC90" s="2" t="e">
        <f t="shared" si="21"/>
        <v>#REF!</v>
      </c>
      <c r="AD90" s="2" t="e">
        <f t="shared" si="21"/>
        <v>#REF!</v>
      </c>
      <c r="AE90" s="2" t="e">
        <f t="shared" si="21"/>
        <v>#REF!</v>
      </c>
      <c r="AF90" s="2" t="e">
        <f t="shared" si="21"/>
        <v>#REF!</v>
      </c>
      <c r="AG90" s="2" t="e">
        <f t="shared" si="21"/>
        <v>#REF!</v>
      </c>
      <c r="AH90" s="2" t="e">
        <f t="shared" si="21"/>
        <v>#REF!</v>
      </c>
      <c r="AI90" s="2" t="e">
        <f t="shared" si="21"/>
        <v>#REF!</v>
      </c>
      <c r="AJ90" s="2" t="e">
        <f t="shared" si="21"/>
        <v>#REF!</v>
      </c>
      <c r="AK90" s="2" t="e">
        <f t="shared" si="21"/>
        <v>#REF!</v>
      </c>
      <c r="AL90" s="2" t="e">
        <f t="shared" si="21"/>
        <v>#REF!</v>
      </c>
      <c r="AM90" s="2" t="e">
        <f t="shared" si="21"/>
        <v>#REF!</v>
      </c>
      <c r="AN90" s="2" t="e">
        <f t="shared" si="21"/>
        <v>#REF!</v>
      </c>
      <c r="AO90" s="2" t="e">
        <f t="shared" si="21"/>
        <v>#REF!</v>
      </c>
      <c r="AP90" s="2" t="e">
        <f t="shared" si="21"/>
        <v>#REF!</v>
      </c>
      <c r="AQ90" s="2" t="e">
        <f t="shared" si="21"/>
        <v>#REF!</v>
      </c>
      <c r="AR90" s="2" t="e">
        <f t="shared" si="21"/>
        <v>#REF!</v>
      </c>
      <c r="AS90" s="2" t="e">
        <f t="shared" si="21"/>
        <v>#REF!</v>
      </c>
      <c r="AT90" s="2" t="e">
        <f t="shared" si="21"/>
        <v>#REF!</v>
      </c>
      <c r="AU90" s="2" t="e">
        <f t="shared" si="21"/>
        <v>#REF!</v>
      </c>
      <c r="AV90" s="2" t="e">
        <f t="shared" si="21"/>
        <v>#REF!</v>
      </c>
      <c r="AW90" s="2" t="e">
        <f t="shared" si="21"/>
        <v>#REF!</v>
      </c>
      <c r="AX90" s="2" t="e">
        <f t="shared" si="21"/>
        <v>#REF!</v>
      </c>
      <c r="AY90" s="2" t="e">
        <f t="shared" si="21"/>
        <v>#REF!</v>
      </c>
      <c r="AZ90" s="2" t="e">
        <f t="shared" si="21"/>
        <v>#REF!</v>
      </c>
      <c r="BA90" s="2" t="e">
        <f t="shared" si="21"/>
        <v>#REF!</v>
      </c>
      <c r="BB90" s="2" t="e">
        <f t="shared" si="21"/>
        <v>#REF!</v>
      </c>
      <c r="BC90" s="2" t="e">
        <f t="shared" si="21"/>
        <v>#REF!</v>
      </c>
      <c r="BD90" s="2" t="e">
        <f t="shared" si="21"/>
        <v>#REF!</v>
      </c>
      <c r="BE90" s="2" t="e">
        <f t="shared" si="21"/>
        <v>#REF!</v>
      </c>
      <c r="BF90" s="2"/>
    </row>
    <row r="91" spans="1:58" ht="15.75" customHeight="1">
      <c r="A91" s="2">
        <v>17</v>
      </c>
      <c r="B91" s="2" t="e">
        <f t="shared" si="6"/>
        <v>#REF!</v>
      </c>
      <c r="C91" s="2" t="e">
        <f t="shared" ref="C91:BE91" si="22">(C20-C$69)/C$70</f>
        <v>#REF!</v>
      </c>
      <c r="D91" s="2" t="e">
        <f t="shared" si="22"/>
        <v>#REF!</v>
      </c>
      <c r="E91" s="2" t="e">
        <f t="shared" si="22"/>
        <v>#REF!</v>
      </c>
      <c r="F91" s="2" t="e">
        <f t="shared" si="22"/>
        <v>#REF!</v>
      </c>
      <c r="G91" s="2" t="e">
        <f t="shared" si="22"/>
        <v>#REF!</v>
      </c>
      <c r="H91" s="2" t="e">
        <f t="shared" si="22"/>
        <v>#REF!</v>
      </c>
      <c r="I91" s="2" t="e">
        <f t="shared" si="22"/>
        <v>#REF!</v>
      </c>
      <c r="J91" s="2" t="e">
        <f t="shared" si="22"/>
        <v>#REF!</v>
      </c>
      <c r="K91" s="2" t="e">
        <f t="shared" si="22"/>
        <v>#REF!</v>
      </c>
      <c r="L91" s="2" t="e">
        <f t="shared" si="22"/>
        <v>#REF!</v>
      </c>
      <c r="M91" s="2" t="e">
        <f t="shared" si="22"/>
        <v>#REF!</v>
      </c>
      <c r="N91" s="2" t="e">
        <f t="shared" si="22"/>
        <v>#REF!</v>
      </c>
      <c r="O91" s="2" t="e">
        <f t="shared" si="22"/>
        <v>#REF!</v>
      </c>
      <c r="P91" s="2" t="e">
        <f t="shared" si="22"/>
        <v>#REF!</v>
      </c>
      <c r="Q91" s="2" t="e">
        <f t="shared" si="22"/>
        <v>#REF!</v>
      </c>
      <c r="R91" s="2" t="e">
        <f t="shared" si="22"/>
        <v>#REF!</v>
      </c>
      <c r="S91" s="2" t="e">
        <f t="shared" si="22"/>
        <v>#REF!</v>
      </c>
      <c r="T91" s="2" t="e">
        <f t="shared" si="22"/>
        <v>#REF!</v>
      </c>
      <c r="U91" s="2" t="e">
        <f t="shared" si="22"/>
        <v>#REF!</v>
      </c>
      <c r="V91" s="2" t="e">
        <f t="shared" si="22"/>
        <v>#REF!</v>
      </c>
      <c r="W91" s="2" t="e">
        <f t="shared" si="22"/>
        <v>#REF!</v>
      </c>
      <c r="X91" s="2" t="e">
        <f t="shared" si="22"/>
        <v>#REF!</v>
      </c>
      <c r="Y91" s="2" t="e">
        <f t="shared" si="22"/>
        <v>#REF!</v>
      </c>
      <c r="Z91" s="2" t="e">
        <f t="shared" si="22"/>
        <v>#REF!</v>
      </c>
      <c r="AA91" s="2" t="e">
        <f t="shared" si="22"/>
        <v>#REF!</v>
      </c>
      <c r="AB91" s="2" t="e">
        <f t="shared" si="22"/>
        <v>#REF!</v>
      </c>
      <c r="AC91" s="2" t="e">
        <f t="shared" si="22"/>
        <v>#REF!</v>
      </c>
      <c r="AD91" s="2" t="e">
        <f t="shared" si="22"/>
        <v>#REF!</v>
      </c>
      <c r="AE91" s="2" t="e">
        <f t="shared" si="22"/>
        <v>#REF!</v>
      </c>
      <c r="AF91" s="2" t="e">
        <f t="shared" si="22"/>
        <v>#REF!</v>
      </c>
      <c r="AG91" s="2" t="e">
        <f t="shared" si="22"/>
        <v>#REF!</v>
      </c>
      <c r="AH91" s="2" t="e">
        <f t="shared" si="22"/>
        <v>#REF!</v>
      </c>
      <c r="AI91" s="2" t="e">
        <f t="shared" si="22"/>
        <v>#REF!</v>
      </c>
      <c r="AJ91" s="2" t="e">
        <f t="shared" si="22"/>
        <v>#REF!</v>
      </c>
      <c r="AK91" s="2" t="e">
        <f t="shared" si="22"/>
        <v>#REF!</v>
      </c>
      <c r="AL91" s="2" t="e">
        <f t="shared" si="22"/>
        <v>#REF!</v>
      </c>
      <c r="AM91" s="2" t="e">
        <f t="shared" si="22"/>
        <v>#REF!</v>
      </c>
      <c r="AN91" s="2" t="e">
        <f t="shared" si="22"/>
        <v>#REF!</v>
      </c>
      <c r="AO91" s="2" t="e">
        <f t="shared" si="22"/>
        <v>#REF!</v>
      </c>
      <c r="AP91" s="2" t="e">
        <f t="shared" si="22"/>
        <v>#REF!</v>
      </c>
      <c r="AQ91" s="2" t="e">
        <f t="shared" si="22"/>
        <v>#REF!</v>
      </c>
      <c r="AR91" s="2" t="e">
        <f t="shared" si="22"/>
        <v>#REF!</v>
      </c>
      <c r="AS91" s="2" t="e">
        <f t="shared" si="22"/>
        <v>#REF!</v>
      </c>
      <c r="AT91" s="2" t="e">
        <f t="shared" si="22"/>
        <v>#REF!</v>
      </c>
      <c r="AU91" s="2" t="e">
        <f t="shared" si="22"/>
        <v>#REF!</v>
      </c>
      <c r="AV91" s="2" t="e">
        <f t="shared" si="22"/>
        <v>#REF!</v>
      </c>
      <c r="AW91" s="2" t="e">
        <f t="shared" si="22"/>
        <v>#REF!</v>
      </c>
      <c r="AX91" s="2" t="e">
        <f t="shared" si="22"/>
        <v>#REF!</v>
      </c>
      <c r="AY91" s="2" t="e">
        <f t="shared" si="22"/>
        <v>#REF!</v>
      </c>
      <c r="AZ91" s="2" t="e">
        <f t="shared" si="22"/>
        <v>#REF!</v>
      </c>
      <c r="BA91" s="2" t="e">
        <f t="shared" si="22"/>
        <v>#REF!</v>
      </c>
      <c r="BB91" s="2" t="e">
        <f t="shared" si="22"/>
        <v>#REF!</v>
      </c>
      <c r="BC91" s="2" t="e">
        <f t="shared" si="22"/>
        <v>#REF!</v>
      </c>
      <c r="BD91" s="2" t="e">
        <f t="shared" si="22"/>
        <v>#REF!</v>
      </c>
      <c r="BE91" s="2" t="e">
        <f t="shared" si="22"/>
        <v>#REF!</v>
      </c>
      <c r="BF91" s="2"/>
    </row>
    <row r="92" spans="1:58" ht="15.75" customHeight="1">
      <c r="A92" s="2">
        <v>18</v>
      </c>
      <c r="B92" s="2" t="e">
        <f t="shared" si="6"/>
        <v>#REF!</v>
      </c>
      <c r="C92" s="2" t="e">
        <f t="shared" ref="C92:BE92" si="23">(C21-C$69)/C$70</f>
        <v>#REF!</v>
      </c>
      <c r="D92" s="2" t="e">
        <f t="shared" si="23"/>
        <v>#REF!</v>
      </c>
      <c r="E92" s="2" t="e">
        <f t="shared" si="23"/>
        <v>#REF!</v>
      </c>
      <c r="F92" s="2" t="e">
        <f t="shared" si="23"/>
        <v>#REF!</v>
      </c>
      <c r="G92" s="2" t="e">
        <f t="shared" si="23"/>
        <v>#REF!</v>
      </c>
      <c r="H92" s="2" t="e">
        <f t="shared" si="23"/>
        <v>#REF!</v>
      </c>
      <c r="I92" s="2" t="e">
        <f t="shared" si="23"/>
        <v>#REF!</v>
      </c>
      <c r="J92" s="2" t="e">
        <f t="shared" si="23"/>
        <v>#REF!</v>
      </c>
      <c r="K92" s="2" t="e">
        <f t="shared" si="23"/>
        <v>#REF!</v>
      </c>
      <c r="L92" s="2" t="e">
        <f t="shared" si="23"/>
        <v>#REF!</v>
      </c>
      <c r="M92" s="2" t="e">
        <f t="shared" si="23"/>
        <v>#REF!</v>
      </c>
      <c r="N92" s="2" t="e">
        <f t="shared" si="23"/>
        <v>#REF!</v>
      </c>
      <c r="O92" s="2" t="e">
        <f t="shared" si="23"/>
        <v>#REF!</v>
      </c>
      <c r="P92" s="2" t="e">
        <f t="shared" si="23"/>
        <v>#REF!</v>
      </c>
      <c r="Q92" s="2" t="e">
        <f t="shared" si="23"/>
        <v>#REF!</v>
      </c>
      <c r="R92" s="2" t="e">
        <f t="shared" si="23"/>
        <v>#REF!</v>
      </c>
      <c r="S92" s="2" t="e">
        <f t="shared" si="23"/>
        <v>#REF!</v>
      </c>
      <c r="T92" s="2" t="e">
        <f t="shared" si="23"/>
        <v>#REF!</v>
      </c>
      <c r="U92" s="2" t="e">
        <f t="shared" si="23"/>
        <v>#REF!</v>
      </c>
      <c r="V92" s="2" t="e">
        <f t="shared" si="23"/>
        <v>#REF!</v>
      </c>
      <c r="W92" s="2" t="e">
        <f t="shared" si="23"/>
        <v>#REF!</v>
      </c>
      <c r="X92" s="2" t="e">
        <f t="shared" si="23"/>
        <v>#REF!</v>
      </c>
      <c r="Y92" s="2" t="e">
        <f t="shared" si="23"/>
        <v>#REF!</v>
      </c>
      <c r="Z92" s="2" t="e">
        <f t="shared" si="23"/>
        <v>#REF!</v>
      </c>
      <c r="AA92" s="2" t="e">
        <f t="shared" si="23"/>
        <v>#REF!</v>
      </c>
      <c r="AB92" s="2" t="e">
        <f t="shared" si="23"/>
        <v>#REF!</v>
      </c>
      <c r="AC92" s="2" t="e">
        <f t="shared" si="23"/>
        <v>#REF!</v>
      </c>
      <c r="AD92" s="2" t="e">
        <f t="shared" si="23"/>
        <v>#REF!</v>
      </c>
      <c r="AE92" s="2" t="e">
        <f t="shared" si="23"/>
        <v>#REF!</v>
      </c>
      <c r="AF92" s="2" t="e">
        <f t="shared" si="23"/>
        <v>#REF!</v>
      </c>
      <c r="AG92" s="2" t="e">
        <f t="shared" si="23"/>
        <v>#REF!</v>
      </c>
      <c r="AH92" s="2" t="e">
        <f t="shared" si="23"/>
        <v>#REF!</v>
      </c>
      <c r="AI92" s="2" t="e">
        <f t="shared" si="23"/>
        <v>#REF!</v>
      </c>
      <c r="AJ92" s="2" t="e">
        <f t="shared" si="23"/>
        <v>#REF!</v>
      </c>
      <c r="AK92" s="2" t="e">
        <f t="shared" si="23"/>
        <v>#REF!</v>
      </c>
      <c r="AL92" s="2" t="e">
        <f t="shared" si="23"/>
        <v>#REF!</v>
      </c>
      <c r="AM92" s="2" t="e">
        <f t="shared" si="23"/>
        <v>#REF!</v>
      </c>
      <c r="AN92" s="2" t="e">
        <f t="shared" si="23"/>
        <v>#REF!</v>
      </c>
      <c r="AO92" s="2" t="e">
        <f t="shared" si="23"/>
        <v>#REF!</v>
      </c>
      <c r="AP92" s="2" t="e">
        <f t="shared" si="23"/>
        <v>#REF!</v>
      </c>
      <c r="AQ92" s="2" t="e">
        <f t="shared" si="23"/>
        <v>#REF!</v>
      </c>
      <c r="AR92" s="2" t="e">
        <f t="shared" si="23"/>
        <v>#REF!</v>
      </c>
      <c r="AS92" s="2" t="e">
        <f t="shared" si="23"/>
        <v>#REF!</v>
      </c>
      <c r="AT92" s="2" t="e">
        <f t="shared" si="23"/>
        <v>#REF!</v>
      </c>
      <c r="AU92" s="2" t="e">
        <f t="shared" si="23"/>
        <v>#REF!</v>
      </c>
      <c r="AV92" s="2" t="e">
        <f t="shared" si="23"/>
        <v>#REF!</v>
      </c>
      <c r="AW92" s="2" t="e">
        <f t="shared" si="23"/>
        <v>#REF!</v>
      </c>
      <c r="AX92" s="2" t="e">
        <f t="shared" si="23"/>
        <v>#REF!</v>
      </c>
      <c r="AY92" s="2" t="e">
        <f t="shared" si="23"/>
        <v>#REF!</v>
      </c>
      <c r="AZ92" s="2" t="e">
        <f t="shared" si="23"/>
        <v>#REF!</v>
      </c>
      <c r="BA92" s="2" t="e">
        <f t="shared" si="23"/>
        <v>#REF!</v>
      </c>
      <c r="BB92" s="2" t="e">
        <f t="shared" si="23"/>
        <v>#REF!</v>
      </c>
      <c r="BC92" s="2" t="e">
        <f t="shared" si="23"/>
        <v>#REF!</v>
      </c>
      <c r="BD92" s="2" t="e">
        <f t="shared" si="23"/>
        <v>#REF!</v>
      </c>
      <c r="BE92" s="2" t="e">
        <f t="shared" si="23"/>
        <v>#REF!</v>
      </c>
      <c r="BF92" s="2"/>
    </row>
    <row r="93" spans="1:58" ht="15.75" customHeight="1">
      <c r="A93" s="2">
        <v>19</v>
      </c>
      <c r="B93" s="2" t="e">
        <f t="shared" si="6"/>
        <v>#REF!</v>
      </c>
      <c r="C93" s="2" t="e">
        <f t="shared" ref="C93:BE93" si="24">(C22-C$69)/C$70</f>
        <v>#REF!</v>
      </c>
      <c r="D93" s="2" t="e">
        <f t="shared" si="24"/>
        <v>#REF!</v>
      </c>
      <c r="E93" s="2" t="e">
        <f t="shared" si="24"/>
        <v>#REF!</v>
      </c>
      <c r="F93" s="2" t="e">
        <f t="shared" si="24"/>
        <v>#REF!</v>
      </c>
      <c r="G93" s="2" t="e">
        <f t="shared" si="24"/>
        <v>#REF!</v>
      </c>
      <c r="H93" s="2" t="e">
        <f t="shared" si="24"/>
        <v>#REF!</v>
      </c>
      <c r="I93" s="2" t="e">
        <f t="shared" si="24"/>
        <v>#REF!</v>
      </c>
      <c r="J93" s="2" t="e">
        <f t="shared" si="24"/>
        <v>#REF!</v>
      </c>
      <c r="K93" s="2" t="e">
        <f t="shared" si="24"/>
        <v>#REF!</v>
      </c>
      <c r="L93" s="2" t="e">
        <f t="shared" si="24"/>
        <v>#REF!</v>
      </c>
      <c r="M93" s="2" t="e">
        <f t="shared" si="24"/>
        <v>#REF!</v>
      </c>
      <c r="N93" s="2" t="e">
        <f t="shared" si="24"/>
        <v>#REF!</v>
      </c>
      <c r="O93" s="2" t="e">
        <f t="shared" si="24"/>
        <v>#REF!</v>
      </c>
      <c r="P93" s="2" t="e">
        <f t="shared" si="24"/>
        <v>#REF!</v>
      </c>
      <c r="Q93" s="2" t="e">
        <f t="shared" si="24"/>
        <v>#REF!</v>
      </c>
      <c r="R93" s="2" t="e">
        <f t="shared" si="24"/>
        <v>#REF!</v>
      </c>
      <c r="S93" s="2" t="e">
        <f t="shared" si="24"/>
        <v>#REF!</v>
      </c>
      <c r="T93" s="2" t="e">
        <f t="shared" si="24"/>
        <v>#REF!</v>
      </c>
      <c r="U93" s="2" t="e">
        <f t="shared" si="24"/>
        <v>#REF!</v>
      </c>
      <c r="V93" s="2" t="e">
        <f t="shared" si="24"/>
        <v>#REF!</v>
      </c>
      <c r="W93" s="2" t="e">
        <f t="shared" si="24"/>
        <v>#REF!</v>
      </c>
      <c r="X93" s="2" t="e">
        <f t="shared" si="24"/>
        <v>#REF!</v>
      </c>
      <c r="Y93" s="2" t="e">
        <f t="shared" si="24"/>
        <v>#REF!</v>
      </c>
      <c r="Z93" s="2" t="e">
        <f t="shared" si="24"/>
        <v>#REF!</v>
      </c>
      <c r="AA93" s="2" t="e">
        <f t="shared" si="24"/>
        <v>#REF!</v>
      </c>
      <c r="AB93" s="2" t="e">
        <f t="shared" si="24"/>
        <v>#REF!</v>
      </c>
      <c r="AC93" s="2" t="e">
        <f t="shared" si="24"/>
        <v>#REF!</v>
      </c>
      <c r="AD93" s="2" t="e">
        <f t="shared" si="24"/>
        <v>#REF!</v>
      </c>
      <c r="AE93" s="2" t="e">
        <f t="shared" si="24"/>
        <v>#REF!</v>
      </c>
      <c r="AF93" s="2" t="e">
        <f t="shared" si="24"/>
        <v>#REF!</v>
      </c>
      <c r="AG93" s="2" t="e">
        <f t="shared" si="24"/>
        <v>#REF!</v>
      </c>
      <c r="AH93" s="2" t="e">
        <f t="shared" si="24"/>
        <v>#REF!</v>
      </c>
      <c r="AI93" s="2" t="e">
        <f t="shared" si="24"/>
        <v>#REF!</v>
      </c>
      <c r="AJ93" s="2" t="e">
        <f t="shared" si="24"/>
        <v>#REF!</v>
      </c>
      <c r="AK93" s="2" t="e">
        <f t="shared" si="24"/>
        <v>#REF!</v>
      </c>
      <c r="AL93" s="2" t="e">
        <f t="shared" si="24"/>
        <v>#REF!</v>
      </c>
      <c r="AM93" s="2" t="e">
        <f t="shared" si="24"/>
        <v>#REF!</v>
      </c>
      <c r="AN93" s="2" t="e">
        <f t="shared" si="24"/>
        <v>#REF!</v>
      </c>
      <c r="AO93" s="2" t="e">
        <f t="shared" si="24"/>
        <v>#REF!</v>
      </c>
      <c r="AP93" s="2" t="e">
        <f t="shared" si="24"/>
        <v>#REF!</v>
      </c>
      <c r="AQ93" s="2" t="e">
        <f t="shared" si="24"/>
        <v>#REF!</v>
      </c>
      <c r="AR93" s="2" t="e">
        <f t="shared" si="24"/>
        <v>#REF!</v>
      </c>
      <c r="AS93" s="2" t="e">
        <f t="shared" si="24"/>
        <v>#REF!</v>
      </c>
      <c r="AT93" s="2" t="e">
        <f t="shared" si="24"/>
        <v>#REF!</v>
      </c>
      <c r="AU93" s="2" t="e">
        <f t="shared" si="24"/>
        <v>#REF!</v>
      </c>
      <c r="AV93" s="2" t="e">
        <f t="shared" si="24"/>
        <v>#REF!</v>
      </c>
      <c r="AW93" s="2" t="e">
        <f t="shared" si="24"/>
        <v>#REF!</v>
      </c>
      <c r="AX93" s="2" t="e">
        <f t="shared" si="24"/>
        <v>#REF!</v>
      </c>
      <c r="AY93" s="2" t="e">
        <f t="shared" si="24"/>
        <v>#REF!</v>
      </c>
      <c r="AZ93" s="2" t="e">
        <f t="shared" si="24"/>
        <v>#REF!</v>
      </c>
      <c r="BA93" s="2" t="e">
        <f t="shared" si="24"/>
        <v>#REF!</v>
      </c>
      <c r="BB93" s="2" t="e">
        <f t="shared" si="24"/>
        <v>#REF!</v>
      </c>
      <c r="BC93" s="2" t="e">
        <f t="shared" si="24"/>
        <v>#REF!</v>
      </c>
      <c r="BD93" s="2" t="e">
        <f t="shared" si="24"/>
        <v>#REF!</v>
      </c>
      <c r="BE93" s="2" t="e">
        <f t="shared" si="24"/>
        <v>#REF!</v>
      </c>
      <c r="BF93" s="2"/>
    </row>
    <row r="94" spans="1:58" ht="15.75" customHeight="1">
      <c r="A94" s="2">
        <v>20</v>
      </c>
      <c r="B94" s="2" t="e">
        <f t="shared" si="6"/>
        <v>#REF!</v>
      </c>
      <c r="C94" s="2" t="e">
        <f t="shared" ref="C94:BE94" si="25">(C23-C$69)/C$70</f>
        <v>#REF!</v>
      </c>
      <c r="D94" s="2" t="e">
        <f t="shared" si="25"/>
        <v>#REF!</v>
      </c>
      <c r="E94" s="2" t="e">
        <f t="shared" si="25"/>
        <v>#REF!</v>
      </c>
      <c r="F94" s="2" t="e">
        <f t="shared" si="25"/>
        <v>#REF!</v>
      </c>
      <c r="G94" s="2" t="e">
        <f t="shared" si="25"/>
        <v>#REF!</v>
      </c>
      <c r="H94" s="2" t="e">
        <f t="shared" si="25"/>
        <v>#REF!</v>
      </c>
      <c r="I94" s="2" t="e">
        <f t="shared" si="25"/>
        <v>#REF!</v>
      </c>
      <c r="J94" s="2" t="e">
        <f t="shared" si="25"/>
        <v>#REF!</v>
      </c>
      <c r="K94" s="2" t="e">
        <f t="shared" si="25"/>
        <v>#REF!</v>
      </c>
      <c r="L94" s="2" t="e">
        <f t="shared" si="25"/>
        <v>#REF!</v>
      </c>
      <c r="M94" s="2" t="e">
        <f t="shared" si="25"/>
        <v>#REF!</v>
      </c>
      <c r="N94" s="2" t="e">
        <f t="shared" si="25"/>
        <v>#REF!</v>
      </c>
      <c r="O94" s="2" t="e">
        <f t="shared" si="25"/>
        <v>#REF!</v>
      </c>
      <c r="P94" s="2" t="e">
        <f t="shared" si="25"/>
        <v>#REF!</v>
      </c>
      <c r="Q94" s="2" t="e">
        <f t="shared" si="25"/>
        <v>#REF!</v>
      </c>
      <c r="R94" s="2" t="e">
        <f t="shared" si="25"/>
        <v>#REF!</v>
      </c>
      <c r="S94" s="2" t="e">
        <f t="shared" si="25"/>
        <v>#REF!</v>
      </c>
      <c r="T94" s="2" t="e">
        <f t="shared" si="25"/>
        <v>#REF!</v>
      </c>
      <c r="U94" s="2" t="e">
        <f t="shared" si="25"/>
        <v>#REF!</v>
      </c>
      <c r="V94" s="2" t="e">
        <f t="shared" si="25"/>
        <v>#REF!</v>
      </c>
      <c r="W94" s="2" t="e">
        <f t="shared" si="25"/>
        <v>#REF!</v>
      </c>
      <c r="X94" s="2" t="e">
        <f t="shared" si="25"/>
        <v>#REF!</v>
      </c>
      <c r="Y94" s="2" t="e">
        <f t="shared" si="25"/>
        <v>#REF!</v>
      </c>
      <c r="Z94" s="2" t="e">
        <f t="shared" si="25"/>
        <v>#REF!</v>
      </c>
      <c r="AA94" s="2" t="e">
        <f t="shared" si="25"/>
        <v>#REF!</v>
      </c>
      <c r="AB94" s="2" t="e">
        <f t="shared" si="25"/>
        <v>#REF!</v>
      </c>
      <c r="AC94" s="2" t="e">
        <f t="shared" si="25"/>
        <v>#REF!</v>
      </c>
      <c r="AD94" s="2" t="e">
        <f t="shared" si="25"/>
        <v>#REF!</v>
      </c>
      <c r="AE94" s="2" t="e">
        <f t="shared" si="25"/>
        <v>#REF!</v>
      </c>
      <c r="AF94" s="2" t="e">
        <f t="shared" si="25"/>
        <v>#REF!</v>
      </c>
      <c r="AG94" s="2" t="e">
        <f t="shared" si="25"/>
        <v>#REF!</v>
      </c>
      <c r="AH94" s="2" t="e">
        <f t="shared" si="25"/>
        <v>#REF!</v>
      </c>
      <c r="AI94" s="2" t="e">
        <f t="shared" si="25"/>
        <v>#REF!</v>
      </c>
      <c r="AJ94" s="2" t="e">
        <f t="shared" si="25"/>
        <v>#REF!</v>
      </c>
      <c r="AK94" s="2" t="e">
        <f t="shared" si="25"/>
        <v>#REF!</v>
      </c>
      <c r="AL94" s="2" t="e">
        <f t="shared" si="25"/>
        <v>#REF!</v>
      </c>
      <c r="AM94" s="2" t="e">
        <f t="shared" si="25"/>
        <v>#REF!</v>
      </c>
      <c r="AN94" s="2" t="e">
        <f t="shared" si="25"/>
        <v>#REF!</v>
      </c>
      <c r="AO94" s="2" t="e">
        <f t="shared" si="25"/>
        <v>#REF!</v>
      </c>
      <c r="AP94" s="2" t="e">
        <f t="shared" si="25"/>
        <v>#REF!</v>
      </c>
      <c r="AQ94" s="2" t="e">
        <f t="shared" si="25"/>
        <v>#REF!</v>
      </c>
      <c r="AR94" s="2" t="e">
        <f t="shared" si="25"/>
        <v>#REF!</v>
      </c>
      <c r="AS94" s="2" t="e">
        <f t="shared" si="25"/>
        <v>#REF!</v>
      </c>
      <c r="AT94" s="2" t="e">
        <f t="shared" si="25"/>
        <v>#REF!</v>
      </c>
      <c r="AU94" s="2" t="e">
        <f t="shared" si="25"/>
        <v>#REF!</v>
      </c>
      <c r="AV94" s="2" t="e">
        <f t="shared" si="25"/>
        <v>#REF!</v>
      </c>
      <c r="AW94" s="2" t="e">
        <f t="shared" si="25"/>
        <v>#REF!</v>
      </c>
      <c r="AX94" s="2" t="e">
        <f t="shared" si="25"/>
        <v>#REF!</v>
      </c>
      <c r="AY94" s="2" t="e">
        <f t="shared" si="25"/>
        <v>#REF!</v>
      </c>
      <c r="AZ94" s="2" t="e">
        <f t="shared" si="25"/>
        <v>#REF!</v>
      </c>
      <c r="BA94" s="2" t="e">
        <f t="shared" si="25"/>
        <v>#REF!</v>
      </c>
      <c r="BB94" s="2" t="e">
        <f t="shared" si="25"/>
        <v>#REF!</v>
      </c>
      <c r="BC94" s="2" t="e">
        <f t="shared" si="25"/>
        <v>#REF!</v>
      </c>
      <c r="BD94" s="2" t="e">
        <f t="shared" si="25"/>
        <v>#REF!</v>
      </c>
      <c r="BE94" s="2" t="e">
        <f t="shared" si="25"/>
        <v>#REF!</v>
      </c>
      <c r="BF94" s="2"/>
    </row>
    <row r="95" spans="1:58" ht="15.75" customHeight="1">
      <c r="A95" s="2">
        <v>21</v>
      </c>
      <c r="B95" s="2" t="e">
        <f t="shared" si="6"/>
        <v>#REF!</v>
      </c>
      <c r="C95" s="2" t="e">
        <f t="shared" ref="C95:BE95" si="26">(C24-C$69)/C$70</f>
        <v>#REF!</v>
      </c>
      <c r="D95" s="2" t="e">
        <f t="shared" si="26"/>
        <v>#REF!</v>
      </c>
      <c r="E95" s="2" t="e">
        <f t="shared" si="26"/>
        <v>#REF!</v>
      </c>
      <c r="F95" s="2" t="e">
        <f t="shared" si="26"/>
        <v>#REF!</v>
      </c>
      <c r="G95" s="2" t="e">
        <f t="shared" si="26"/>
        <v>#REF!</v>
      </c>
      <c r="H95" s="2" t="e">
        <f t="shared" si="26"/>
        <v>#REF!</v>
      </c>
      <c r="I95" s="2" t="e">
        <f t="shared" si="26"/>
        <v>#REF!</v>
      </c>
      <c r="J95" s="2" t="e">
        <f t="shared" si="26"/>
        <v>#REF!</v>
      </c>
      <c r="K95" s="2" t="e">
        <f t="shared" si="26"/>
        <v>#REF!</v>
      </c>
      <c r="L95" s="2" t="e">
        <f t="shared" si="26"/>
        <v>#REF!</v>
      </c>
      <c r="M95" s="2" t="e">
        <f t="shared" si="26"/>
        <v>#REF!</v>
      </c>
      <c r="N95" s="2" t="e">
        <f t="shared" si="26"/>
        <v>#REF!</v>
      </c>
      <c r="O95" s="2" t="e">
        <f t="shared" si="26"/>
        <v>#REF!</v>
      </c>
      <c r="P95" s="2" t="e">
        <f t="shared" si="26"/>
        <v>#REF!</v>
      </c>
      <c r="Q95" s="2" t="e">
        <f t="shared" si="26"/>
        <v>#REF!</v>
      </c>
      <c r="R95" s="2" t="e">
        <f t="shared" si="26"/>
        <v>#REF!</v>
      </c>
      <c r="S95" s="2" t="e">
        <f t="shared" si="26"/>
        <v>#REF!</v>
      </c>
      <c r="T95" s="2" t="e">
        <f t="shared" si="26"/>
        <v>#REF!</v>
      </c>
      <c r="U95" s="2" t="e">
        <f t="shared" si="26"/>
        <v>#REF!</v>
      </c>
      <c r="V95" s="2" t="e">
        <f t="shared" si="26"/>
        <v>#REF!</v>
      </c>
      <c r="W95" s="2" t="e">
        <f t="shared" si="26"/>
        <v>#REF!</v>
      </c>
      <c r="X95" s="2" t="e">
        <f t="shared" si="26"/>
        <v>#REF!</v>
      </c>
      <c r="Y95" s="2" t="e">
        <f t="shared" si="26"/>
        <v>#REF!</v>
      </c>
      <c r="Z95" s="2" t="e">
        <f t="shared" si="26"/>
        <v>#REF!</v>
      </c>
      <c r="AA95" s="2" t="e">
        <f t="shared" si="26"/>
        <v>#REF!</v>
      </c>
      <c r="AB95" s="2" t="e">
        <f t="shared" si="26"/>
        <v>#REF!</v>
      </c>
      <c r="AC95" s="2" t="e">
        <f t="shared" si="26"/>
        <v>#REF!</v>
      </c>
      <c r="AD95" s="2" t="e">
        <f t="shared" si="26"/>
        <v>#REF!</v>
      </c>
      <c r="AE95" s="2" t="e">
        <f t="shared" si="26"/>
        <v>#REF!</v>
      </c>
      <c r="AF95" s="2" t="e">
        <f t="shared" si="26"/>
        <v>#REF!</v>
      </c>
      <c r="AG95" s="2" t="e">
        <f t="shared" si="26"/>
        <v>#REF!</v>
      </c>
      <c r="AH95" s="2" t="e">
        <f t="shared" si="26"/>
        <v>#REF!</v>
      </c>
      <c r="AI95" s="2" t="e">
        <f t="shared" si="26"/>
        <v>#REF!</v>
      </c>
      <c r="AJ95" s="2" t="e">
        <f t="shared" si="26"/>
        <v>#REF!</v>
      </c>
      <c r="AK95" s="2" t="e">
        <f t="shared" si="26"/>
        <v>#REF!</v>
      </c>
      <c r="AL95" s="2" t="e">
        <f t="shared" si="26"/>
        <v>#REF!</v>
      </c>
      <c r="AM95" s="2" t="e">
        <f t="shared" si="26"/>
        <v>#REF!</v>
      </c>
      <c r="AN95" s="2" t="e">
        <f t="shared" si="26"/>
        <v>#REF!</v>
      </c>
      <c r="AO95" s="2" t="e">
        <f t="shared" si="26"/>
        <v>#REF!</v>
      </c>
      <c r="AP95" s="2" t="e">
        <f t="shared" si="26"/>
        <v>#REF!</v>
      </c>
      <c r="AQ95" s="2" t="e">
        <f t="shared" si="26"/>
        <v>#REF!</v>
      </c>
      <c r="AR95" s="2" t="e">
        <f t="shared" si="26"/>
        <v>#REF!</v>
      </c>
      <c r="AS95" s="2" t="e">
        <f t="shared" si="26"/>
        <v>#REF!</v>
      </c>
      <c r="AT95" s="2" t="e">
        <f t="shared" si="26"/>
        <v>#REF!</v>
      </c>
      <c r="AU95" s="2" t="e">
        <f t="shared" si="26"/>
        <v>#REF!</v>
      </c>
      <c r="AV95" s="2" t="e">
        <f t="shared" si="26"/>
        <v>#REF!</v>
      </c>
      <c r="AW95" s="2" t="e">
        <f t="shared" si="26"/>
        <v>#REF!</v>
      </c>
      <c r="AX95" s="2" t="e">
        <f t="shared" si="26"/>
        <v>#REF!</v>
      </c>
      <c r="AY95" s="2" t="e">
        <f t="shared" si="26"/>
        <v>#REF!</v>
      </c>
      <c r="AZ95" s="2" t="e">
        <f t="shared" si="26"/>
        <v>#REF!</v>
      </c>
      <c r="BA95" s="2" t="e">
        <f t="shared" si="26"/>
        <v>#REF!</v>
      </c>
      <c r="BB95" s="2" t="e">
        <f t="shared" si="26"/>
        <v>#REF!</v>
      </c>
      <c r="BC95" s="2" t="e">
        <f t="shared" si="26"/>
        <v>#REF!</v>
      </c>
      <c r="BD95" s="2" t="e">
        <f t="shared" si="26"/>
        <v>#REF!</v>
      </c>
      <c r="BE95" s="2" t="e">
        <f t="shared" si="26"/>
        <v>#REF!</v>
      </c>
      <c r="BF95" s="2"/>
    </row>
    <row r="96" spans="1:58" ht="15.75" customHeight="1">
      <c r="A96" s="2">
        <v>22</v>
      </c>
      <c r="B96" s="2" t="e">
        <f t="shared" si="6"/>
        <v>#REF!</v>
      </c>
      <c r="C96" s="2" t="e">
        <f t="shared" ref="C96:BE96" si="27">(C25-C$69)/C$70</f>
        <v>#REF!</v>
      </c>
      <c r="D96" s="2" t="e">
        <f t="shared" si="27"/>
        <v>#REF!</v>
      </c>
      <c r="E96" s="2" t="e">
        <f t="shared" si="27"/>
        <v>#REF!</v>
      </c>
      <c r="F96" s="2" t="e">
        <f t="shared" si="27"/>
        <v>#REF!</v>
      </c>
      <c r="G96" s="2" t="e">
        <f t="shared" si="27"/>
        <v>#REF!</v>
      </c>
      <c r="H96" s="2" t="e">
        <f t="shared" si="27"/>
        <v>#REF!</v>
      </c>
      <c r="I96" s="2" t="e">
        <f t="shared" si="27"/>
        <v>#REF!</v>
      </c>
      <c r="J96" s="2" t="e">
        <f t="shared" si="27"/>
        <v>#REF!</v>
      </c>
      <c r="K96" s="2" t="e">
        <f t="shared" si="27"/>
        <v>#REF!</v>
      </c>
      <c r="L96" s="2" t="e">
        <f t="shared" si="27"/>
        <v>#REF!</v>
      </c>
      <c r="M96" s="2" t="e">
        <f t="shared" si="27"/>
        <v>#REF!</v>
      </c>
      <c r="N96" s="2" t="e">
        <f t="shared" si="27"/>
        <v>#REF!</v>
      </c>
      <c r="O96" s="2" t="e">
        <f t="shared" si="27"/>
        <v>#REF!</v>
      </c>
      <c r="P96" s="2" t="e">
        <f t="shared" si="27"/>
        <v>#REF!</v>
      </c>
      <c r="Q96" s="2" t="e">
        <f t="shared" si="27"/>
        <v>#REF!</v>
      </c>
      <c r="R96" s="2" t="e">
        <f t="shared" si="27"/>
        <v>#REF!</v>
      </c>
      <c r="S96" s="2" t="e">
        <f t="shared" si="27"/>
        <v>#REF!</v>
      </c>
      <c r="T96" s="2" t="e">
        <f t="shared" si="27"/>
        <v>#REF!</v>
      </c>
      <c r="U96" s="2" t="e">
        <f t="shared" si="27"/>
        <v>#REF!</v>
      </c>
      <c r="V96" s="2" t="e">
        <f t="shared" si="27"/>
        <v>#REF!</v>
      </c>
      <c r="W96" s="2" t="e">
        <f t="shared" si="27"/>
        <v>#REF!</v>
      </c>
      <c r="X96" s="2" t="e">
        <f t="shared" si="27"/>
        <v>#REF!</v>
      </c>
      <c r="Y96" s="2" t="e">
        <f t="shared" si="27"/>
        <v>#REF!</v>
      </c>
      <c r="Z96" s="2" t="e">
        <f t="shared" si="27"/>
        <v>#REF!</v>
      </c>
      <c r="AA96" s="2" t="e">
        <f t="shared" si="27"/>
        <v>#REF!</v>
      </c>
      <c r="AB96" s="2" t="e">
        <f t="shared" si="27"/>
        <v>#REF!</v>
      </c>
      <c r="AC96" s="2" t="e">
        <f t="shared" si="27"/>
        <v>#REF!</v>
      </c>
      <c r="AD96" s="2" t="e">
        <f t="shared" si="27"/>
        <v>#REF!</v>
      </c>
      <c r="AE96" s="2" t="e">
        <f t="shared" si="27"/>
        <v>#REF!</v>
      </c>
      <c r="AF96" s="2" t="e">
        <f t="shared" si="27"/>
        <v>#REF!</v>
      </c>
      <c r="AG96" s="2" t="e">
        <f t="shared" si="27"/>
        <v>#REF!</v>
      </c>
      <c r="AH96" s="2" t="e">
        <f t="shared" si="27"/>
        <v>#REF!</v>
      </c>
      <c r="AI96" s="2" t="e">
        <f t="shared" si="27"/>
        <v>#REF!</v>
      </c>
      <c r="AJ96" s="2" t="e">
        <f t="shared" si="27"/>
        <v>#REF!</v>
      </c>
      <c r="AK96" s="2" t="e">
        <f t="shared" si="27"/>
        <v>#REF!</v>
      </c>
      <c r="AL96" s="2" t="e">
        <f t="shared" si="27"/>
        <v>#REF!</v>
      </c>
      <c r="AM96" s="2" t="e">
        <f t="shared" si="27"/>
        <v>#REF!</v>
      </c>
      <c r="AN96" s="2" t="e">
        <f t="shared" si="27"/>
        <v>#REF!</v>
      </c>
      <c r="AO96" s="2" t="e">
        <f t="shared" si="27"/>
        <v>#REF!</v>
      </c>
      <c r="AP96" s="2" t="e">
        <f t="shared" si="27"/>
        <v>#REF!</v>
      </c>
      <c r="AQ96" s="2" t="e">
        <f t="shared" si="27"/>
        <v>#REF!</v>
      </c>
      <c r="AR96" s="2" t="e">
        <f t="shared" si="27"/>
        <v>#REF!</v>
      </c>
      <c r="AS96" s="2" t="e">
        <f t="shared" si="27"/>
        <v>#REF!</v>
      </c>
      <c r="AT96" s="2" t="e">
        <f t="shared" si="27"/>
        <v>#REF!</v>
      </c>
      <c r="AU96" s="2" t="e">
        <f t="shared" si="27"/>
        <v>#REF!</v>
      </c>
      <c r="AV96" s="2" t="e">
        <f t="shared" si="27"/>
        <v>#REF!</v>
      </c>
      <c r="AW96" s="2" t="e">
        <f t="shared" si="27"/>
        <v>#REF!</v>
      </c>
      <c r="AX96" s="2" t="e">
        <f t="shared" si="27"/>
        <v>#REF!</v>
      </c>
      <c r="AY96" s="2" t="e">
        <f t="shared" si="27"/>
        <v>#REF!</v>
      </c>
      <c r="AZ96" s="2" t="e">
        <f t="shared" si="27"/>
        <v>#REF!</v>
      </c>
      <c r="BA96" s="2" t="e">
        <f t="shared" si="27"/>
        <v>#REF!</v>
      </c>
      <c r="BB96" s="2" t="e">
        <f t="shared" si="27"/>
        <v>#REF!</v>
      </c>
      <c r="BC96" s="2" t="e">
        <f t="shared" si="27"/>
        <v>#REF!</v>
      </c>
      <c r="BD96" s="2" t="e">
        <f t="shared" si="27"/>
        <v>#REF!</v>
      </c>
      <c r="BE96" s="2" t="e">
        <f t="shared" si="27"/>
        <v>#REF!</v>
      </c>
      <c r="BF96" s="2"/>
    </row>
    <row r="97" spans="1:58" ht="15.75" customHeight="1">
      <c r="A97" s="2">
        <v>23</v>
      </c>
      <c r="B97" s="2" t="e">
        <f t="shared" si="6"/>
        <v>#REF!</v>
      </c>
      <c r="C97" s="2" t="e">
        <f t="shared" ref="C97:BE97" si="28">(C26-C$69)/C$70</f>
        <v>#REF!</v>
      </c>
      <c r="D97" s="2" t="e">
        <f t="shared" si="28"/>
        <v>#REF!</v>
      </c>
      <c r="E97" s="2" t="e">
        <f t="shared" si="28"/>
        <v>#REF!</v>
      </c>
      <c r="F97" s="2" t="e">
        <f t="shared" si="28"/>
        <v>#REF!</v>
      </c>
      <c r="G97" s="2" t="e">
        <f t="shared" si="28"/>
        <v>#REF!</v>
      </c>
      <c r="H97" s="2" t="e">
        <f t="shared" si="28"/>
        <v>#REF!</v>
      </c>
      <c r="I97" s="2" t="e">
        <f t="shared" si="28"/>
        <v>#REF!</v>
      </c>
      <c r="J97" s="2" t="e">
        <f t="shared" si="28"/>
        <v>#REF!</v>
      </c>
      <c r="K97" s="2" t="e">
        <f t="shared" si="28"/>
        <v>#REF!</v>
      </c>
      <c r="L97" s="2" t="e">
        <f t="shared" si="28"/>
        <v>#REF!</v>
      </c>
      <c r="M97" s="2" t="e">
        <f t="shared" si="28"/>
        <v>#REF!</v>
      </c>
      <c r="N97" s="2" t="e">
        <f t="shared" si="28"/>
        <v>#REF!</v>
      </c>
      <c r="O97" s="2" t="e">
        <f t="shared" si="28"/>
        <v>#REF!</v>
      </c>
      <c r="P97" s="2" t="e">
        <f t="shared" si="28"/>
        <v>#REF!</v>
      </c>
      <c r="Q97" s="2" t="e">
        <f t="shared" si="28"/>
        <v>#REF!</v>
      </c>
      <c r="R97" s="2" t="e">
        <f t="shared" si="28"/>
        <v>#REF!</v>
      </c>
      <c r="S97" s="2" t="e">
        <f t="shared" si="28"/>
        <v>#REF!</v>
      </c>
      <c r="T97" s="2" t="e">
        <f t="shared" si="28"/>
        <v>#REF!</v>
      </c>
      <c r="U97" s="2" t="e">
        <f t="shared" si="28"/>
        <v>#REF!</v>
      </c>
      <c r="V97" s="2" t="e">
        <f t="shared" si="28"/>
        <v>#REF!</v>
      </c>
      <c r="W97" s="2" t="e">
        <f t="shared" si="28"/>
        <v>#REF!</v>
      </c>
      <c r="X97" s="2" t="e">
        <f t="shared" si="28"/>
        <v>#REF!</v>
      </c>
      <c r="Y97" s="2" t="e">
        <f t="shared" si="28"/>
        <v>#REF!</v>
      </c>
      <c r="Z97" s="2" t="e">
        <f t="shared" si="28"/>
        <v>#REF!</v>
      </c>
      <c r="AA97" s="2" t="e">
        <f t="shared" si="28"/>
        <v>#REF!</v>
      </c>
      <c r="AB97" s="2" t="e">
        <f t="shared" si="28"/>
        <v>#REF!</v>
      </c>
      <c r="AC97" s="2" t="e">
        <f t="shared" si="28"/>
        <v>#REF!</v>
      </c>
      <c r="AD97" s="2" t="e">
        <f t="shared" si="28"/>
        <v>#REF!</v>
      </c>
      <c r="AE97" s="2" t="e">
        <f t="shared" si="28"/>
        <v>#REF!</v>
      </c>
      <c r="AF97" s="2" t="e">
        <f t="shared" si="28"/>
        <v>#REF!</v>
      </c>
      <c r="AG97" s="2" t="e">
        <f t="shared" si="28"/>
        <v>#REF!</v>
      </c>
      <c r="AH97" s="2" t="e">
        <f t="shared" si="28"/>
        <v>#REF!</v>
      </c>
      <c r="AI97" s="2" t="e">
        <f t="shared" si="28"/>
        <v>#REF!</v>
      </c>
      <c r="AJ97" s="2" t="e">
        <f t="shared" si="28"/>
        <v>#REF!</v>
      </c>
      <c r="AK97" s="2" t="e">
        <f t="shared" si="28"/>
        <v>#REF!</v>
      </c>
      <c r="AL97" s="2" t="e">
        <f t="shared" si="28"/>
        <v>#REF!</v>
      </c>
      <c r="AM97" s="2" t="e">
        <f t="shared" si="28"/>
        <v>#REF!</v>
      </c>
      <c r="AN97" s="2" t="e">
        <f t="shared" si="28"/>
        <v>#REF!</v>
      </c>
      <c r="AO97" s="2" t="e">
        <f t="shared" si="28"/>
        <v>#REF!</v>
      </c>
      <c r="AP97" s="2" t="e">
        <f t="shared" si="28"/>
        <v>#REF!</v>
      </c>
      <c r="AQ97" s="2" t="e">
        <f t="shared" si="28"/>
        <v>#REF!</v>
      </c>
      <c r="AR97" s="2" t="e">
        <f t="shared" si="28"/>
        <v>#REF!</v>
      </c>
      <c r="AS97" s="2" t="e">
        <f t="shared" si="28"/>
        <v>#REF!</v>
      </c>
      <c r="AT97" s="2" t="e">
        <f t="shared" si="28"/>
        <v>#REF!</v>
      </c>
      <c r="AU97" s="2" t="e">
        <f t="shared" si="28"/>
        <v>#REF!</v>
      </c>
      <c r="AV97" s="2" t="e">
        <f t="shared" si="28"/>
        <v>#REF!</v>
      </c>
      <c r="AW97" s="2" t="e">
        <f t="shared" si="28"/>
        <v>#REF!</v>
      </c>
      <c r="AX97" s="2" t="e">
        <f t="shared" si="28"/>
        <v>#REF!</v>
      </c>
      <c r="AY97" s="2" t="e">
        <f t="shared" si="28"/>
        <v>#REF!</v>
      </c>
      <c r="AZ97" s="2" t="e">
        <f t="shared" si="28"/>
        <v>#REF!</v>
      </c>
      <c r="BA97" s="2" t="e">
        <f t="shared" si="28"/>
        <v>#REF!</v>
      </c>
      <c r="BB97" s="2" t="e">
        <f t="shared" si="28"/>
        <v>#REF!</v>
      </c>
      <c r="BC97" s="2" t="e">
        <f t="shared" si="28"/>
        <v>#REF!</v>
      </c>
      <c r="BD97" s="2" t="e">
        <f t="shared" si="28"/>
        <v>#REF!</v>
      </c>
      <c r="BE97" s="2" t="e">
        <f t="shared" si="28"/>
        <v>#REF!</v>
      </c>
      <c r="BF97" s="2"/>
    </row>
    <row r="98" spans="1:58" ht="15.75" customHeight="1">
      <c r="A98" s="2">
        <v>24</v>
      </c>
      <c r="B98" s="2" t="e">
        <f t="shared" si="6"/>
        <v>#REF!</v>
      </c>
      <c r="C98" s="2" t="e">
        <f t="shared" ref="C98:BE98" si="29">(C27-C$69)/C$70</f>
        <v>#REF!</v>
      </c>
      <c r="D98" s="2" t="e">
        <f t="shared" si="29"/>
        <v>#REF!</v>
      </c>
      <c r="E98" s="2" t="e">
        <f t="shared" si="29"/>
        <v>#REF!</v>
      </c>
      <c r="F98" s="2" t="e">
        <f t="shared" si="29"/>
        <v>#REF!</v>
      </c>
      <c r="G98" s="2" t="e">
        <f t="shared" si="29"/>
        <v>#REF!</v>
      </c>
      <c r="H98" s="2" t="e">
        <f t="shared" si="29"/>
        <v>#REF!</v>
      </c>
      <c r="I98" s="2" t="e">
        <f t="shared" si="29"/>
        <v>#REF!</v>
      </c>
      <c r="J98" s="2" t="e">
        <f t="shared" si="29"/>
        <v>#REF!</v>
      </c>
      <c r="K98" s="2" t="e">
        <f t="shared" si="29"/>
        <v>#REF!</v>
      </c>
      <c r="L98" s="2" t="e">
        <f t="shared" si="29"/>
        <v>#REF!</v>
      </c>
      <c r="M98" s="2" t="e">
        <f t="shared" si="29"/>
        <v>#REF!</v>
      </c>
      <c r="N98" s="2" t="e">
        <f t="shared" si="29"/>
        <v>#REF!</v>
      </c>
      <c r="O98" s="2" t="e">
        <f t="shared" si="29"/>
        <v>#REF!</v>
      </c>
      <c r="P98" s="2" t="e">
        <f t="shared" si="29"/>
        <v>#REF!</v>
      </c>
      <c r="Q98" s="2" t="e">
        <f t="shared" si="29"/>
        <v>#REF!</v>
      </c>
      <c r="R98" s="2" t="e">
        <f t="shared" si="29"/>
        <v>#REF!</v>
      </c>
      <c r="S98" s="2" t="e">
        <f t="shared" si="29"/>
        <v>#REF!</v>
      </c>
      <c r="T98" s="2" t="e">
        <f t="shared" si="29"/>
        <v>#REF!</v>
      </c>
      <c r="U98" s="2" t="e">
        <f t="shared" si="29"/>
        <v>#REF!</v>
      </c>
      <c r="V98" s="2" t="e">
        <f t="shared" si="29"/>
        <v>#REF!</v>
      </c>
      <c r="W98" s="2" t="e">
        <f t="shared" si="29"/>
        <v>#REF!</v>
      </c>
      <c r="X98" s="2" t="e">
        <f t="shared" si="29"/>
        <v>#REF!</v>
      </c>
      <c r="Y98" s="2" t="e">
        <f t="shared" si="29"/>
        <v>#REF!</v>
      </c>
      <c r="Z98" s="2" t="e">
        <f t="shared" si="29"/>
        <v>#REF!</v>
      </c>
      <c r="AA98" s="2" t="e">
        <f t="shared" si="29"/>
        <v>#REF!</v>
      </c>
      <c r="AB98" s="2" t="e">
        <f t="shared" si="29"/>
        <v>#REF!</v>
      </c>
      <c r="AC98" s="2" t="e">
        <f t="shared" si="29"/>
        <v>#REF!</v>
      </c>
      <c r="AD98" s="2" t="e">
        <f t="shared" si="29"/>
        <v>#REF!</v>
      </c>
      <c r="AE98" s="2" t="e">
        <f t="shared" si="29"/>
        <v>#REF!</v>
      </c>
      <c r="AF98" s="2" t="e">
        <f t="shared" si="29"/>
        <v>#REF!</v>
      </c>
      <c r="AG98" s="2" t="e">
        <f t="shared" si="29"/>
        <v>#REF!</v>
      </c>
      <c r="AH98" s="2" t="e">
        <f t="shared" si="29"/>
        <v>#REF!</v>
      </c>
      <c r="AI98" s="2" t="e">
        <f t="shared" si="29"/>
        <v>#REF!</v>
      </c>
      <c r="AJ98" s="2" t="e">
        <f t="shared" si="29"/>
        <v>#REF!</v>
      </c>
      <c r="AK98" s="2" t="e">
        <f t="shared" si="29"/>
        <v>#REF!</v>
      </c>
      <c r="AL98" s="2" t="e">
        <f t="shared" si="29"/>
        <v>#REF!</v>
      </c>
      <c r="AM98" s="2" t="e">
        <f t="shared" si="29"/>
        <v>#REF!</v>
      </c>
      <c r="AN98" s="2" t="e">
        <f t="shared" si="29"/>
        <v>#REF!</v>
      </c>
      <c r="AO98" s="2" t="e">
        <f t="shared" si="29"/>
        <v>#REF!</v>
      </c>
      <c r="AP98" s="2" t="e">
        <f t="shared" si="29"/>
        <v>#REF!</v>
      </c>
      <c r="AQ98" s="2" t="e">
        <f t="shared" si="29"/>
        <v>#REF!</v>
      </c>
      <c r="AR98" s="2" t="e">
        <f t="shared" si="29"/>
        <v>#REF!</v>
      </c>
      <c r="AS98" s="2" t="e">
        <f t="shared" si="29"/>
        <v>#REF!</v>
      </c>
      <c r="AT98" s="2" t="e">
        <f t="shared" si="29"/>
        <v>#REF!</v>
      </c>
      <c r="AU98" s="2" t="e">
        <f t="shared" si="29"/>
        <v>#REF!</v>
      </c>
      <c r="AV98" s="2" t="e">
        <f t="shared" si="29"/>
        <v>#REF!</v>
      </c>
      <c r="AW98" s="2" t="e">
        <f t="shared" si="29"/>
        <v>#REF!</v>
      </c>
      <c r="AX98" s="2" t="e">
        <f t="shared" si="29"/>
        <v>#REF!</v>
      </c>
      <c r="AY98" s="2" t="e">
        <f t="shared" si="29"/>
        <v>#REF!</v>
      </c>
      <c r="AZ98" s="2" t="e">
        <f t="shared" si="29"/>
        <v>#REF!</v>
      </c>
      <c r="BA98" s="2" t="e">
        <f t="shared" si="29"/>
        <v>#REF!</v>
      </c>
      <c r="BB98" s="2" t="e">
        <f t="shared" si="29"/>
        <v>#REF!</v>
      </c>
      <c r="BC98" s="2" t="e">
        <f t="shared" si="29"/>
        <v>#REF!</v>
      </c>
      <c r="BD98" s="2" t="e">
        <f t="shared" si="29"/>
        <v>#REF!</v>
      </c>
      <c r="BE98" s="2" t="e">
        <f t="shared" si="29"/>
        <v>#REF!</v>
      </c>
      <c r="BF98" s="2"/>
    </row>
    <row r="99" spans="1:58" ht="15.75" customHeight="1">
      <c r="A99" s="2">
        <v>25</v>
      </c>
      <c r="B99" s="2" t="e">
        <f t="shared" si="6"/>
        <v>#REF!</v>
      </c>
      <c r="C99" s="2" t="e">
        <f t="shared" ref="C99:BE99" si="30">(C28-C$69)/C$70</f>
        <v>#REF!</v>
      </c>
      <c r="D99" s="2" t="e">
        <f t="shared" si="30"/>
        <v>#REF!</v>
      </c>
      <c r="E99" s="2" t="e">
        <f t="shared" si="30"/>
        <v>#REF!</v>
      </c>
      <c r="F99" s="2" t="e">
        <f t="shared" si="30"/>
        <v>#REF!</v>
      </c>
      <c r="G99" s="2" t="e">
        <f t="shared" si="30"/>
        <v>#REF!</v>
      </c>
      <c r="H99" s="2" t="e">
        <f t="shared" si="30"/>
        <v>#REF!</v>
      </c>
      <c r="I99" s="2" t="e">
        <f t="shared" si="30"/>
        <v>#REF!</v>
      </c>
      <c r="J99" s="2" t="e">
        <f t="shared" si="30"/>
        <v>#REF!</v>
      </c>
      <c r="K99" s="2" t="e">
        <f t="shared" si="30"/>
        <v>#REF!</v>
      </c>
      <c r="L99" s="2" t="e">
        <f t="shared" si="30"/>
        <v>#REF!</v>
      </c>
      <c r="M99" s="2" t="e">
        <f t="shared" si="30"/>
        <v>#REF!</v>
      </c>
      <c r="N99" s="2" t="e">
        <f t="shared" si="30"/>
        <v>#REF!</v>
      </c>
      <c r="O99" s="2" t="e">
        <f t="shared" si="30"/>
        <v>#REF!</v>
      </c>
      <c r="P99" s="2" t="e">
        <f t="shared" si="30"/>
        <v>#REF!</v>
      </c>
      <c r="Q99" s="2" t="e">
        <f t="shared" si="30"/>
        <v>#REF!</v>
      </c>
      <c r="R99" s="2" t="e">
        <f t="shared" si="30"/>
        <v>#REF!</v>
      </c>
      <c r="S99" s="2" t="e">
        <f t="shared" si="30"/>
        <v>#REF!</v>
      </c>
      <c r="T99" s="2" t="e">
        <f t="shared" si="30"/>
        <v>#REF!</v>
      </c>
      <c r="U99" s="2" t="e">
        <f t="shared" si="30"/>
        <v>#REF!</v>
      </c>
      <c r="V99" s="2" t="e">
        <f t="shared" si="30"/>
        <v>#REF!</v>
      </c>
      <c r="W99" s="2" t="e">
        <f t="shared" si="30"/>
        <v>#REF!</v>
      </c>
      <c r="X99" s="2" t="e">
        <f t="shared" si="30"/>
        <v>#REF!</v>
      </c>
      <c r="Y99" s="2" t="e">
        <f t="shared" si="30"/>
        <v>#REF!</v>
      </c>
      <c r="Z99" s="2" t="e">
        <f t="shared" si="30"/>
        <v>#REF!</v>
      </c>
      <c r="AA99" s="2" t="e">
        <f t="shared" si="30"/>
        <v>#REF!</v>
      </c>
      <c r="AB99" s="2" t="e">
        <f t="shared" si="30"/>
        <v>#REF!</v>
      </c>
      <c r="AC99" s="2" t="e">
        <f t="shared" si="30"/>
        <v>#REF!</v>
      </c>
      <c r="AD99" s="2" t="e">
        <f t="shared" si="30"/>
        <v>#REF!</v>
      </c>
      <c r="AE99" s="2" t="e">
        <f t="shared" si="30"/>
        <v>#REF!</v>
      </c>
      <c r="AF99" s="2" t="e">
        <f t="shared" si="30"/>
        <v>#REF!</v>
      </c>
      <c r="AG99" s="2" t="e">
        <f t="shared" si="30"/>
        <v>#REF!</v>
      </c>
      <c r="AH99" s="2" t="e">
        <f t="shared" si="30"/>
        <v>#REF!</v>
      </c>
      <c r="AI99" s="2" t="e">
        <f t="shared" si="30"/>
        <v>#REF!</v>
      </c>
      <c r="AJ99" s="2" t="e">
        <f t="shared" si="30"/>
        <v>#REF!</v>
      </c>
      <c r="AK99" s="2" t="e">
        <f t="shared" si="30"/>
        <v>#REF!</v>
      </c>
      <c r="AL99" s="2" t="e">
        <f t="shared" si="30"/>
        <v>#REF!</v>
      </c>
      <c r="AM99" s="2" t="e">
        <f t="shared" si="30"/>
        <v>#REF!</v>
      </c>
      <c r="AN99" s="2" t="e">
        <f t="shared" si="30"/>
        <v>#REF!</v>
      </c>
      <c r="AO99" s="2" t="e">
        <f t="shared" si="30"/>
        <v>#REF!</v>
      </c>
      <c r="AP99" s="2" t="e">
        <f t="shared" si="30"/>
        <v>#REF!</v>
      </c>
      <c r="AQ99" s="2" t="e">
        <f t="shared" si="30"/>
        <v>#REF!</v>
      </c>
      <c r="AR99" s="2" t="e">
        <f t="shared" si="30"/>
        <v>#REF!</v>
      </c>
      <c r="AS99" s="2" t="e">
        <f t="shared" si="30"/>
        <v>#REF!</v>
      </c>
      <c r="AT99" s="2" t="e">
        <f t="shared" si="30"/>
        <v>#REF!</v>
      </c>
      <c r="AU99" s="2" t="e">
        <f t="shared" si="30"/>
        <v>#REF!</v>
      </c>
      <c r="AV99" s="2" t="e">
        <f t="shared" si="30"/>
        <v>#REF!</v>
      </c>
      <c r="AW99" s="2" t="e">
        <f t="shared" si="30"/>
        <v>#REF!</v>
      </c>
      <c r="AX99" s="2" t="e">
        <f t="shared" si="30"/>
        <v>#REF!</v>
      </c>
      <c r="AY99" s="2" t="e">
        <f t="shared" si="30"/>
        <v>#REF!</v>
      </c>
      <c r="AZ99" s="2" t="e">
        <f t="shared" si="30"/>
        <v>#REF!</v>
      </c>
      <c r="BA99" s="2" t="e">
        <f t="shared" si="30"/>
        <v>#REF!</v>
      </c>
      <c r="BB99" s="2" t="e">
        <f t="shared" si="30"/>
        <v>#REF!</v>
      </c>
      <c r="BC99" s="2" t="e">
        <f t="shared" si="30"/>
        <v>#REF!</v>
      </c>
      <c r="BD99" s="2" t="e">
        <f t="shared" si="30"/>
        <v>#REF!</v>
      </c>
      <c r="BE99" s="2" t="e">
        <f t="shared" si="30"/>
        <v>#REF!</v>
      </c>
      <c r="BF99" s="2"/>
    </row>
    <row r="100" spans="1:58" ht="15.75" customHeight="1">
      <c r="A100" s="2">
        <v>26</v>
      </c>
      <c r="B100" s="2" t="e">
        <f t="shared" si="6"/>
        <v>#REF!</v>
      </c>
      <c r="C100" s="2" t="e">
        <f t="shared" ref="C100:BE100" si="31">(C29-C$69)/C$70</f>
        <v>#REF!</v>
      </c>
      <c r="D100" s="2" t="e">
        <f t="shared" si="31"/>
        <v>#REF!</v>
      </c>
      <c r="E100" s="2" t="e">
        <f t="shared" si="31"/>
        <v>#REF!</v>
      </c>
      <c r="F100" s="2" t="e">
        <f t="shared" si="31"/>
        <v>#REF!</v>
      </c>
      <c r="G100" s="2" t="e">
        <f t="shared" si="31"/>
        <v>#REF!</v>
      </c>
      <c r="H100" s="2" t="e">
        <f t="shared" si="31"/>
        <v>#REF!</v>
      </c>
      <c r="I100" s="2" t="e">
        <f t="shared" si="31"/>
        <v>#REF!</v>
      </c>
      <c r="J100" s="2" t="e">
        <f t="shared" si="31"/>
        <v>#REF!</v>
      </c>
      <c r="K100" s="2" t="e">
        <f t="shared" si="31"/>
        <v>#REF!</v>
      </c>
      <c r="L100" s="2" t="e">
        <f t="shared" si="31"/>
        <v>#REF!</v>
      </c>
      <c r="M100" s="2" t="e">
        <f t="shared" si="31"/>
        <v>#REF!</v>
      </c>
      <c r="N100" s="2" t="e">
        <f t="shared" si="31"/>
        <v>#REF!</v>
      </c>
      <c r="O100" s="2" t="e">
        <f t="shared" si="31"/>
        <v>#REF!</v>
      </c>
      <c r="P100" s="2" t="e">
        <f t="shared" si="31"/>
        <v>#REF!</v>
      </c>
      <c r="Q100" s="2" t="e">
        <f t="shared" si="31"/>
        <v>#REF!</v>
      </c>
      <c r="R100" s="2" t="e">
        <f t="shared" si="31"/>
        <v>#REF!</v>
      </c>
      <c r="S100" s="2" t="e">
        <f t="shared" si="31"/>
        <v>#REF!</v>
      </c>
      <c r="T100" s="2" t="e">
        <f t="shared" si="31"/>
        <v>#REF!</v>
      </c>
      <c r="U100" s="2" t="e">
        <f t="shared" si="31"/>
        <v>#REF!</v>
      </c>
      <c r="V100" s="2" t="e">
        <f t="shared" si="31"/>
        <v>#REF!</v>
      </c>
      <c r="W100" s="2" t="e">
        <f t="shared" si="31"/>
        <v>#REF!</v>
      </c>
      <c r="X100" s="2" t="e">
        <f t="shared" si="31"/>
        <v>#REF!</v>
      </c>
      <c r="Y100" s="2" t="e">
        <f t="shared" si="31"/>
        <v>#REF!</v>
      </c>
      <c r="Z100" s="2" t="e">
        <f t="shared" si="31"/>
        <v>#REF!</v>
      </c>
      <c r="AA100" s="2" t="e">
        <f t="shared" si="31"/>
        <v>#REF!</v>
      </c>
      <c r="AB100" s="2" t="e">
        <f t="shared" si="31"/>
        <v>#REF!</v>
      </c>
      <c r="AC100" s="2" t="e">
        <f t="shared" si="31"/>
        <v>#REF!</v>
      </c>
      <c r="AD100" s="2" t="e">
        <f t="shared" si="31"/>
        <v>#REF!</v>
      </c>
      <c r="AE100" s="2" t="e">
        <f t="shared" si="31"/>
        <v>#REF!</v>
      </c>
      <c r="AF100" s="2" t="e">
        <f t="shared" si="31"/>
        <v>#REF!</v>
      </c>
      <c r="AG100" s="2" t="e">
        <f t="shared" si="31"/>
        <v>#REF!</v>
      </c>
      <c r="AH100" s="2" t="e">
        <f t="shared" si="31"/>
        <v>#REF!</v>
      </c>
      <c r="AI100" s="2" t="e">
        <f t="shared" si="31"/>
        <v>#REF!</v>
      </c>
      <c r="AJ100" s="2" t="e">
        <f t="shared" si="31"/>
        <v>#REF!</v>
      </c>
      <c r="AK100" s="2" t="e">
        <f t="shared" si="31"/>
        <v>#REF!</v>
      </c>
      <c r="AL100" s="2" t="e">
        <f t="shared" si="31"/>
        <v>#REF!</v>
      </c>
      <c r="AM100" s="2" t="e">
        <f t="shared" si="31"/>
        <v>#REF!</v>
      </c>
      <c r="AN100" s="2" t="e">
        <f t="shared" si="31"/>
        <v>#REF!</v>
      </c>
      <c r="AO100" s="2" t="e">
        <f t="shared" si="31"/>
        <v>#REF!</v>
      </c>
      <c r="AP100" s="2" t="e">
        <f t="shared" si="31"/>
        <v>#REF!</v>
      </c>
      <c r="AQ100" s="2" t="e">
        <f t="shared" si="31"/>
        <v>#REF!</v>
      </c>
      <c r="AR100" s="2" t="e">
        <f t="shared" si="31"/>
        <v>#REF!</v>
      </c>
      <c r="AS100" s="2" t="e">
        <f t="shared" si="31"/>
        <v>#REF!</v>
      </c>
      <c r="AT100" s="2" t="e">
        <f t="shared" si="31"/>
        <v>#REF!</v>
      </c>
      <c r="AU100" s="2" t="e">
        <f t="shared" si="31"/>
        <v>#REF!</v>
      </c>
      <c r="AV100" s="2" t="e">
        <f t="shared" si="31"/>
        <v>#REF!</v>
      </c>
      <c r="AW100" s="2" t="e">
        <f t="shared" si="31"/>
        <v>#REF!</v>
      </c>
      <c r="AX100" s="2" t="e">
        <f t="shared" si="31"/>
        <v>#REF!</v>
      </c>
      <c r="AY100" s="2" t="e">
        <f t="shared" si="31"/>
        <v>#REF!</v>
      </c>
      <c r="AZ100" s="2" t="e">
        <f t="shared" si="31"/>
        <v>#REF!</v>
      </c>
      <c r="BA100" s="2" t="e">
        <f t="shared" si="31"/>
        <v>#REF!</v>
      </c>
      <c r="BB100" s="2" t="e">
        <f t="shared" si="31"/>
        <v>#REF!</v>
      </c>
      <c r="BC100" s="2" t="e">
        <f t="shared" si="31"/>
        <v>#REF!</v>
      </c>
      <c r="BD100" s="2" t="e">
        <f t="shared" si="31"/>
        <v>#REF!</v>
      </c>
      <c r="BE100" s="2" t="e">
        <f t="shared" si="31"/>
        <v>#REF!</v>
      </c>
      <c r="BF100" s="2"/>
    </row>
    <row r="101" spans="1:58" ht="15.75" customHeight="1">
      <c r="A101" s="2">
        <v>27</v>
      </c>
      <c r="B101" s="2" t="e">
        <f t="shared" si="6"/>
        <v>#REF!</v>
      </c>
      <c r="C101" s="2" t="e">
        <f t="shared" ref="C101:BE101" si="32">(C30-C$69)/C$70</f>
        <v>#REF!</v>
      </c>
      <c r="D101" s="2" t="e">
        <f t="shared" si="32"/>
        <v>#REF!</v>
      </c>
      <c r="E101" s="2" t="e">
        <f t="shared" si="32"/>
        <v>#REF!</v>
      </c>
      <c r="F101" s="2" t="e">
        <f t="shared" si="32"/>
        <v>#REF!</v>
      </c>
      <c r="G101" s="2" t="e">
        <f t="shared" si="32"/>
        <v>#REF!</v>
      </c>
      <c r="H101" s="2" t="e">
        <f t="shared" si="32"/>
        <v>#REF!</v>
      </c>
      <c r="I101" s="2" t="e">
        <f t="shared" si="32"/>
        <v>#REF!</v>
      </c>
      <c r="J101" s="2" t="e">
        <f t="shared" si="32"/>
        <v>#REF!</v>
      </c>
      <c r="K101" s="2" t="e">
        <f t="shared" si="32"/>
        <v>#REF!</v>
      </c>
      <c r="L101" s="2" t="e">
        <f t="shared" si="32"/>
        <v>#REF!</v>
      </c>
      <c r="M101" s="2" t="e">
        <f t="shared" si="32"/>
        <v>#REF!</v>
      </c>
      <c r="N101" s="2" t="e">
        <f t="shared" si="32"/>
        <v>#REF!</v>
      </c>
      <c r="O101" s="2" t="e">
        <f t="shared" si="32"/>
        <v>#REF!</v>
      </c>
      <c r="P101" s="2" t="e">
        <f t="shared" si="32"/>
        <v>#REF!</v>
      </c>
      <c r="Q101" s="2" t="e">
        <f t="shared" si="32"/>
        <v>#REF!</v>
      </c>
      <c r="R101" s="2" t="e">
        <f t="shared" si="32"/>
        <v>#REF!</v>
      </c>
      <c r="S101" s="2" t="e">
        <f t="shared" si="32"/>
        <v>#REF!</v>
      </c>
      <c r="T101" s="2" t="e">
        <f t="shared" si="32"/>
        <v>#REF!</v>
      </c>
      <c r="U101" s="2" t="e">
        <f t="shared" si="32"/>
        <v>#REF!</v>
      </c>
      <c r="V101" s="2" t="e">
        <f t="shared" si="32"/>
        <v>#REF!</v>
      </c>
      <c r="W101" s="2" t="e">
        <f t="shared" si="32"/>
        <v>#REF!</v>
      </c>
      <c r="X101" s="2" t="e">
        <f t="shared" si="32"/>
        <v>#REF!</v>
      </c>
      <c r="Y101" s="2" t="e">
        <f t="shared" si="32"/>
        <v>#REF!</v>
      </c>
      <c r="Z101" s="2" t="e">
        <f t="shared" si="32"/>
        <v>#REF!</v>
      </c>
      <c r="AA101" s="2" t="e">
        <f t="shared" si="32"/>
        <v>#REF!</v>
      </c>
      <c r="AB101" s="2" t="e">
        <f t="shared" si="32"/>
        <v>#REF!</v>
      </c>
      <c r="AC101" s="2" t="e">
        <f t="shared" si="32"/>
        <v>#REF!</v>
      </c>
      <c r="AD101" s="2" t="e">
        <f t="shared" si="32"/>
        <v>#REF!</v>
      </c>
      <c r="AE101" s="2" t="e">
        <f t="shared" si="32"/>
        <v>#REF!</v>
      </c>
      <c r="AF101" s="2" t="e">
        <f t="shared" si="32"/>
        <v>#REF!</v>
      </c>
      <c r="AG101" s="2" t="e">
        <f t="shared" si="32"/>
        <v>#REF!</v>
      </c>
      <c r="AH101" s="2" t="e">
        <f t="shared" si="32"/>
        <v>#REF!</v>
      </c>
      <c r="AI101" s="2" t="e">
        <f t="shared" si="32"/>
        <v>#REF!</v>
      </c>
      <c r="AJ101" s="2" t="e">
        <f t="shared" si="32"/>
        <v>#REF!</v>
      </c>
      <c r="AK101" s="2" t="e">
        <f t="shared" si="32"/>
        <v>#REF!</v>
      </c>
      <c r="AL101" s="2" t="e">
        <f t="shared" si="32"/>
        <v>#REF!</v>
      </c>
      <c r="AM101" s="2" t="e">
        <f t="shared" si="32"/>
        <v>#REF!</v>
      </c>
      <c r="AN101" s="2" t="e">
        <f t="shared" si="32"/>
        <v>#REF!</v>
      </c>
      <c r="AO101" s="2" t="e">
        <f t="shared" si="32"/>
        <v>#REF!</v>
      </c>
      <c r="AP101" s="2" t="e">
        <f t="shared" si="32"/>
        <v>#REF!</v>
      </c>
      <c r="AQ101" s="2" t="e">
        <f t="shared" si="32"/>
        <v>#REF!</v>
      </c>
      <c r="AR101" s="2" t="e">
        <f t="shared" si="32"/>
        <v>#REF!</v>
      </c>
      <c r="AS101" s="2" t="e">
        <f t="shared" si="32"/>
        <v>#REF!</v>
      </c>
      <c r="AT101" s="2" t="e">
        <f t="shared" si="32"/>
        <v>#REF!</v>
      </c>
      <c r="AU101" s="2" t="e">
        <f t="shared" si="32"/>
        <v>#REF!</v>
      </c>
      <c r="AV101" s="2" t="e">
        <f t="shared" si="32"/>
        <v>#REF!</v>
      </c>
      <c r="AW101" s="2" t="e">
        <f t="shared" si="32"/>
        <v>#REF!</v>
      </c>
      <c r="AX101" s="2" t="e">
        <f t="shared" si="32"/>
        <v>#REF!</v>
      </c>
      <c r="AY101" s="2" t="e">
        <f t="shared" si="32"/>
        <v>#REF!</v>
      </c>
      <c r="AZ101" s="2" t="e">
        <f t="shared" si="32"/>
        <v>#REF!</v>
      </c>
      <c r="BA101" s="2" t="e">
        <f t="shared" si="32"/>
        <v>#REF!</v>
      </c>
      <c r="BB101" s="2" t="e">
        <f t="shared" si="32"/>
        <v>#REF!</v>
      </c>
      <c r="BC101" s="2" t="e">
        <f t="shared" si="32"/>
        <v>#REF!</v>
      </c>
      <c r="BD101" s="2" t="e">
        <f t="shared" si="32"/>
        <v>#REF!</v>
      </c>
      <c r="BE101" s="2" t="e">
        <f t="shared" si="32"/>
        <v>#REF!</v>
      </c>
      <c r="BF101" s="2"/>
    </row>
    <row r="102" spans="1:58" ht="15.75" customHeight="1">
      <c r="A102" s="2">
        <v>28</v>
      </c>
      <c r="B102" s="2" t="e">
        <f t="shared" si="6"/>
        <v>#REF!</v>
      </c>
      <c r="C102" s="2" t="e">
        <f t="shared" ref="C102:BE102" si="33">(C31-C$69)/C$70</f>
        <v>#REF!</v>
      </c>
      <c r="D102" s="2" t="e">
        <f t="shared" si="33"/>
        <v>#REF!</v>
      </c>
      <c r="E102" s="2" t="e">
        <f t="shared" si="33"/>
        <v>#REF!</v>
      </c>
      <c r="F102" s="2" t="e">
        <f t="shared" si="33"/>
        <v>#REF!</v>
      </c>
      <c r="G102" s="2" t="e">
        <f t="shared" si="33"/>
        <v>#REF!</v>
      </c>
      <c r="H102" s="2" t="e">
        <f t="shared" si="33"/>
        <v>#REF!</v>
      </c>
      <c r="I102" s="2" t="e">
        <f t="shared" si="33"/>
        <v>#REF!</v>
      </c>
      <c r="J102" s="2" t="e">
        <f t="shared" si="33"/>
        <v>#REF!</v>
      </c>
      <c r="K102" s="2" t="e">
        <f t="shared" si="33"/>
        <v>#REF!</v>
      </c>
      <c r="L102" s="2" t="e">
        <f t="shared" si="33"/>
        <v>#REF!</v>
      </c>
      <c r="M102" s="2" t="e">
        <f t="shared" si="33"/>
        <v>#REF!</v>
      </c>
      <c r="N102" s="2" t="e">
        <f t="shared" si="33"/>
        <v>#REF!</v>
      </c>
      <c r="O102" s="2" t="e">
        <f t="shared" si="33"/>
        <v>#REF!</v>
      </c>
      <c r="P102" s="2" t="e">
        <f t="shared" si="33"/>
        <v>#REF!</v>
      </c>
      <c r="Q102" s="2" t="e">
        <f t="shared" si="33"/>
        <v>#REF!</v>
      </c>
      <c r="R102" s="2" t="e">
        <f t="shared" si="33"/>
        <v>#REF!</v>
      </c>
      <c r="S102" s="2" t="e">
        <f t="shared" si="33"/>
        <v>#REF!</v>
      </c>
      <c r="T102" s="2" t="e">
        <f t="shared" si="33"/>
        <v>#REF!</v>
      </c>
      <c r="U102" s="2" t="e">
        <f t="shared" si="33"/>
        <v>#REF!</v>
      </c>
      <c r="V102" s="2" t="e">
        <f t="shared" si="33"/>
        <v>#REF!</v>
      </c>
      <c r="W102" s="2" t="e">
        <f t="shared" si="33"/>
        <v>#REF!</v>
      </c>
      <c r="X102" s="2" t="e">
        <f t="shared" si="33"/>
        <v>#REF!</v>
      </c>
      <c r="Y102" s="2" t="e">
        <f t="shared" si="33"/>
        <v>#REF!</v>
      </c>
      <c r="Z102" s="2" t="e">
        <f t="shared" si="33"/>
        <v>#REF!</v>
      </c>
      <c r="AA102" s="2" t="e">
        <f t="shared" si="33"/>
        <v>#REF!</v>
      </c>
      <c r="AB102" s="2" t="e">
        <f t="shared" si="33"/>
        <v>#REF!</v>
      </c>
      <c r="AC102" s="2" t="e">
        <f t="shared" si="33"/>
        <v>#REF!</v>
      </c>
      <c r="AD102" s="2" t="e">
        <f t="shared" si="33"/>
        <v>#REF!</v>
      </c>
      <c r="AE102" s="2" t="e">
        <f t="shared" si="33"/>
        <v>#REF!</v>
      </c>
      <c r="AF102" s="2" t="e">
        <f t="shared" si="33"/>
        <v>#REF!</v>
      </c>
      <c r="AG102" s="2" t="e">
        <f t="shared" si="33"/>
        <v>#REF!</v>
      </c>
      <c r="AH102" s="2" t="e">
        <f t="shared" si="33"/>
        <v>#REF!</v>
      </c>
      <c r="AI102" s="2" t="e">
        <f t="shared" si="33"/>
        <v>#REF!</v>
      </c>
      <c r="AJ102" s="2" t="e">
        <f t="shared" si="33"/>
        <v>#REF!</v>
      </c>
      <c r="AK102" s="2" t="e">
        <f t="shared" si="33"/>
        <v>#REF!</v>
      </c>
      <c r="AL102" s="2" t="e">
        <f t="shared" si="33"/>
        <v>#REF!</v>
      </c>
      <c r="AM102" s="2" t="e">
        <f t="shared" si="33"/>
        <v>#REF!</v>
      </c>
      <c r="AN102" s="2" t="e">
        <f t="shared" si="33"/>
        <v>#REF!</v>
      </c>
      <c r="AO102" s="2" t="e">
        <f t="shared" si="33"/>
        <v>#REF!</v>
      </c>
      <c r="AP102" s="2" t="e">
        <f t="shared" si="33"/>
        <v>#REF!</v>
      </c>
      <c r="AQ102" s="2" t="e">
        <f t="shared" si="33"/>
        <v>#REF!</v>
      </c>
      <c r="AR102" s="2" t="e">
        <f t="shared" si="33"/>
        <v>#REF!</v>
      </c>
      <c r="AS102" s="2" t="e">
        <f t="shared" si="33"/>
        <v>#REF!</v>
      </c>
      <c r="AT102" s="2" t="e">
        <f t="shared" si="33"/>
        <v>#REF!</v>
      </c>
      <c r="AU102" s="2" t="e">
        <f t="shared" si="33"/>
        <v>#REF!</v>
      </c>
      <c r="AV102" s="2" t="e">
        <f t="shared" si="33"/>
        <v>#REF!</v>
      </c>
      <c r="AW102" s="2" t="e">
        <f t="shared" si="33"/>
        <v>#REF!</v>
      </c>
      <c r="AX102" s="2" t="e">
        <f t="shared" si="33"/>
        <v>#REF!</v>
      </c>
      <c r="AY102" s="2" t="e">
        <f t="shared" si="33"/>
        <v>#REF!</v>
      </c>
      <c r="AZ102" s="2" t="e">
        <f t="shared" si="33"/>
        <v>#REF!</v>
      </c>
      <c r="BA102" s="2" t="e">
        <f t="shared" si="33"/>
        <v>#REF!</v>
      </c>
      <c r="BB102" s="2" t="e">
        <f t="shared" si="33"/>
        <v>#REF!</v>
      </c>
      <c r="BC102" s="2" t="e">
        <f t="shared" si="33"/>
        <v>#REF!</v>
      </c>
      <c r="BD102" s="2" t="e">
        <f t="shared" si="33"/>
        <v>#REF!</v>
      </c>
      <c r="BE102" s="2" t="e">
        <f t="shared" si="33"/>
        <v>#REF!</v>
      </c>
      <c r="BF102" s="2"/>
    </row>
    <row r="103" spans="1:58" ht="15.75" customHeight="1">
      <c r="A103" s="2">
        <v>29</v>
      </c>
      <c r="B103" s="2" t="e">
        <f t="shared" si="6"/>
        <v>#REF!</v>
      </c>
      <c r="C103" s="2" t="e">
        <f t="shared" ref="C103:BE103" si="34">(C32-C$69)/C$70</f>
        <v>#REF!</v>
      </c>
      <c r="D103" s="2" t="e">
        <f t="shared" si="34"/>
        <v>#REF!</v>
      </c>
      <c r="E103" s="2" t="e">
        <f t="shared" si="34"/>
        <v>#REF!</v>
      </c>
      <c r="F103" s="2" t="e">
        <f t="shared" si="34"/>
        <v>#REF!</v>
      </c>
      <c r="G103" s="2" t="e">
        <f t="shared" si="34"/>
        <v>#REF!</v>
      </c>
      <c r="H103" s="2" t="e">
        <f t="shared" si="34"/>
        <v>#REF!</v>
      </c>
      <c r="I103" s="2" t="e">
        <f t="shared" si="34"/>
        <v>#REF!</v>
      </c>
      <c r="J103" s="2" t="e">
        <f t="shared" si="34"/>
        <v>#REF!</v>
      </c>
      <c r="K103" s="2" t="e">
        <f t="shared" si="34"/>
        <v>#REF!</v>
      </c>
      <c r="L103" s="2" t="e">
        <f t="shared" si="34"/>
        <v>#REF!</v>
      </c>
      <c r="M103" s="2" t="e">
        <f t="shared" si="34"/>
        <v>#REF!</v>
      </c>
      <c r="N103" s="2" t="e">
        <f t="shared" si="34"/>
        <v>#REF!</v>
      </c>
      <c r="O103" s="2" t="e">
        <f t="shared" si="34"/>
        <v>#REF!</v>
      </c>
      <c r="P103" s="2" t="e">
        <f t="shared" si="34"/>
        <v>#REF!</v>
      </c>
      <c r="Q103" s="2" t="e">
        <f t="shared" si="34"/>
        <v>#REF!</v>
      </c>
      <c r="R103" s="2" t="e">
        <f t="shared" si="34"/>
        <v>#REF!</v>
      </c>
      <c r="S103" s="2" t="e">
        <f t="shared" si="34"/>
        <v>#REF!</v>
      </c>
      <c r="T103" s="2" t="e">
        <f t="shared" si="34"/>
        <v>#REF!</v>
      </c>
      <c r="U103" s="2" t="e">
        <f t="shared" si="34"/>
        <v>#REF!</v>
      </c>
      <c r="V103" s="2" t="e">
        <f t="shared" si="34"/>
        <v>#REF!</v>
      </c>
      <c r="W103" s="2" t="e">
        <f t="shared" si="34"/>
        <v>#REF!</v>
      </c>
      <c r="X103" s="2" t="e">
        <f t="shared" si="34"/>
        <v>#REF!</v>
      </c>
      <c r="Y103" s="2" t="e">
        <f t="shared" si="34"/>
        <v>#REF!</v>
      </c>
      <c r="Z103" s="2" t="e">
        <f t="shared" si="34"/>
        <v>#REF!</v>
      </c>
      <c r="AA103" s="2" t="e">
        <f t="shared" si="34"/>
        <v>#REF!</v>
      </c>
      <c r="AB103" s="2" t="e">
        <f t="shared" si="34"/>
        <v>#REF!</v>
      </c>
      <c r="AC103" s="2" t="e">
        <f t="shared" si="34"/>
        <v>#REF!</v>
      </c>
      <c r="AD103" s="2" t="e">
        <f t="shared" si="34"/>
        <v>#REF!</v>
      </c>
      <c r="AE103" s="2" t="e">
        <f t="shared" si="34"/>
        <v>#REF!</v>
      </c>
      <c r="AF103" s="2" t="e">
        <f t="shared" si="34"/>
        <v>#REF!</v>
      </c>
      <c r="AG103" s="2" t="e">
        <f t="shared" si="34"/>
        <v>#REF!</v>
      </c>
      <c r="AH103" s="2" t="e">
        <f t="shared" si="34"/>
        <v>#REF!</v>
      </c>
      <c r="AI103" s="2" t="e">
        <f t="shared" si="34"/>
        <v>#REF!</v>
      </c>
      <c r="AJ103" s="2" t="e">
        <f t="shared" si="34"/>
        <v>#REF!</v>
      </c>
      <c r="AK103" s="2" t="e">
        <f t="shared" si="34"/>
        <v>#REF!</v>
      </c>
      <c r="AL103" s="2" t="e">
        <f t="shared" si="34"/>
        <v>#REF!</v>
      </c>
      <c r="AM103" s="2" t="e">
        <f t="shared" si="34"/>
        <v>#REF!</v>
      </c>
      <c r="AN103" s="2" t="e">
        <f t="shared" si="34"/>
        <v>#REF!</v>
      </c>
      <c r="AO103" s="2" t="e">
        <f t="shared" si="34"/>
        <v>#REF!</v>
      </c>
      <c r="AP103" s="2" t="e">
        <f t="shared" si="34"/>
        <v>#REF!</v>
      </c>
      <c r="AQ103" s="2" t="e">
        <f t="shared" si="34"/>
        <v>#REF!</v>
      </c>
      <c r="AR103" s="2" t="e">
        <f t="shared" si="34"/>
        <v>#REF!</v>
      </c>
      <c r="AS103" s="2" t="e">
        <f t="shared" si="34"/>
        <v>#REF!</v>
      </c>
      <c r="AT103" s="2" t="e">
        <f t="shared" si="34"/>
        <v>#REF!</v>
      </c>
      <c r="AU103" s="2" t="e">
        <f t="shared" si="34"/>
        <v>#REF!</v>
      </c>
      <c r="AV103" s="2" t="e">
        <f t="shared" si="34"/>
        <v>#REF!</v>
      </c>
      <c r="AW103" s="2" t="e">
        <f t="shared" si="34"/>
        <v>#REF!</v>
      </c>
      <c r="AX103" s="2" t="e">
        <f t="shared" si="34"/>
        <v>#REF!</v>
      </c>
      <c r="AY103" s="2" t="e">
        <f t="shared" si="34"/>
        <v>#REF!</v>
      </c>
      <c r="AZ103" s="2" t="e">
        <f t="shared" si="34"/>
        <v>#REF!</v>
      </c>
      <c r="BA103" s="2" t="e">
        <f t="shared" si="34"/>
        <v>#REF!</v>
      </c>
      <c r="BB103" s="2" t="e">
        <f t="shared" si="34"/>
        <v>#REF!</v>
      </c>
      <c r="BC103" s="2" t="e">
        <f t="shared" si="34"/>
        <v>#REF!</v>
      </c>
      <c r="BD103" s="2" t="e">
        <f t="shared" si="34"/>
        <v>#REF!</v>
      </c>
      <c r="BE103" s="2" t="e">
        <f t="shared" si="34"/>
        <v>#REF!</v>
      </c>
      <c r="BF103" s="2"/>
    </row>
    <row r="104" spans="1:58" ht="15.75" customHeight="1">
      <c r="A104" s="2">
        <v>30</v>
      </c>
      <c r="B104" s="2" t="e">
        <f t="shared" si="6"/>
        <v>#REF!</v>
      </c>
      <c r="C104" s="2" t="e">
        <f t="shared" ref="C104:BE104" si="35">(C33-C$69)/C$70</f>
        <v>#REF!</v>
      </c>
      <c r="D104" s="2" t="e">
        <f t="shared" si="35"/>
        <v>#REF!</v>
      </c>
      <c r="E104" s="2" t="e">
        <f t="shared" si="35"/>
        <v>#REF!</v>
      </c>
      <c r="F104" s="2" t="e">
        <f t="shared" si="35"/>
        <v>#REF!</v>
      </c>
      <c r="G104" s="2" t="e">
        <f t="shared" si="35"/>
        <v>#REF!</v>
      </c>
      <c r="H104" s="2" t="e">
        <f t="shared" si="35"/>
        <v>#REF!</v>
      </c>
      <c r="I104" s="2" t="e">
        <f t="shared" si="35"/>
        <v>#REF!</v>
      </c>
      <c r="J104" s="2" t="e">
        <f t="shared" si="35"/>
        <v>#REF!</v>
      </c>
      <c r="K104" s="2" t="e">
        <f t="shared" si="35"/>
        <v>#REF!</v>
      </c>
      <c r="L104" s="2" t="e">
        <f t="shared" si="35"/>
        <v>#REF!</v>
      </c>
      <c r="M104" s="2" t="e">
        <f t="shared" si="35"/>
        <v>#REF!</v>
      </c>
      <c r="N104" s="2" t="e">
        <f t="shared" si="35"/>
        <v>#REF!</v>
      </c>
      <c r="O104" s="2" t="e">
        <f t="shared" si="35"/>
        <v>#REF!</v>
      </c>
      <c r="P104" s="2" t="e">
        <f t="shared" si="35"/>
        <v>#REF!</v>
      </c>
      <c r="Q104" s="2" t="e">
        <f t="shared" si="35"/>
        <v>#REF!</v>
      </c>
      <c r="R104" s="2" t="e">
        <f t="shared" si="35"/>
        <v>#REF!</v>
      </c>
      <c r="S104" s="2" t="e">
        <f t="shared" si="35"/>
        <v>#REF!</v>
      </c>
      <c r="T104" s="2" t="e">
        <f t="shared" si="35"/>
        <v>#REF!</v>
      </c>
      <c r="U104" s="2" t="e">
        <f t="shared" si="35"/>
        <v>#REF!</v>
      </c>
      <c r="V104" s="2" t="e">
        <f t="shared" si="35"/>
        <v>#REF!</v>
      </c>
      <c r="W104" s="2" t="e">
        <f t="shared" si="35"/>
        <v>#REF!</v>
      </c>
      <c r="X104" s="2" t="e">
        <f t="shared" si="35"/>
        <v>#REF!</v>
      </c>
      <c r="Y104" s="2" t="e">
        <f t="shared" si="35"/>
        <v>#REF!</v>
      </c>
      <c r="Z104" s="2" t="e">
        <f t="shared" si="35"/>
        <v>#REF!</v>
      </c>
      <c r="AA104" s="2" t="e">
        <f t="shared" si="35"/>
        <v>#REF!</v>
      </c>
      <c r="AB104" s="2" t="e">
        <f t="shared" si="35"/>
        <v>#REF!</v>
      </c>
      <c r="AC104" s="2" t="e">
        <f t="shared" si="35"/>
        <v>#REF!</v>
      </c>
      <c r="AD104" s="2" t="e">
        <f t="shared" si="35"/>
        <v>#REF!</v>
      </c>
      <c r="AE104" s="2" t="e">
        <f t="shared" si="35"/>
        <v>#REF!</v>
      </c>
      <c r="AF104" s="2" t="e">
        <f t="shared" si="35"/>
        <v>#REF!</v>
      </c>
      <c r="AG104" s="2" t="e">
        <f t="shared" si="35"/>
        <v>#REF!</v>
      </c>
      <c r="AH104" s="2" t="e">
        <f t="shared" si="35"/>
        <v>#REF!</v>
      </c>
      <c r="AI104" s="2" t="e">
        <f t="shared" si="35"/>
        <v>#REF!</v>
      </c>
      <c r="AJ104" s="2" t="e">
        <f t="shared" si="35"/>
        <v>#REF!</v>
      </c>
      <c r="AK104" s="2" t="e">
        <f t="shared" si="35"/>
        <v>#REF!</v>
      </c>
      <c r="AL104" s="2" t="e">
        <f t="shared" si="35"/>
        <v>#REF!</v>
      </c>
      <c r="AM104" s="2" t="e">
        <f t="shared" si="35"/>
        <v>#REF!</v>
      </c>
      <c r="AN104" s="2" t="e">
        <f t="shared" si="35"/>
        <v>#REF!</v>
      </c>
      <c r="AO104" s="2" t="e">
        <f t="shared" si="35"/>
        <v>#REF!</v>
      </c>
      <c r="AP104" s="2" t="e">
        <f t="shared" si="35"/>
        <v>#REF!</v>
      </c>
      <c r="AQ104" s="2" t="e">
        <f t="shared" si="35"/>
        <v>#REF!</v>
      </c>
      <c r="AR104" s="2" t="e">
        <f t="shared" si="35"/>
        <v>#REF!</v>
      </c>
      <c r="AS104" s="2" t="e">
        <f t="shared" si="35"/>
        <v>#REF!</v>
      </c>
      <c r="AT104" s="2" t="e">
        <f t="shared" si="35"/>
        <v>#REF!</v>
      </c>
      <c r="AU104" s="2" t="e">
        <f t="shared" si="35"/>
        <v>#REF!</v>
      </c>
      <c r="AV104" s="2" t="e">
        <f t="shared" si="35"/>
        <v>#REF!</v>
      </c>
      <c r="AW104" s="2" t="e">
        <f t="shared" si="35"/>
        <v>#REF!</v>
      </c>
      <c r="AX104" s="2" t="e">
        <f t="shared" si="35"/>
        <v>#REF!</v>
      </c>
      <c r="AY104" s="2" t="e">
        <f t="shared" si="35"/>
        <v>#REF!</v>
      </c>
      <c r="AZ104" s="2" t="e">
        <f t="shared" si="35"/>
        <v>#REF!</v>
      </c>
      <c r="BA104" s="2" t="e">
        <f t="shared" si="35"/>
        <v>#REF!</v>
      </c>
      <c r="BB104" s="2" t="e">
        <f t="shared" si="35"/>
        <v>#REF!</v>
      </c>
      <c r="BC104" s="2" t="e">
        <f t="shared" si="35"/>
        <v>#REF!</v>
      </c>
      <c r="BD104" s="2" t="e">
        <f t="shared" si="35"/>
        <v>#REF!</v>
      </c>
      <c r="BE104" s="2" t="e">
        <f t="shared" si="35"/>
        <v>#REF!</v>
      </c>
      <c r="BF104" s="2"/>
    </row>
    <row r="105" spans="1:58" ht="15.75" customHeight="1">
      <c r="A105" s="2">
        <v>31</v>
      </c>
      <c r="B105" s="2" t="e">
        <f t="shared" si="6"/>
        <v>#REF!</v>
      </c>
      <c r="C105" s="2" t="e">
        <f t="shared" ref="C105:BE105" si="36">(C34-C$69)/C$70</f>
        <v>#REF!</v>
      </c>
      <c r="D105" s="2" t="e">
        <f t="shared" si="36"/>
        <v>#REF!</v>
      </c>
      <c r="E105" s="2" t="e">
        <f t="shared" si="36"/>
        <v>#REF!</v>
      </c>
      <c r="F105" s="2" t="e">
        <f t="shared" si="36"/>
        <v>#REF!</v>
      </c>
      <c r="G105" s="2" t="e">
        <f t="shared" si="36"/>
        <v>#REF!</v>
      </c>
      <c r="H105" s="2" t="e">
        <f t="shared" si="36"/>
        <v>#REF!</v>
      </c>
      <c r="I105" s="2" t="e">
        <f t="shared" si="36"/>
        <v>#REF!</v>
      </c>
      <c r="J105" s="2" t="e">
        <f t="shared" si="36"/>
        <v>#REF!</v>
      </c>
      <c r="K105" s="2" t="e">
        <f t="shared" si="36"/>
        <v>#REF!</v>
      </c>
      <c r="L105" s="2" t="e">
        <f t="shared" si="36"/>
        <v>#REF!</v>
      </c>
      <c r="M105" s="2" t="e">
        <f t="shared" si="36"/>
        <v>#REF!</v>
      </c>
      <c r="N105" s="2" t="e">
        <f t="shared" si="36"/>
        <v>#REF!</v>
      </c>
      <c r="O105" s="2" t="e">
        <f t="shared" si="36"/>
        <v>#REF!</v>
      </c>
      <c r="P105" s="2" t="e">
        <f t="shared" si="36"/>
        <v>#REF!</v>
      </c>
      <c r="Q105" s="2" t="e">
        <f t="shared" si="36"/>
        <v>#REF!</v>
      </c>
      <c r="R105" s="2" t="e">
        <f t="shared" si="36"/>
        <v>#REF!</v>
      </c>
      <c r="S105" s="2" t="e">
        <f t="shared" si="36"/>
        <v>#REF!</v>
      </c>
      <c r="T105" s="2" t="e">
        <f t="shared" si="36"/>
        <v>#REF!</v>
      </c>
      <c r="U105" s="2" t="e">
        <f t="shared" si="36"/>
        <v>#REF!</v>
      </c>
      <c r="V105" s="2" t="e">
        <f t="shared" si="36"/>
        <v>#REF!</v>
      </c>
      <c r="W105" s="2" t="e">
        <f t="shared" si="36"/>
        <v>#REF!</v>
      </c>
      <c r="X105" s="2" t="e">
        <f t="shared" si="36"/>
        <v>#REF!</v>
      </c>
      <c r="Y105" s="2" t="e">
        <f t="shared" si="36"/>
        <v>#REF!</v>
      </c>
      <c r="Z105" s="2" t="e">
        <f t="shared" si="36"/>
        <v>#REF!</v>
      </c>
      <c r="AA105" s="2" t="e">
        <f t="shared" si="36"/>
        <v>#REF!</v>
      </c>
      <c r="AB105" s="2" t="e">
        <f t="shared" si="36"/>
        <v>#REF!</v>
      </c>
      <c r="AC105" s="2" t="e">
        <f t="shared" si="36"/>
        <v>#REF!</v>
      </c>
      <c r="AD105" s="2" t="e">
        <f t="shared" si="36"/>
        <v>#REF!</v>
      </c>
      <c r="AE105" s="2" t="e">
        <f t="shared" si="36"/>
        <v>#REF!</v>
      </c>
      <c r="AF105" s="2" t="e">
        <f t="shared" si="36"/>
        <v>#REF!</v>
      </c>
      <c r="AG105" s="2" t="e">
        <f t="shared" si="36"/>
        <v>#REF!</v>
      </c>
      <c r="AH105" s="2" t="e">
        <f t="shared" si="36"/>
        <v>#REF!</v>
      </c>
      <c r="AI105" s="2" t="e">
        <f t="shared" si="36"/>
        <v>#REF!</v>
      </c>
      <c r="AJ105" s="2" t="e">
        <f t="shared" si="36"/>
        <v>#REF!</v>
      </c>
      <c r="AK105" s="2" t="e">
        <f t="shared" si="36"/>
        <v>#REF!</v>
      </c>
      <c r="AL105" s="2" t="e">
        <f t="shared" si="36"/>
        <v>#REF!</v>
      </c>
      <c r="AM105" s="2" t="e">
        <f t="shared" si="36"/>
        <v>#REF!</v>
      </c>
      <c r="AN105" s="2" t="e">
        <f t="shared" si="36"/>
        <v>#REF!</v>
      </c>
      <c r="AO105" s="2" t="e">
        <f t="shared" si="36"/>
        <v>#REF!</v>
      </c>
      <c r="AP105" s="2" t="e">
        <f t="shared" si="36"/>
        <v>#REF!</v>
      </c>
      <c r="AQ105" s="2" t="e">
        <f t="shared" si="36"/>
        <v>#REF!</v>
      </c>
      <c r="AR105" s="2" t="e">
        <f t="shared" si="36"/>
        <v>#REF!</v>
      </c>
      <c r="AS105" s="2" t="e">
        <f t="shared" si="36"/>
        <v>#REF!</v>
      </c>
      <c r="AT105" s="2" t="e">
        <f t="shared" si="36"/>
        <v>#REF!</v>
      </c>
      <c r="AU105" s="2" t="e">
        <f t="shared" si="36"/>
        <v>#REF!</v>
      </c>
      <c r="AV105" s="2" t="e">
        <f t="shared" si="36"/>
        <v>#REF!</v>
      </c>
      <c r="AW105" s="2" t="e">
        <f t="shared" si="36"/>
        <v>#REF!</v>
      </c>
      <c r="AX105" s="2" t="e">
        <f t="shared" si="36"/>
        <v>#REF!</v>
      </c>
      <c r="AY105" s="2" t="e">
        <f t="shared" si="36"/>
        <v>#REF!</v>
      </c>
      <c r="AZ105" s="2" t="e">
        <f t="shared" si="36"/>
        <v>#REF!</v>
      </c>
      <c r="BA105" s="2" t="e">
        <f t="shared" si="36"/>
        <v>#REF!</v>
      </c>
      <c r="BB105" s="2" t="e">
        <f t="shared" si="36"/>
        <v>#REF!</v>
      </c>
      <c r="BC105" s="2" t="e">
        <f t="shared" si="36"/>
        <v>#REF!</v>
      </c>
      <c r="BD105" s="2" t="e">
        <f t="shared" si="36"/>
        <v>#REF!</v>
      </c>
      <c r="BE105" s="2" t="e">
        <f t="shared" si="36"/>
        <v>#REF!</v>
      </c>
      <c r="BF105" s="2"/>
    </row>
    <row r="106" spans="1:58" ht="15.75" customHeight="1">
      <c r="A106" s="2">
        <v>32</v>
      </c>
      <c r="B106" s="2" t="e">
        <f t="shared" si="6"/>
        <v>#REF!</v>
      </c>
      <c r="C106" s="2" t="e">
        <f t="shared" ref="C106:BE106" si="37">(C35-C$69)/C$70</f>
        <v>#REF!</v>
      </c>
      <c r="D106" s="2" t="e">
        <f t="shared" si="37"/>
        <v>#REF!</v>
      </c>
      <c r="E106" s="2" t="e">
        <f t="shared" si="37"/>
        <v>#REF!</v>
      </c>
      <c r="F106" s="2" t="e">
        <f t="shared" si="37"/>
        <v>#REF!</v>
      </c>
      <c r="G106" s="2" t="e">
        <f t="shared" si="37"/>
        <v>#REF!</v>
      </c>
      <c r="H106" s="2" t="e">
        <f t="shared" si="37"/>
        <v>#REF!</v>
      </c>
      <c r="I106" s="2" t="e">
        <f t="shared" si="37"/>
        <v>#REF!</v>
      </c>
      <c r="J106" s="2" t="e">
        <f t="shared" si="37"/>
        <v>#REF!</v>
      </c>
      <c r="K106" s="2" t="e">
        <f t="shared" si="37"/>
        <v>#REF!</v>
      </c>
      <c r="L106" s="2" t="e">
        <f t="shared" si="37"/>
        <v>#REF!</v>
      </c>
      <c r="M106" s="2" t="e">
        <f t="shared" si="37"/>
        <v>#REF!</v>
      </c>
      <c r="N106" s="2" t="e">
        <f t="shared" si="37"/>
        <v>#REF!</v>
      </c>
      <c r="O106" s="2" t="e">
        <f t="shared" si="37"/>
        <v>#REF!</v>
      </c>
      <c r="P106" s="2" t="e">
        <f t="shared" si="37"/>
        <v>#REF!</v>
      </c>
      <c r="Q106" s="2" t="e">
        <f t="shared" si="37"/>
        <v>#REF!</v>
      </c>
      <c r="R106" s="2" t="e">
        <f t="shared" si="37"/>
        <v>#REF!</v>
      </c>
      <c r="S106" s="2" t="e">
        <f t="shared" si="37"/>
        <v>#REF!</v>
      </c>
      <c r="T106" s="2" t="e">
        <f t="shared" si="37"/>
        <v>#REF!</v>
      </c>
      <c r="U106" s="2" t="e">
        <f t="shared" si="37"/>
        <v>#REF!</v>
      </c>
      <c r="V106" s="2" t="e">
        <f t="shared" si="37"/>
        <v>#REF!</v>
      </c>
      <c r="W106" s="2" t="e">
        <f t="shared" si="37"/>
        <v>#REF!</v>
      </c>
      <c r="X106" s="2" t="e">
        <f t="shared" si="37"/>
        <v>#REF!</v>
      </c>
      <c r="Y106" s="2" t="e">
        <f t="shared" si="37"/>
        <v>#REF!</v>
      </c>
      <c r="Z106" s="2" t="e">
        <f t="shared" si="37"/>
        <v>#REF!</v>
      </c>
      <c r="AA106" s="2" t="e">
        <f t="shared" si="37"/>
        <v>#REF!</v>
      </c>
      <c r="AB106" s="2" t="e">
        <f t="shared" si="37"/>
        <v>#REF!</v>
      </c>
      <c r="AC106" s="2" t="e">
        <f t="shared" si="37"/>
        <v>#REF!</v>
      </c>
      <c r="AD106" s="2" t="e">
        <f t="shared" si="37"/>
        <v>#REF!</v>
      </c>
      <c r="AE106" s="2" t="e">
        <f t="shared" si="37"/>
        <v>#REF!</v>
      </c>
      <c r="AF106" s="2" t="e">
        <f t="shared" si="37"/>
        <v>#REF!</v>
      </c>
      <c r="AG106" s="2" t="e">
        <f t="shared" si="37"/>
        <v>#REF!</v>
      </c>
      <c r="AH106" s="2" t="e">
        <f t="shared" si="37"/>
        <v>#REF!</v>
      </c>
      <c r="AI106" s="2" t="e">
        <f t="shared" si="37"/>
        <v>#REF!</v>
      </c>
      <c r="AJ106" s="2" t="e">
        <f t="shared" si="37"/>
        <v>#REF!</v>
      </c>
      <c r="AK106" s="2" t="e">
        <f t="shared" si="37"/>
        <v>#REF!</v>
      </c>
      <c r="AL106" s="2" t="e">
        <f t="shared" si="37"/>
        <v>#REF!</v>
      </c>
      <c r="AM106" s="2" t="e">
        <f t="shared" si="37"/>
        <v>#REF!</v>
      </c>
      <c r="AN106" s="2" t="e">
        <f t="shared" si="37"/>
        <v>#REF!</v>
      </c>
      <c r="AO106" s="2" t="e">
        <f t="shared" si="37"/>
        <v>#REF!</v>
      </c>
      <c r="AP106" s="2" t="e">
        <f t="shared" si="37"/>
        <v>#REF!</v>
      </c>
      <c r="AQ106" s="2" t="e">
        <f t="shared" si="37"/>
        <v>#REF!</v>
      </c>
      <c r="AR106" s="2" t="e">
        <f t="shared" si="37"/>
        <v>#REF!</v>
      </c>
      <c r="AS106" s="2" t="e">
        <f t="shared" si="37"/>
        <v>#REF!</v>
      </c>
      <c r="AT106" s="2" t="e">
        <f t="shared" si="37"/>
        <v>#REF!</v>
      </c>
      <c r="AU106" s="2" t="e">
        <f t="shared" si="37"/>
        <v>#REF!</v>
      </c>
      <c r="AV106" s="2" t="e">
        <f t="shared" si="37"/>
        <v>#REF!</v>
      </c>
      <c r="AW106" s="2" t="e">
        <f t="shared" si="37"/>
        <v>#REF!</v>
      </c>
      <c r="AX106" s="2" t="e">
        <f t="shared" si="37"/>
        <v>#REF!</v>
      </c>
      <c r="AY106" s="2" t="e">
        <f t="shared" si="37"/>
        <v>#REF!</v>
      </c>
      <c r="AZ106" s="2" t="e">
        <f t="shared" si="37"/>
        <v>#REF!</v>
      </c>
      <c r="BA106" s="2" t="e">
        <f t="shared" si="37"/>
        <v>#REF!</v>
      </c>
      <c r="BB106" s="2" t="e">
        <f t="shared" si="37"/>
        <v>#REF!</v>
      </c>
      <c r="BC106" s="2" t="e">
        <f t="shared" si="37"/>
        <v>#REF!</v>
      </c>
      <c r="BD106" s="2" t="e">
        <f t="shared" si="37"/>
        <v>#REF!</v>
      </c>
      <c r="BE106" s="2" t="e">
        <f t="shared" si="37"/>
        <v>#REF!</v>
      </c>
      <c r="BF106" s="2"/>
    </row>
    <row r="107" spans="1:58" ht="15.75" customHeight="1">
      <c r="A107" s="2">
        <v>33</v>
      </c>
      <c r="B107" s="2" t="e">
        <f t="shared" si="6"/>
        <v>#REF!</v>
      </c>
      <c r="C107" s="2" t="e">
        <f t="shared" ref="C107:BE107" si="38">(C36-C$69)/C$70</f>
        <v>#REF!</v>
      </c>
      <c r="D107" s="2" t="e">
        <f t="shared" si="38"/>
        <v>#REF!</v>
      </c>
      <c r="E107" s="2" t="e">
        <f t="shared" si="38"/>
        <v>#REF!</v>
      </c>
      <c r="F107" s="2" t="e">
        <f t="shared" si="38"/>
        <v>#REF!</v>
      </c>
      <c r="G107" s="2" t="e">
        <f t="shared" si="38"/>
        <v>#REF!</v>
      </c>
      <c r="H107" s="2" t="e">
        <f t="shared" si="38"/>
        <v>#REF!</v>
      </c>
      <c r="I107" s="2" t="e">
        <f t="shared" si="38"/>
        <v>#REF!</v>
      </c>
      <c r="J107" s="2" t="e">
        <f t="shared" si="38"/>
        <v>#REF!</v>
      </c>
      <c r="K107" s="2" t="e">
        <f t="shared" si="38"/>
        <v>#REF!</v>
      </c>
      <c r="L107" s="2" t="e">
        <f t="shared" si="38"/>
        <v>#REF!</v>
      </c>
      <c r="M107" s="2" t="e">
        <f t="shared" si="38"/>
        <v>#REF!</v>
      </c>
      <c r="N107" s="2" t="e">
        <f t="shared" si="38"/>
        <v>#REF!</v>
      </c>
      <c r="O107" s="2" t="e">
        <f t="shared" si="38"/>
        <v>#REF!</v>
      </c>
      <c r="P107" s="2" t="e">
        <f t="shared" si="38"/>
        <v>#REF!</v>
      </c>
      <c r="Q107" s="2" t="e">
        <f t="shared" si="38"/>
        <v>#REF!</v>
      </c>
      <c r="R107" s="2" t="e">
        <f t="shared" si="38"/>
        <v>#REF!</v>
      </c>
      <c r="S107" s="2" t="e">
        <f t="shared" si="38"/>
        <v>#REF!</v>
      </c>
      <c r="T107" s="2" t="e">
        <f t="shared" si="38"/>
        <v>#REF!</v>
      </c>
      <c r="U107" s="2" t="e">
        <f t="shared" si="38"/>
        <v>#REF!</v>
      </c>
      <c r="V107" s="2" t="e">
        <f t="shared" si="38"/>
        <v>#REF!</v>
      </c>
      <c r="W107" s="2" t="e">
        <f t="shared" si="38"/>
        <v>#REF!</v>
      </c>
      <c r="X107" s="2" t="e">
        <f t="shared" si="38"/>
        <v>#REF!</v>
      </c>
      <c r="Y107" s="2" t="e">
        <f t="shared" si="38"/>
        <v>#REF!</v>
      </c>
      <c r="Z107" s="2" t="e">
        <f t="shared" si="38"/>
        <v>#REF!</v>
      </c>
      <c r="AA107" s="2" t="e">
        <f t="shared" si="38"/>
        <v>#REF!</v>
      </c>
      <c r="AB107" s="2" t="e">
        <f t="shared" si="38"/>
        <v>#REF!</v>
      </c>
      <c r="AC107" s="2" t="e">
        <f t="shared" si="38"/>
        <v>#REF!</v>
      </c>
      <c r="AD107" s="2" t="e">
        <f t="shared" si="38"/>
        <v>#REF!</v>
      </c>
      <c r="AE107" s="2" t="e">
        <f t="shared" si="38"/>
        <v>#REF!</v>
      </c>
      <c r="AF107" s="2" t="e">
        <f t="shared" si="38"/>
        <v>#REF!</v>
      </c>
      <c r="AG107" s="2" t="e">
        <f t="shared" si="38"/>
        <v>#REF!</v>
      </c>
      <c r="AH107" s="2" t="e">
        <f t="shared" si="38"/>
        <v>#REF!</v>
      </c>
      <c r="AI107" s="2" t="e">
        <f t="shared" si="38"/>
        <v>#REF!</v>
      </c>
      <c r="AJ107" s="2" t="e">
        <f t="shared" si="38"/>
        <v>#REF!</v>
      </c>
      <c r="AK107" s="2" t="e">
        <f t="shared" si="38"/>
        <v>#REF!</v>
      </c>
      <c r="AL107" s="2" t="e">
        <f t="shared" si="38"/>
        <v>#REF!</v>
      </c>
      <c r="AM107" s="2" t="e">
        <f t="shared" si="38"/>
        <v>#REF!</v>
      </c>
      <c r="AN107" s="2" t="e">
        <f t="shared" si="38"/>
        <v>#REF!</v>
      </c>
      <c r="AO107" s="2" t="e">
        <f t="shared" si="38"/>
        <v>#REF!</v>
      </c>
      <c r="AP107" s="2" t="e">
        <f t="shared" si="38"/>
        <v>#REF!</v>
      </c>
      <c r="AQ107" s="2" t="e">
        <f t="shared" si="38"/>
        <v>#REF!</v>
      </c>
      <c r="AR107" s="2" t="e">
        <f t="shared" si="38"/>
        <v>#REF!</v>
      </c>
      <c r="AS107" s="2" t="e">
        <f t="shared" si="38"/>
        <v>#REF!</v>
      </c>
      <c r="AT107" s="2" t="e">
        <f t="shared" si="38"/>
        <v>#REF!</v>
      </c>
      <c r="AU107" s="2" t="e">
        <f t="shared" si="38"/>
        <v>#REF!</v>
      </c>
      <c r="AV107" s="2" t="e">
        <f t="shared" si="38"/>
        <v>#REF!</v>
      </c>
      <c r="AW107" s="2" t="e">
        <f t="shared" si="38"/>
        <v>#REF!</v>
      </c>
      <c r="AX107" s="2" t="e">
        <f t="shared" si="38"/>
        <v>#REF!</v>
      </c>
      <c r="AY107" s="2" t="e">
        <f t="shared" si="38"/>
        <v>#REF!</v>
      </c>
      <c r="AZ107" s="2" t="e">
        <f t="shared" si="38"/>
        <v>#REF!</v>
      </c>
      <c r="BA107" s="2" t="e">
        <f t="shared" si="38"/>
        <v>#REF!</v>
      </c>
      <c r="BB107" s="2" t="e">
        <f t="shared" si="38"/>
        <v>#REF!</v>
      </c>
      <c r="BC107" s="2" t="e">
        <f t="shared" si="38"/>
        <v>#REF!</v>
      </c>
      <c r="BD107" s="2" t="e">
        <f t="shared" si="38"/>
        <v>#REF!</v>
      </c>
      <c r="BE107" s="2" t="e">
        <f t="shared" si="38"/>
        <v>#REF!</v>
      </c>
      <c r="BF107" s="2"/>
    </row>
    <row r="108" spans="1:58" ht="15.75" customHeight="1">
      <c r="A108" s="2">
        <v>34</v>
      </c>
      <c r="B108" s="2" t="e">
        <f t="shared" si="6"/>
        <v>#REF!</v>
      </c>
      <c r="C108" s="2" t="e">
        <f t="shared" ref="C108:BE108" si="39">(C37-C$69)/C$70</f>
        <v>#REF!</v>
      </c>
      <c r="D108" s="2" t="e">
        <f t="shared" si="39"/>
        <v>#REF!</v>
      </c>
      <c r="E108" s="2" t="e">
        <f t="shared" si="39"/>
        <v>#REF!</v>
      </c>
      <c r="F108" s="2" t="e">
        <f t="shared" si="39"/>
        <v>#REF!</v>
      </c>
      <c r="G108" s="2" t="e">
        <f t="shared" si="39"/>
        <v>#REF!</v>
      </c>
      <c r="H108" s="2" t="e">
        <f t="shared" si="39"/>
        <v>#REF!</v>
      </c>
      <c r="I108" s="2" t="e">
        <f t="shared" si="39"/>
        <v>#REF!</v>
      </c>
      <c r="J108" s="2" t="e">
        <f t="shared" si="39"/>
        <v>#REF!</v>
      </c>
      <c r="K108" s="2" t="e">
        <f t="shared" si="39"/>
        <v>#REF!</v>
      </c>
      <c r="L108" s="2" t="e">
        <f t="shared" si="39"/>
        <v>#REF!</v>
      </c>
      <c r="M108" s="2" t="e">
        <f t="shared" si="39"/>
        <v>#REF!</v>
      </c>
      <c r="N108" s="2" t="e">
        <f t="shared" si="39"/>
        <v>#REF!</v>
      </c>
      <c r="O108" s="2" t="e">
        <f t="shared" si="39"/>
        <v>#REF!</v>
      </c>
      <c r="P108" s="2" t="e">
        <f t="shared" si="39"/>
        <v>#REF!</v>
      </c>
      <c r="Q108" s="2" t="e">
        <f t="shared" si="39"/>
        <v>#REF!</v>
      </c>
      <c r="R108" s="2" t="e">
        <f t="shared" si="39"/>
        <v>#REF!</v>
      </c>
      <c r="S108" s="2" t="e">
        <f t="shared" si="39"/>
        <v>#REF!</v>
      </c>
      <c r="T108" s="2" t="e">
        <f t="shared" si="39"/>
        <v>#REF!</v>
      </c>
      <c r="U108" s="2" t="e">
        <f t="shared" si="39"/>
        <v>#REF!</v>
      </c>
      <c r="V108" s="2" t="e">
        <f t="shared" si="39"/>
        <v>#REF!</v>
      </c>
      <c r="W108" s="2" t="e">
        <f t="shared" si="39"/>
        <v>#REF!</v>
      </c>
      <c r="X108" s="2" t="e">
        <f t="shared" si="39"/>
        <v>#REF!</v>
      </c>
      <c r="Y108" s="2" t="e">
        <f t="shared" si="39"/>
        <v>#REF!</v>
      </c>
      <c r="Z108" s="2" t="e">
        <f t="shared" si="39"/>
        <v>#REF!</v>
      </c>
      <c r="AA108" s="2" t="e">
        <f t="shared" si="39"/>
        <v>#REF!</v>
      </c>
      <c r="AB108" s="2" t="e">
        <f t="shared" si="39"/>
        <v>#REF!</v>
      </c>
      <c r="AC108" s="2" t="e">
        <f t="shared" si="39"/>
        <v>#REF!</v>
      </c>
      <c r="AD108" s="2" t="e">
        <f t="shared" si="39"/>
        <v>#REF!</v>
      </c>
      <c r="AE108" s="2" t="e">
        <f t="shared" si="39"/>
        <v>#REF!</v>
      </c>
      <c r="AF108" s="2" t="e">
        <f t="shared" si="39"/>
        <v>#REF!</v>
      </c>
      <c r="AG108" s="2" t="e">
        <f t="shared" si="39"/>
        <v>#REF!</v>
      </c>
      <c r="AH108" s="2" t="e">
        <f t="shared" si="39"/>
        <v>#REF!</v>
      </c>
      <c r="AI108" s="2" t="e">
        <f t="shared" si="39"/>
        <v>#REF!</v>
      </c>
      <c r="AJ108" s="2" t="e">
        <f t="shared" si="39"/>
        <v>#REF!</v>
      </c>
      <c r="AK108" s="2" t="e">
        <f t="shared" si="39"/>
        <v>#REF!</v>
      </c>
      <c r="AL108" s="2" t="e">
        <f t="shared" si="39"/>
        <v>#REF!</v>
      </c>
      <c r="AM108" s="2" t="e">
        <f t="shared" si="39"/>
        <v>#REF!</v>
      </c>
      <c r="AN108" s="2" t="e">
        <f t="shared" si="39"/>
        <v>#REF!</v>
      </c>
      <c r="AO108" s="2" t="e">
        <f t="shared" si="39"/>
        <v>#REF!</v>
      </c>
      <c r="AP108" s="2" t="e">
        <f t="shared" si="39"/>
        <v>#REF!</v>
      </c>
      <c r="AQ108" s="2" t="e">
        <f t="shared" si="39"/>
        <v>#REF!</v>
      </c>
      <c r="AR108" s="2" t="e">
        <f t="shared" si="39"/>
        <v>#REF!</v>
      </c>
      <c r="AS108" s="2" t="e">
        <f t="shared" si="39"/>
        <v>#REF!</v>
      </c>
      <c r="AT108" s="2" t="e">
        <f t="shared" si="39"/>
        <v>#REF!</v>
      </c>
      <c r="AU108" s="2" t="e">
        <f t="shared" si="39"/>
        <v>#REF!</v>
      </c>
      <c r="AV108" s="2" t="e">
        <f t="shared" si="39"/>
        <v>#REF!</v>
      </c>
      <c r="AW108" s="2" t="e">
        <f t="shared" si="39"/>
        <v>#REF!</v>
      </c>
      <c r="AX108" s="2" t="e">
        <f t="shared" si="39"/>
        <v>#REF!</v>
      </c>
      <c r="AY108" s="2" t="e">
        <f t="shared" si="39"/>
        <v>#REF!</v>
      </c>
      <c r="AZ108" s="2" t="e">
        <f t="shared" si="39"/>
        <v>#REF!</v>
      </c>
      <c r="BA108" s="2" t="e">
        <f t="shared" si="39"/>
        <v>#REF!</v>
      </c>
      <c r="BB108" s="2" t="e">
        <f t="shared" si="39"/>
        <v>#REF!</v>
      </c>
      <c r="BC108" s="2" t="e">
        <f t="shared" si="39"/>
        <v>#REF!</v>
      </c>
      <c r="BD108" s="2" t="e">
        <f t="shared" si="39"/>
        <v>#REF!</v>
      </c>
      <c r="BE108" s="2" t="e">
        <f t="shared" si="39"/>
        <v>#REF!</v>
      </c>
      <c r="BF108" s="2"/>
    </row>
    <row r="109" spans="1:58" ht="15.75" customHeight="1">
      <c r="A109" s="2">
        <v>35</v>
      </c>
      <c r="B109" s="2" t="e">
        <f t="shared" si="6"/>
        <v>#REF!</v>
      </c>
      <c r="C109" s="2" t="e">
        <f t="shared" ref="C109:BE109" si="40">(C38-C$69)/C$70</f>
        <v>#REF!</v>
      </c>
      <c r="D109" s="2" t="e">
        <f t="shared" si="40"/>
        <v>#REF!</v>
      </c>
      <c r="E109" s="2" t="e">
        <f t="shared" si="40"/>
        <v>#REF!</v>
      </c>
      <c r="F109" s="2" t="e">
        <f t="shared" si="40"/>
        <v>#REF!</v>
      </c>
      <c r="G109" s="2" t="e">
        <f t="shared" si="40"/>
        <v>#REF!</v>
      </c>
      <c r="H109" s="2" t="e">
        <f t="shared" si="40"/>
        <v>#REF!</v>
      </c>
      <c r="I109" s="2" t="e">
        <f t="shared" si="40"/>
        <v>#REF!</v>
      </c>
      <c r="J109" s="2" t="e">
        <f t="shared" si="40"/>
        <v>#REF!</v>
      </c>
      <c r="K109" s="2" t="e">
        <f t="shared" si="40"/>
        <v>#REF!</v>
      </c>
      <c r="L109" s="2" t="e">
        <f t="shared" si="40"/>
        <v>#REF!</v>
      </c>
      <c r="M109" s="2" t="e">
        <f t="shared" si="40"/>
        <v>#REF!</v>
      </c>
      <c r="N109" s="2" t="e">
        <f t="shared" si="40"/>
        <v>#REF!</v>
      </c>
      <c r="O109" s="2" t="e">
        <f t="shared" si="40"/>
        <v>#REF!</v>
      </c>
      <c r="P109" s="2" t="e">
        <f t="shared" si="40"/>
        <v>#REF!</v>
      </c>
      <c r="Q109" s="2" t="e">
        <f t="shared" si="40"/>
        <v>#REF!</v>
      </c>
      <c r="R109" s="2" t="e">
        <f t="shared" si="40"/>
        <v>#REF!</v>
      </c>
      <c r="S109" s="2" t="e">
        <f t="shared" si="40"/>
        <v>#REF!</v>
      </c>
      <c r="T109" s="2" t="e">
        <f t="shared" si="40"/>
        <v>#REF!</v>
      </c>
      <c r="U109" s="2" t="e">
        <f t="shared" si="40"/>
        <v>#REF!</v>
      </c>
      <c r="V109" s="2" t="e">
        <f t="shared" si="40"/>
        <v>#REF!</v>
      </c>
      <c r="W109" s="2" t="e">
        <f t="shared" si="40"/>
        <v>#REF!</v>
      </c>
      <c r="X109" s="2" t="e">
        <f t="shared" si="40"/>
        <v>#REF!</v>
      </c>
      <c r="Y109" s="2" t="e">
        <f t="shared" si="40"/>
        <v>#REF!</v>
      </c>
      <c r="Z109" s="2" t="e">
        <f t="shared" si="40"/>
        <v>#REF!</v>
      </c>
      <c r="AA109" s="2" t="e">
        <f t="shared" si="40"/>
        <v>#REF!</v>
      </c>
      <c r="AB109" s="2" t="e">
        <f t="shared" si="40"/>
        <v>#REF!</v>
      </c>
      <c r="AC109" s="2" t="e">
        <f t="shared" si="40"/>
        <v>#REF!</v>
      </c>
      <c r="AD109" s="2" t="e">
        <f t="shared" si="40"/>
        <v>#REF!</v>
      </c>
      <c r="AE109" s="2" t="e">
        <f t="shared" si="40"/>
        <v>#REF!</v>
      </c>
      <c r="AF109" s="2" t="e">
        <f t="shared" si="40"/>
        <v>#REF!</v>
      </c>
      <c r="AG109" s="2" t="e">
        <f t="shared" si="40"/>
        <v>#REF!</v>
      </c>
      <c r="AH109" s="2" t="e">
        <f t="shared" si="40"/>
        <v>#REF!</v>
      </c>
      <c r="AI109" s="2" t="e">
        <f t="shared" si="40"/>
        <v>#REF!</v>
      </c>
      <c r="AJ109" s="2" t="e">
        <f t="shared" si="40"/>
        <v>#REF!</v>
      </c>
      <c r="AK109" s="2" t="e">
        <f t="shared" si="40"/>
        <v>#REF!</v>
      </c>
      <c r="AL109" s="2" t="e">
        <f t="shared" si="40"/>
        <v>#REF!</v>
      </c>
      <c r="AM109" s="2" t="e">
        <f t="shared" si="40"/>
        <v>#REF!</v>
      </c>
      <c r="AN109" s="2" t="e">
        <f t="shared" si="40"/>
        <v>#REF!</v>
      </c>
      <c r="AO109" s="2" t="e">
        <f t="shared" si="40"/>
        <v>#REF!</v>
      </c>
      <c r="AP109" s="2" t="e">
        <f t="shared" si="40"/>
        <v>#REF!</v>
      </c>
      <c r="AQ109" s="2" t="e">
        <f t="shared" si="40"/>
        <v>#REF!</v>
      </c>
      <c r="AR109" s="2" t="e">
        <f t="shared" si="40"/>
        <v>#REF!</v>
      </c>
      <c r="AS109" s="2" t="e">
        <f t="shared" si="40"/>
        <v>#REF!</v>
      </c>
      <c r="AT109" s="2" t="e">
        <f t="shared" si="40"/>
        <v>#REF!</v>
      </c>
      <c r="AU109" s="2" t="e">
        <f t="shared" si="40"/>
        <v>#REF!</v>
      </c>
      <c r="AV109" s="2" t="e">
        <f t="shared" si="40"/>
        <v>#REF!</v>
      </c>
      <c r="AW109" s="2" t="e">
        <f t="shared" si="40"/>
        <v>#REF!</v>
      </c>
      <c r="AX109" s="2" t="e">
        <f t="shared" si="40"/>
        <v>#REF!</v>
      </c>
      <c r="AY109" s="2" t="e">
        <f t="shared" si="40"/>
        <v>#REF!</v>
      </c>
      <c r="AZ109" s="2" t="e">
        <f t="shared" si="40"/>
        <v>#REF!</v>
      </c>
      <c r="BA109" s="2" t="e">
        <f t="shared" si="40"/>
        <v>#REF!</v>
      </c>
      <c r="BB109" s="2" t="e">
        <f t="shared" si="40"/>
        <v>#REF!</v>
      </c>
      <c r="BC109" s="2" t="e">
        <f t="shared" si="40"/>
        <v>#REF!</v>
      </c>
      <c r="BD109" s="2" t="e">
        <f t="shared" si="40"/>
        <v>#REF!</v>
      </c>
      <c r="BE109" s="2" t="e">
        <f t="shared" si="40"/>
        <v>#REF!</v>
      </c>
      <c r="BF109" s="2"/>
    </row>
    <row r="110" spans="1:58" ht="15.75" customHeight="1">
      <c r="A110" s="2">
        <v>36</v>
      </c>
      <c r="B110" s="2" t="e">
        <f t="shared" si="6"/>
        <v>#REF!</v>
      </c>
      <c r="C110" s="2" t="e">
        <f t="shared" ref="C110:BE110" si="41">(C39-C$69)/C$70</f>
        <v>#REF!</v>
      </c>
      <c r="D110" s="2" t="e">
        <f t="shared" si="41"/>
        <v>#REF!</v>
      </c>
      <c r="E110" s="2" t="e">
        <f t="shared" si="41"/>
        <v>#REF!</v>
      </c>
      <c r="F110" s="2" t="e">
        <f t="shared" si="41"/>
        <v>#REF!</v>
      </c>
      <c r="G110" s="2" t="e">
        <f t="shared" si="41"/>
        <v>#REF!</v>
      </c>
      <c r="H110" s="2" t="e">
        <f t="shared" si="41"/>
        <v>#REF!</v>
      </c>
      <c r="I110" s="2" t="e">
        <f t="shared" si="41"/>
        <v>#REF!</v>
      </c>
      <c r="J110" s="2" t="e">
        <f t="shared" si="41"/>
        <v>#REF!</v>
      </c>
      <c r="K110" s="2" t="e">
        <f t="shared" si="41"/>
        <v>#REF!</v>
      </c>
      <c r="L110" s="2" t="e">
        <f t="shared" si="41"/>
        <v>#REF!</v>
      </c>
      <c r="M110" s="2" t="e">
        <f t="shared" si="41"/>
        <v>#REF!</v>
      </c>
      <c r="N110" s="2" t="e">
        <f t="shared" si="41"/>
        <v>#REF!</v>
      </c>
      <c r="O110" s="2" t="e">
        <f t="shared" si="41"/>
        <v>#REF!</v>
      </c>
      <c r="P110" s="2" t="e">
        <f t="shared" si="41"/>
        <v>#REF!</v>
      </c>
      <c r="Q110" s="2" t="e">
        <f t="shared" si="41"/>
        <v>#REF!</v>
      </c>
      <c r="R110" s="2" t="e">
        <f t="shared" si="41"/>
        <v>#REF!</v>
      </c>
      <c r="S110" s="2" t="e">
        <f t="shared" si="41"/>
        <v>#REF!</v>
      </c>
      <c r="T110" s="2" t="e">
        <f t="shared" si="41"/>
        <v>#REF!</v>
      </c>
      <c r="U110" s="2" t="e">
        <f t="shared" si="41"/>
        <v>#REF!</v>
      </c>
      <c r="V110" s="2" t="e">
        <f t="shared" si="41"/>
        <v>#REF!</v>
      </c>
      <c r="W110" s="2" t="e">
        <f t="shared" si="41"/>
        <v>#REF!</v>
      </c>
      <c r="X110" s="2" t="e">
        <f t="shared" si="41"/>
        <v>#REF!</v>
      </c>
      <c r="Y110" s="2" t="e">
        <f t="shared" si="41"/>
        <v>#REF!</v>
      </c>
      <c r="Z110" s="2" t="e">
        <f t="shared" si="41"/>
        <v>#REF!</v>
      </c>
      <c r="AA110" s="2" t="e">
        <f t="shared" si="41"/>
        <v>#REF!</v>
      </c>
      <c r="AB110" s="2" t="e">
        <f t="shared" si="41"/>
        <v>#REF!</v>
      </c>
      <c r="AC110" s="2" t="e">
        <f t="shared" si="41"/>
        <v>#REF!</v>
      </c>
      <c r="AD110" s="2" t="e">
        <f t="shared" si="41"/>
        <v>#REF!</v>
      </c>
      <c r="AE110" s="2" t="e">
        <f t="shared" si="41"/>
        <v>#REF!</v>
      </c>
      <c r="AF110" s="2" t="e">
        <f t="shared" si="41"/>
        <v>#REF!</v>
      </c>
      <c r="AG110" s="2" t="e">
        <f t="shared" si="41"/>
        <v>#REF!</v>
      </c>
      <c r="AH110" s="2" t="e">
        <f t="shared" si="41"/>
        <v>#REF!</v>
      </c>
      <c r="AI110" s="2" t="e">
        <f t="shared" si="41"/>
        <v>#REF!</v>
      </c>
      <c r="AJ110" s="2" t="e">
        <f t="shared" si="41"/>
        <v>#REF!</v>
      </c>
      <c r="AK110" s="2" t="e">
        <f t="shared" si="41"/>
        <v>#REF!</v>
      </c>
      <c r="AL110" s="2" t="e">
        <f t="shared" si="41"/>
        <v>#REF!</v>
      </c>
      <c r="AM110" s="2" t="e">
        <f t="shared" si="41"/>
        <v>#REF!</v>
      </c>
      <c r="AN110" s="2" t="e">
        <f t="shared" si="41"/>
        <v>#REF!</v>
      </c>
      <c r="AO110" s="2" t="e">
        <f t="shared" si="41"/>
        <v>#REF!</v>
      </c>
      <c r="AP110" s="2" t="e">
        <f t="shared" si="41"/>
        <v>#REF!</v>
      </c>
      <c r="AQ110" s="2" t="e">
        <f t="shared" si="41"/>
        <v>#REF!</v>
      </c>
      <c r="AR110" s="2" t="e">
        <f t="shared" si="41"/>
        <v>#REF!</v>
      </c>
      <c r="AS110" s="2" t="e">
        <f t="shared" si="41"/>
        <v>#REF!</v>
      </c>
      <c r="AT110" s="2" t="e">
        <f t="shared" si="41"/>
        <v>#REF!</v>
      </c>
      <c r="AU110" s="2" t="e">
        <f t="shared" si="41"/>
        <v>#REF!</v>
      </c>
      <c r="AV110" s="2" t="e">
        <f t="shared" si="41"/>
        <v>#REF!</v>
      </c>
      <c r="AW110" s="2" t="e">
        <f t="shared" si="41"/>
        <v>#REF!</v>
      </c>
      <c r="AX110" s="2" t="e">
        <f t="shared" si="41"/>
        <v>#REF!</v>
      </c>
      <c r="AY110" s="2" t="e">
        <f t="shared" si="41"/>
        <v>#REF!</v>
      </c>
      <c r="AZ110" s="2" t="e">
        <f t="shared" si="41"/>
        <v>#REF!</v>
      </c>
      <c r="BA110" s="2" t="e">
        <f t="shared" si="41"/>
        <v>#REF!</v>
      </c>
      <c r="BB110" s="2" t="e">
        <f t="shared" si="41"/>
        <v>#REF!</v>
      </c>
      <c r="BC110" s="2" t="e">
        <f t="shared" si="41"/>
        <v>#REF!</v>
      </c>
      <c r="BD110" s="2" t="e">
        <f t="shared" si="41"/>
        <v>#REF!</v>
      </c>
      <c r="BE110" s="2" t="e">
        <f t="shared" si="41"/>
        <v>#REF!</v>
      </c>
      <c r="BF110" s="2"/>
    </row>
    <row r="111" spans="1:58" ht="15.75" customHeight="1">
      <c r="A111" s="2">
        <v>37</v>
      </c>
      <c r="B111" s="2" t="e">
        <f t="shared" si="6"/>
        <v>#REF!</v>
      </c>
      <c r="C111" s="2" t="e">
        <f t="shared" ref="C111:BE111" si="42">(C40-C$69)/C$70</f>
        <v>#REF!</v>
      </c>
      <c r="D111" s="2" t="e">
        <f t="shared" si="42"/>
        <v>#REF!</v>
      </c>
      <c r="E111" s="2" t="e">
        <f t="shared" si="42"/>
        <v>#REF!</v>
      </c>
      <c r="F111" s="2" t="e">
        <f t="shared" si="42"/>
        <v>#REF!</v>
      </c>
      <c r="G111" s="2" t="e">
        <f t="shared" si="42"/>
        <v>#REF!</v>
      </c>
      <c r="H111" s="2" t="e">
        <f t="shared" si="42"/>
        <v>#REF!</v>
      </c>
      <c r="I111" s="2" t="e">
        <f t="shared" si="42"/>
        <v>#REF!</v>
      </c>
      <c r="J111" s="2" t="e">
        <f t="shared" si="42"/>
        <v>#REF!</v>
      </c>
      <c r="K111" s="2" t="e">
        <f t="shared" si="42"/>
        <v>#REF!</v>
      </c>
      <c r="L111" s="2" t="e">
        <f t="shared" si="42"/>
        <v>#REF!</v>
      </c>
      <c r="M111" s="2" t="e">
        <f t="shared" si="42"/>
        <v>#REF!</v>
      </c>
      <c r="N111" s="2" t="e">
        <f t="shared" si="42"/>
        <v>#REF!</v>
      </c>
      <c r="O111" s="2" t="e">
        <f t="shared" si="42"/>
        <v>#REF!</v>
      </c>
      <c r="P111" s="2" t="e">
        <f t="shared" si="42"/>
        <v>#REF!</v>
      </c>
      <c r="Q111" s="2" t="e">
        <f t="shared" si="42"/>
        <v>#REF!</v>
      </c>
      <c r="R111" s="2" t="e">
        <f t="shared" si="42"/>
        <v>#REF!</v>
      </c>
      <c r="S111" s="2" t="e">
        <f t="shared" si="42"/>
        <v>#REF!</v>
      </c>
      <c r="T111" s="2" t="e">
        <f t="shared" si="42"/>
        <v>#REF!</v>
      </c>
      <c r="U111" s="2" t="e">
        <f t="shared" si="42"/>
        <v>#REF!</v>
      </c>
      <c r="V111" s="2" t="e">
        <f t="shared" si="42"/>
        <v>#REF!</v>
      </c>
      <c r="W111" s="2" t="e">
        <f t="shared" si="42"/>
        <v>#REF!</v>
      </c>
      <c r="X111" s="2" t="e">
        <f t="shared" si="42"/>
        <v>#REF!</v>
      </c>
      <c r="Y111" s="2" t="e">
        <f t="shared" si="42"/>
        <v>#REF!</v>
      </c>
      <c r="Z111" s="2" t="e">
        <f t="shared" si="42"/>
        <v>#REF!</v>
      </c>
      <c r="AA111" s="2" t="e">
        <f t="shared" si="42"/>
        <v>#REF!</v>
      </c>
      <c r="AB111" s="2" t="e">
        <f t="shared" si="42"/>
        <v>#REF!</v>
      </c>
      <c r="AC111" s="2" t="e">
        <f t="shared" si="42"/>
        <v>#REF!</v>
      </c>
      <c r="AD111" s="2" t="e">
        <f t="shared" si="42"/>
        <v>#REF!</v>
      </c>
      <c r="AE111" s="2" t="e">
        <f t="shared" si="42"/>
        <v>#REF!</v>
      </c>
      <c r="AF111" s="2" t="e">
        <f t="shared" si="42"/>
        <v>#REF!</v>
      </c>
      <c r="AG111" s="2" t="e">
        <f t="shared" si="42"/>
        <v>#REF!</v>
      </c>
      <c r="AH111" s="2" t="e">
        <f t="shared" si="42"/>
        <v>#REF!</v>
      </c>
      <c r="AI111" s="2" t="e">
        <f t="shared" si="42"/>
        <v>#REF!</v>
      </c>
      <c r="AJ111" s="2" t="e">
        <f t="shared" si="42"/>
        <v>#REF!</v>
      </c>
      <c r="AK111" s="2" t="e">
        <f t="shared" si="42"/>
        <v>#REF!</v>
      </c>
      <c r="AL111" s="2" t="e">
        <f t="shared" si="42"/>
        <v>#REF!</v>
      </c>
      <c r="AM111" s="2" t="e">
        <f t="shared" si="42"/>
        <v>#REF!</v>
      </c>
      <c r="AN111" s="2" t="e">
        <f t="shared" si="42"/>
        <v>#REF!</v>
      </c>
      <c r="AO111" s="2" t="e">
        <f t="shared" si="42"/>
        <v>#REF!</v>
      </c>
      <c r="AP111" s="2" t="e">
        <f t="shared" si="42"/>
        <v>#REF!</v>
      </c>
      <c r="AQ111" s="2" t="e">
        <f t="shared" si="42"/>
        <v>#REF!</v>
      </c>
      <c r="AR111" s="2" t="e">
        <f t="shared" si="42"/>
        <v>#REF!</v>
      </c>
      <c r="AS111" s="2" t="e">
        <f t="shared" si="42"/>
        <v>#REF!</v>
      </c>
      <c r="AT111" s="2" t="e">
        <f t="shared" si="42"/>
        <v>#REF!</v>
      </c>
      <c r="AU111" s="2" t="e">
        <f t="shared" si="42"/>
        <v>#REF!</v>
      </c>
      <c r="AV111" s="2" t="e">
        <f t="shared" si="42"/>
        <v>#REF!</v>
      </c>
      <c r="AW111" s="2" t="e">
        <f t="shared" si="42"/>
        <v>#REF!</v>
      </c>
      <c r="AX111" s="2" t="e">
        <f t="shared" si="42"/>
        <v>#REF!</v>
      </c>
      <c r="AY111" s="2" t="e">
        <f t="shared" si="42"/>
        <v>#REF!</v>
      </c>
      <c r="AZ111" s="2" t="e">
        <f t="shared" si="42"/>
        <v>#REF!</v>
      </c>
      <c r="BA111" s="2" t="e">
        <f t="shared" si="42"/>
        <v>#REF!</v>
      </c>
      <c r="BB111" s="2" t="e">
        <f t="shared" si="42"/>
        <v>#REF!</v>
      </c>
      <c r="BC111" s="2" t="e">
        <f t="shared" si="42"/>
        <v>#REF!</v>
      </c>
      <c r="BD111" s="2" t="e">
        <f t="shared" si="42"/>
        <v>#REF!</v>
      </c>
      <c r="BE111" s="2" t="e">
        <f t="shared" si="42"/>
        <v>#REF!</v>
      </c>
      <c r="BF111" s="2"/>
    </row>
    <row r="112" spans="1:58" ht="15.75" customHeight="1">
      <c r="A112" s="2">
        <v>38</v>
      </c>
      <c r="B112" s="2" t="e">
        <f>(#REF!-$B$69)/$B$70</f>
        <v>#REF!</v>
      </c>
      <c r="C112" s="2" t="e">
        <f t="shared" ref="C112:BE112" si="43">(#REF!-C$69)/C$70</f>
        <v>#REF!</v>
      </c>
      <c r="D112" s="2" t="e">
        <f t="shared" si="43"/>
        <v>#REF!</v>
      </c>
      <c r="E112" s="2" t="e">
        <f t="shared" si="43"/>
        <v>#REF!</v>
      </c>
      <c r="F112" s="2" t="e">
        <f t="shared" si="43"/>
        <v>#REF!</v>
      </c>
      <c r="G112" s="2" t="e">
        <f t="shared" si="43"/>
        <v>#REF!</v>
      </c>
      <c r="H112" s="2" t="e">
        <f t="shared" si="43"/>
        <v>#REF!</v>
      </c>
      <c r="I112" s="2" t="e">
        <f t="shared" si="43"/>
        <v>#REF!</v>
      </c>
      <c r="J112" s="2" t="e">
        <f t="shared" si="43"/>
        <v>#REF!</v>
      </c>
      <c r="K112" s="2" t="e">
        <f t="shared" si="43"/>
        <v>#REF!</v>
      </c>
      <c r="L112" s="2" t="e">
        <f t="shared" si="43"/>
        <v>#REF!</v>
      </c>
      <c r="M112" s="2" t="e">
        <f t="shared" si="43"/>
        <v>#REF!</v>
      </c>
      <c r="N112" s="2" t="e">
        <f t="shared" si="43"/>
        <v>#REF!</v>
      </c>
      <c r="O112" s="2" t="e">
        <f t="shared" si="43"/>
        <v>#REF!</v>
      </c>
      <c r="P112" s="2" t="e">
        <f t="shared" si="43"/>
        <v>#REF!</v>
      </c>
      <c r="Q112" s="2" t="e">
        <f t="shared" si="43"/>
        <v>#REF!</v>
      </c>
      <c r="R112" s="2" t="e">
        <f t="shared" si="43"/>
        <v>#REF!</v>
      </c>
      <c r="S112" s="2" t="e">
        <f t="shared" si="43"/>
        <v>#REF!</v>
      </c>
      <c r="T112" s="2" t="e">
        <f t="shared" si="43"/>
        <v>#REF!</v>
      </c>
      <c r="U112" s="2" t="e">
        <f t="shared" si="43"/>
        <v>#REF!</v>
      </c>
      <c r="V112" s="2" t="e">
        <f t="shared" si="43"/>
        <v>#REF!</v>
      </c>
      <c r="W112" s="2" t="e">
        <f t="shared" si="43"/>
        <v>#REF!</v>
      </c>
      <c r="X112" s="2" t="e">
        <f t="shared" si="43"/>
        <v>#REF!</v>
      </c>
      <c r="Y112" s="2" t="e">
        <f t="shared" si="43"/>
        <v>#REF!</v>
      </c>
      <c r="Z112" s="2" t="e">
        <f t="shared" si="43"/>
        <v>#REF!</v>
      </c>
      <c r="AA112" s="2" t="e">
        <f t="shared" si="43"/>
        <v>#REF!</v>
      </c>
      <c r="AB112" s="2" t="e">
        <f t="shared" si="43"/>
        <v>#REF!</v>
      </c>
      <c r="AC112" s="2" t="e">
        <f t="shared" si="43"/>
        <v>#REF!</v>
      </c>
      <c r="AD112" s="2" t="e">
        <f t="shared" si="43"/>
        <v>#REF!</v>
      </c>
      <c r="AE112" s="2" t="e">
        <f t="shared" si="43"/>
        <v>#REF!</v>
      </c>
      <c r="AF112" s="2" t="e">
        <f t="shared" si="43"/>
        <v>#REF!</v>
      </c>
      <c r="AG112" s="2" t="e">
        <f t="shared" si="43"/>
        <v>#REF!</v>
      </c>
      <c r="AH112" s="2" t="e">
        <f t="shared" si="43"/>
        <v>#REF!</v>
      </c>
      <c r="AI112" s="2" t="e">
        <f t="shared" si="43"/>
        <v>#REF!</v>
      </c>
      <c r="AJ112" s="2" t="e">
        <f t="shared" si="43"/>
        <v>#REF!</v>
      </c>
      <c r="AK112" s="2" t="e">
        <f t="shared" si="43"/>
        <v>#REF!</v>
      </c>
      <c r="AL112" s="2" t="e">
        <f t="shared" si="43"/>
        <v>#REF!</v>
      </c>
      <c r="AM112" s="2" t="e">
        <f t="shared" si="43"/>
        <v>#REF!</v>
      </c>
      <c r="AN112" s="2" t="e">
        <f t="shared" si="43"/>
        <v>#REF!</v>
      </c>
      <c r="AO112" s="2" t="e">
        <f t="shared" si="43"/>
        <v>#REF!</v>
      </c>
      <c r="AP112" s="2" t="e">
        <f t="shared" si="43"/>
        <v>#REF!</v>
      </c>
      <c r="AQ112" s="2" t="e">
        <f t="shared" si="43"/>
        <v>#REF!</v>
      </c>
      <c r="AR112" s="2" t="e">
        <f t="shared" si="43"/>
        <v>#REF!</v>
      </c>
      <c r="AS112" s="2" t="e">
        <f t="shared" si="43"/>
        <v>#REF!</v>
      </c>
      <c r="AT112" s="2" t="e">
        <f t="shared" si="43"/>
        <v>#REF!</v>
      </c>
      <c r="AU112" s="2" t="e">
        <f t="shared" si="43"/>
        <v>#REF!</v>
      </c>
      <c r="AV112" s="2" t="e">
        <f t="shared" si="43"/>
        <v>#REF!</v>
      </c>
      <c r="AW112" s="2" t="e">
        <f t="shared" si="43"/>
        <v>#REF!</v>
      </c>
      <c r="AX112" s="2" t="e">
        <f t="shared" si="43"/>
        <v>#REF!</v>
      </c>
      <c r="AY112" s="2" t="e">
        <f t="shared" si="43"/>
        <v>#REF!</v>
      </c>
      <c r="AZ112" s="2" t="e">
        <f t="shared" si="43"/>
        <v>#REF!</v>
      </c>
      <c r="BA112" s="2" t="e">
        <f t="shared" si="43"/>
        <v>#REF!</v>
      </c>
      <c r="BB112" s="2" t="e">
        <f t="shared" si="43"/>
        <v>#REF!</v>
      </c>
      <c r="BC112" s="2" t="e">
        <f t="shared" si="43"/>
        <v>#REF!</v>
      </c>
      <c r="BD112" s="2" t="e">
        <f t="shared" si="43"/>
        <v>#REF!</v>
      </c>
      <c r="BE112" s="2" t="e">
        <f t="shared" si="43"/>
        <v>#REF!</v>
      </c>
      <c r="BF112" s="2"/>
    </row>
    <row r="113" spans="1:58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456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</row>
    <row r="114" spans="1:58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456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</row>
    <row r="115" spans="1:58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456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</row>
    <row r="116" spans="1:58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456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</row>
    <row r="117" spans="1:58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456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</row>
    <row r="118" spans="1:5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456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</row>
    <row r="119" spans="1:58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456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</row>
    <row r="120" spans="1:58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456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</row>
    <row r="121" spans="1:58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456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</row>
    <row r="122" spans="1:58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456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</row>
    <row r="123" spans="1:58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456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</row>
    <row r="124" spans="1:58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456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</row>
    <row r="125" spans="1:58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456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</row>
    <row r="126" spans="1:58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456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</row>
    <row r="127" spans="1:58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456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</row>
    <row r="128" spans="1:5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456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</row>
    <row r="129" spans="1:58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456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</row>
    <row r="130" spans="1:58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456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</row>
    <row r="131" spans="1:58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456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</row>
    <row r="132" spans="1:58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456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</row>
    <row r="133" spans="1:58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456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</row>
    <row r="134" spans="1:58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456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</row>
    <row r="135" spans="1:58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456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</row>
    <row r="136" spans="1:58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456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</row>
    <row r="137" spans="1:58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456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</row>
    <row r="138" spans="1:5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456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</row>
    <row r="139" spans="1:58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456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</row>
    <row r="140" spans="1:58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456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</row>
    <row r="141" spans="1:58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456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</row>
    <row r="142" spans="1:58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456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</row>
    <row r="143" spans="1:58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456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</row>
    <row r="144" spans="1:58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456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</row>
    <row r="145" spans="1:58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456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</row>
    <row r="146" spans="1:58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456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</row>
    <row r="147" spans="1:58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456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</row>
    <row r="148" spans="1:5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456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</row>
    <row r="149" spans="1:58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456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</row>
    <row r="150" spans="1:58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456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</row>
    <row r="151" spans="1:58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456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</row>
    <row r="152" spans="1:58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456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</row>
    <row r="153" spans="1:58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456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</row>
    <row r="154" spans="1:58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456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</row>
    <row r="155" spans="1:58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456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</row>
    <row r="156" spans="1:58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456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</row>
    <row r="157" spans="1:58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456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</row>
    <row r="158" spans="1: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456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</row>
    <row r="159" spans="1:58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456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</row>
    <row r="160" spans="1:58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456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</row>
    <row r="161" spans="1:58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456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</row>
    <row r="162" spans="1:58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456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</row>
    <row r="163" spans="1:58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456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</row>
    <row r="164" spans="1:58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456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</row>
    <row r="165" spans="1:58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456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</row>
    <row r="166" spans="1:58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456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</row>
    <row r="167" spans="1:58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456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</row>
    <row r="168" spans="1:5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456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</row>
    <row r="169" spans="1:58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456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</row>
    <row r="170" spans="1:58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456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</row>
    <row r="171" spans="1:58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456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</row>
    <row r="172" spans="1:58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456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</row>
    <row r="173" spans="1:58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456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</row>
    <row r="174" spans="1:58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456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</row>
    <row r="175" spans="1:58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456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</row>
    <row r="176" spans="1:58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456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</row>
    <row r="177" spans="1:58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456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</row>
    <row r="178" spans="1:5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456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</row>
    <row r="179" spans="1:58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456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</row>
    <row r="180" spans="1:58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456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</row>
    <row r="181" spans="1:58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456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</row>
    <row r="182" spans="1:58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456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</row>
    <row r="183" spans="1:58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456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</row>
    <row r="184" spans="1:58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456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</row>
    <row r="185" spans="1:58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456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</row>
    <row r="186" spans="1:58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456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</row>
    <row r="187" spans="1:58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456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</row>
    <row r="188" spans="1:5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456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</row>
    <row r="189" spans="1:58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456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</row>
    <row r="190" spans="1:58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456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</row>
    <row r="191" spans="1:58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456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</row>
    <row r="192" spans="1:58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456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</row>
    <row r="193" spans="1:58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456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</row>
    <row r="194" spans="1:58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456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</row>
    <row r="195" spans="1:58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456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</row>
    <row r="196" spans="1:58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456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</row>
    <row r="197" spans="1:58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456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</row>
    <row r="198" spans="1:5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456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</row>
    <row r="199" spans="1:58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456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</row>
    <row r="200" spans="1:58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456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</row>
    <row r="201" spans="1:58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456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</row>
    <row r="202" spans="1:58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456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</row>
    <row r="203" spans="1:58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456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</row>
    <row r="204" spans="1:58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456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</row>
    <row r="205" spans="1:58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456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</row>
    <row r="206" spans="1:58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456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</row>
    <row r="207" spans="1:58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456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</row>
    <row r="208" spans="1:5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456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</row>
    <row r="209" spans="1:58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456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</row>
    <row r="210" spans="1:58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456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</row>
    <row r="211" spans="1:58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456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</row>
    <row r="212" spans="1:58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456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</row>
    <row r="213" spans="1:58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456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</row>
    <row r="214" spans="1:58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456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</row>
    <row r="215" spans="1:58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456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</row>
    <row r="216" spans="1:58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456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</row>
    <row r="217" spans="1:58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456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</row>
    <row r="218" spans="1:5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456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</row>
    <row r="219" spans="1:58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456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</row>
    <row r="220" spans="1:58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456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</row>
    <row r="221" spans="1:58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456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</row>
    <row r="222" spans="1:58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456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</row>
    <row r="223" spans="1:58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456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</row>
    <row r="224" spans="1:58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456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</row>
    <row r="225" spans="1:58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456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</row>
    <row r="226" spans="1:58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456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</row>
    <row r="227" spans="1:58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456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</row>
    <row r="228" spans="1:5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456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</row>
    <row r="229" spans="1:58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456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</row>
    <row r="230" spans="1:58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456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</row>
    <row r="231" spans="1:58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456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</row>
    <row r="232" spans="1:58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456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</row>
    <row r="233" spans="1:58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456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</row>
    <row r="234" spans="1:5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456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</row>
    <row r="235" spans="1:5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456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</row>
    <row r="236" spans="1:5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456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</row>
    <row r="237" spans="1:5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456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</row>
    <row r="238" spans="1:5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456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</row>
    <row r="239" spans="1:5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456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</row>
    <row r="240" spans="1:5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456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</row>
    <row r="241" spans="1:5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456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</row>
    <row r="242" spans="1:5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456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</row>
    <row r="243" spans="1:5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456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</row>
    <row r="244" spans="1:5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456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</row>
    <row r="245" spans="1:5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456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</row>
    <row r="246" spans="1:5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456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</row>
    <row r="247" spans="1:5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456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</row>
    <row r="248" spans="1:5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456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</row>
    <row r="249" spans="1:5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456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</row>
    <row r="250" spans="1:5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456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</row>
    <row r="251" spans="1:5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456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</row>
    <row r="252" spans="1:5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456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</row>
    <row r="253" spans="1:5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456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</row>
    <row r="254" spans="1:5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456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</row>
    <row r="255" spans="1:5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456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</row>
    <row r="256" spans="1:5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456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</row>
    <row r="257" spans="1:5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456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</row>
    <row r="258" spans="1: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456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</row>
    <row r="259" spans="1:5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456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</row>
    <row r="260" spans="1:5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456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</row>
    <row r="261" spans="1:5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456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</row>
    <row r="262" spans="1:5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456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</row>
    <row r="263" spans="1:5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456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</row>
    <row r="264" spans="1:5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456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</row>
    <row r="265" spans="1:5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456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</row>
    <row r="266" spans="1:5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456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</row>
    <row r="267" spans="1:5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456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</row>
    <row r="268" spans="1:5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456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</row>
    <row r="269" spans="1:5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456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</row>
    <row r="270" spans="1:5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456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</row>
    <row r="271" spans="1:5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456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</row>
    <row r="272" spans="1:5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456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</row>
    <row r="273" spans="1:5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456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</row>
    <row r="274" spans="1:5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</row>
    <row r="275" spans="1:5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</row>
    <row r="276" spans="1:5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</row>
    <row r="277" spans="1:5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</row>
    <row r="278" spans="1:5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</row>
    <row r="279" spans="1:5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</row>
    <row r="280" spans="1:5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</row>
    <row r="281" spans="1:5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</row>
    <row r="282" spans="1:5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</row>
    <row r="283" spans="1:5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</row>
    <row r="284" spans="1:5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</row>
    <row r="285" spans="1:5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</row>
    <row r="286" spans="1:5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</row>
    <row r="287" spans="1:5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</row>
    <row r="288" spans="1:5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</row>
    <row r="289" spans="1:5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</row>
    <row r="290" spans="1:5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</row>
    <row r="291" spans="1:5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</row>
    <row r="292" spans="1:5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</row>
    <row r="293" spans="1:5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</row>
    <row r="294" spans="1:5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</row>
    <row r="295" spans="1:5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</row>
    <row r="296" spans="1:5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</row>
    <row r="297" spans="1:5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</row>
    <row r="298" spans="1:5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</row>
    <row r="299" spans="1:5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</row>
    <row r="300" spans="1:5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</row>
    <row r="301" spans="1:5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</row>
    <row r="302" spans="1:5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</row>
    <row r="303" spans="1:5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</row>
    <row r="304" spans="1:5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</row>
    <row r="305" spans="1:5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</row>
    <row r="306" spans="1:5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</row>
    <row r="307" spans="1:5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</row>
    <row r="308" spans="1:5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</row>
    <row r="309" spans="1:5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</row>
    <row r="310" spans="1:5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</row>
    <row r="311" spans="1:5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</row>
    <row r="312" spans="1:5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</row>
    <row r="313" spans="1:58" ht="15.75" customHeight="1"/>
    <row r="314" spans="1:58" ht="15.75" customHeight="1"/>
    <row r="315" spans="1:58" ht="15.75" customHeight="1"/>
    <row r="316" spans="1:58" ht="15.75" customHeight="1"/>
    <row r="317" spans="1:58" ht="15.75" customHeight="1"/>
    <row r="318" spans="1:58" ht="15.75" customHeight="1"/>
    <row r="319" spans="1:58" ht="15.75" customHeight="1"/>
    <row r="320" spans="1:58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Z1000"/>
  <sheetViews>
    <sheetView workbookViewId="0">
      <selection activeCell="C13" sqref="C13"/>
    </sheetView>
  </sheetViews>
  <sheetFormatPr defaultColWidth="14.42578125" defaultRowHeight="15" customHeight="1"/>
  <cols>
    <col min="1" max="1" width="6.140625" customWidth="1"/>
    <col min="2" max="2" width="8.5703125" customWidth="1"/>
    <col min="3" max="3" width="41.85546875" customWidth="1"/>
    <col min="4" max="4" width="13.7109375" customWidth="1"/>
    <col min="5" max="5" width="13.28515625" customWidth="1"/>
    <col min="6" max="6" width="11.42578125" customWidth="1"/>
    <col min="7" max="7" width="16" customWidth="1"/>
    <col min="8" max="8" width="23.28515625" customWidth="1"/>
    <col min="9" max="9" width="21" customWidth="1"/>
    <col min="10" max="26" width="9.140625" customWidth="1"/>
  </cols>
  <sheetData>
    <row r="1" spans="1:26" ht="12" customHeight="1">
      <c r="A1" s="155" t="s">
        <v>1068</v>
      </c>
      <c r="B1" s="169"/>
      <c r="C1" s="171"/>
      <c r="D1" s="171"/>
      <c r="E1" s="171"/>
      <c r="F1" s="171"/>
      <c r="G1" s="171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</row>
    <row r="2" spans="1:26" ht="12" customHeight="1">
      <c r="A2" s="155"/>
      <c r="B2" s="169"/>
      <c r="C2" s="171"/>
      <c r="D2" s="171"/>
      <c r="E2" s="171"/>
      <c r="F2" s="171"/>
      <c r="G2" s="171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</row>
    <row r="3" spans="1:26" ht="12" customHeight="1">
      <c r="A3" s="743" t="s">
        <v>1069</v>
      </c>
      <c r="B3" s="718"/>
      <c r="C3" s="718"/>
      <c r="D3" s="718"/>
      <c r="E3" s="718"/>
      <c r="F3" s="718"/>
      <c r="G3" s="718"/>
      <c r="H3" s="155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</row>
    <row r="4" spans="1:26" ht="12" customHeight="1">
      <c r="A4" s="170"/>
      <c r="B4" s="170"/>
      <c r="C4" s="154" t="str">
        <f>'1'!E5</f>
        <v>KABUPATEN</v>
      </c>
      <c r="D4" s="155" t="str">
        <f>'1'!F5</f>
        <v>PONOROGO</v>
      </c>
      <c r="E4" s="170"/>
      <c r="F4" s="170"/>
      <c r="G4" s="170"/>
      <c r="H4" s="155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</row>
    <row r="5" spans="1:26" ht="12" customHeight="1">
      <c r="A5" s="170"/>
      <c r="B5" s="170"/>
      <c r="C5" s="154" t="str">
        <f>'1'!E6</f>
        <v>TAHUN</v>
      </c>
      <c r="D5" s="155">
        <f>'1'!F6</f>
        <v>2025</v>
      </c>
      <c r="E5" s="170"/>
      <c r="F5" s="170"/>
      <c r="G5" s="170"/>
      <c r="H5" s="155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</row>
    <row r="6" spans="1:26" ht="12" customHeight="1">
      <c r="A6" s="236"/>
      <c r="B6" s="236"/>
      <c r="C6" s="237"/>
      <c r="D6" s="237"/>
      <c r="E6" s="237"/>
      <c r="F6" s="237"/>
      <c r="G6" s="23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</row>
    <row r="7" spans="1:26" ht="15" customHeight="1">
      <c r="A7" s="750" t="s">
        <v>1070</v>
      </c>
      <c r="B7" s="750" t="s">
        <v>1071</v>
      </c>
      <c r="C7" s="750" t="s">
        <v>1072</v>
      </c>
      <c r="D7" s="755" t="s">
        <v>1073</v>
      </c>
      <c r="E7" s="753"/>
      <c r="F7" s="754"/>
      <c r="G7" s="751" t="s">
        <v>1074</v>
      </c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ht="15" customHeight="1">
      <c r="A8" s="720"/>
      <c r="B8" s="720"/>
      <c r="C8" s="720"/>
      <c r="D8" s="114" t="s">
        <v>1075</v>
      </c>
      <c r="E8" s="114" t="s">
        <v>1076</v>
      </c>
      <c r="F8" s="114" t="s">
        <v>1077</v>
      </c>
      <c r="G8" s="720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ht="16.5" customHeight="1">
      <c r="A9" s="238" t="s">
        <v>1078</v>
      </c>
      <c r="B9" s="238" t="s">
        <v>1079</v>
      </c>
      <c r="C9" s="238" t="s">
        <v>1080</v>
      </c>
      <c r="D9" s="238" t="s">
        <v>1081</v>
      </c>
      <c r="E9" s="238" t="s">
        <v>1082</v>
      </c>
      <c r="F9" s="238" t="s">
        <v>1083</v>
      </c>
      <c r="G9" s="238" t="s">
        <v>1084</v>
      </c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39"/>
      <c r="Z9" s="239"/>
    </row>
    <row r="10" spans="1:26" ht="15" customHeight="1">
      <c r="A10" s="240">
        <v>1</v>
      </c>
      <c r="B10" s="122" t="s">
        <v>1085</v>
      </c>
      <c r="C10" s="160" t="s">
        <v>1086</v>
      </c>
      <c r="D10" s="241">
        <v>1056</v>
      </c>
      <c r="E10" s="241">
        <v>1479</v>
      </c>
      <c r="F10" s="241">
        <f t="shared" ref="F10:F20" si="0">D10+E10</f>
        <v>2535</v>
      </c>
      <c r="G10" s="242">
        <v>5322</v>
      </c>
      <c r="H10" s="153"/>
      <c r="I10" s="24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</row>
    <row r="11" spans="1:26" ht="15" customHeight="1">
      <c r="A11" s="240">
        <v>2</v>
      </c>
      <c r="B11" s="122" t="s">
        <v>1087</v>
      </c>
      <c r="C11" s="160" t="s">
        <v>1088</v>
      </c>
      <c r="D11" s="241">
        <v>518</v>
      </c>
      <c r="E11" s="241">
        <v>528</v>
      </c>
      <c r="F11" s="241">
        <f t="shared" si="0"/>
        <v>1046</v>
      </c>
      <c r="G11" s="242">
        <v>23998</v>
      </c>
      <c r="H11" s="153"/>
      <c r="I11" s="24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</row>
    <row r="12" spans="1:26" ht="27.75" customHeight="1">
      <c r="A12" s="244">
        <v>3</v>
      </c>
      <c r="B12" s="206" t="s">
        <v>1089</v>
      </c>
      <c r="C12" s="160" t="s">
        <v>1090</v>
      </c>
      <c r="D12" s="245">
        <v>375</v>
      </c>
      <c r="E12" s="245">
        <v>541</v>
      </c>
      <c r="F12" s="241">
        <f t="shared" si="0"/>
        <v>916</v>
      </c>
      <c r="G12" s="242">
        <v>26968</v>
      </c>
      <c r="H12" s="153"/>
      <c r="I12" s="24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</row>
    <row r="13" spans="1:26" ht="27" customHeight="1">
      <c r="A13" s="240">
        <v>4</v>
      </c>
      <c r="B13" s="206" t="s">
        <v>1091</v>
      </c>
      <c r="C13" s="160" t="s">
        <v>1092</v>
      </c>
      <c r="D13" s="241">
        <v>328</v>
      </c>
      <c r="E13" s="241">
        <v>527</v>
      </c>
      <c r="F13" s="241">
        <f t="shared" si="0"/>
        <v>855</v>
      </c>
      <c r="G13" s="242">
        <v>6371</v>
      </c>
      <c r="H13" s="153"/>
      <c r="I13" s="24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</row>
    <row r="14" spans="1:26" ht="15" customHeight="1">
      <c r="A14" s="240">
        <v>5</v>
      </c>
      <c r="B14" s="206" t="s">
        <v>1093</v>
      </c>
      <c r="C14" s="160" t="s">
        <v>1094</v>
      </c>
      <c r="D14" s="241">
        <v>418</v>
      </c>
      <c r="E14" s="241">
        <v>357</v>
      </c>
      <c r="F14" s="241">
        <f t="shared" si="0"/>
        <v>775</v>
      </c>
      <c r="G14" s="242">
        <v>32303</v>
      </c>
      <c r="H14" s="243"/>
      <c r="I14" s="24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</row>
    <row r="15" spans="1:26" ht="29.25" customHeight="1">
      <c r="A15" s="240">
        <v>6</v>
      </c>
      <c r="B15" s="206" t="s">
        <v>1095</v>
      </c>
      <c r="C15" s="160" t="s">
        <v>1096</v>
      </c>
      <c r="D15" s="241">
        <v>322</v>
      </c>
      <c r="E15" s="241">
        <v>308</v>
      </c>
      <c r="F15" s="241">
        <f t="shared" si="0"/>
        <v>630</v>
      </c>
      <c r="G15" s="242">
        <v>1588</v>
      </c>
      <c r="H15" s="243"/>
      <c r="I15" s="24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</row>
    <row r="16" spans="1:26" ht="15" customHeight="1">
      <c r="A16" s="240">
        <v>7</v>
      </c>
      <c r="B16" s="206" t="s">
        <v>1097</v>
      </c>
      <c r="C16" s="160" t="s">
        <v>1098</v>
      </c>
      <c r="D16" s="241">
        <v>258</v>
      </c>
      <c r="E16" s="241">
        <v>355</v>
      </c>
      <c r="F16" s="241">
        <f t="shared" si="0"/>
        <v>613</v>
      </c>
      <c r="G16" s="242">
        <v>3983</v>
      </c>
      <c r="H16" s="243"/>
      <c r="I16" s="24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</row>
    <row r="17" spans="1:26" ht="15" customHeight="1">
      <c r="A17" s="240">
        <v>8</v>
      </c>
      <c r="B17" s="206" t="s">
        <v>1099</v>
      </c>
      <c r="C17" s="160" t="s">
        <v>1100</v>
      </c>
      <c r="D17" s="241">
        <v>343</v>
      </c>
      <c r="E17" s="241">
        <v>140</v>
      </c>
      <c r="F17" s="241">
        <f t="shared" si="0"/>
        <v>483</v>
      </c>
      <c r="G17" s="242">
        <v>2287</v>
      </c>
      <c r="H17" s="243"/>
      <c r="I17" s="24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</row>
    <row r="18" spans="1:26" ht="28.5" customHeight="1">
      <c r="A18" s="240">
        <v>9</v>
      </c>
      <c r="B18" s="206" t="s">
        <v>1101</v>
      </c>
      <c r="C18" s="160" t="s">
        <v>1102</v>
      </c>
      <c r="D18" s="241">
        <v>251</v>
      </c>
      <c r="E18" s="241">
        <v>126</v>
      </c>
      <c r="F18" s="241">
        <f t="shared" si="0"/>
        <v>377</v>
      </c>
      <c r="G18" s="242">
        <v>2919</v>
      </c>
      <c r="H18" s="243"/>
      <c r="I18" s="24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</row>
    <row r="19" spans="1:26" ht="15" customHeight="1">
      <c r="A19" s="240">
        <v>10</v>
      </c>
      <c r="B19" s="122" t="s">
        <v>1103</v>
      </c>
      <c r="C19" s="198" t="s">
        <v>1104</v>
      </c>
      <c r="D19" s="241">
        <v>175</v>
      </c>
      <c r="E19" s="241">
        <v>192</v>
      </c>
      <c r="F19" s="241">
        <f t="shared" si="0"/>
        <v>367</v>
      </c>
      <c r="G19" s="242">
        <v>3119</v>
      </c>
      <c r="H19" s="153"/>
      <c r="I19" s="24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</row>
    <row r="20" spans="1:26" ht="15.75" customHeight="1">
      <c r="A20" s="745" t="s">
        <v>1057</v>
      </c>
      <c r="B20" s="723"/>
      <c r="C20" s="724"/>
      <c r="D20" s="246">
        <f t="shared" ref="D20:E20" si="1">SUM(D10:D19)</f>
        <v>4044</v>
      </c>
      <c r="E20" s="246">
        <f t="shared" si="1"/>
        <v>4553</v>
      </c>
      <c r="F20" s="246">
        <f t="shared" si="0"/>
        <v>8597</v>
      </c>
      <c r="G20" s="246">
        <f>SUM(G10:G19)</f>
        <v>108858</v>
      </c>
      <c r="H20" s="247"/>
      <c r="I20" s="247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15.75" customHeight="1">
      <c r="A21" s="170"/>
      <c r="B21" s="170"/>
      <c r="C21" s="170"/>
      <c r="D21" s="248"/>
      <c r="E21" s="248"/>
      <c r="F21" s="248"/>
      <c r="G21" s="248"/>
      <c r="H21" s="243"/>
      <c r="I21" s="24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ht="12" customHeight="1">
      <c r="A22" s="169" t="s">
        <v>1105</v>
      </c>
      <c r="B22" s="172"/>
      <c r="C22" s="153"/>
      <c r="D22" s="153"/>
      <c r="E22" s="153"/>
      <c r="F22" s="153"/>
      <c r="G22" s="153"/>
      <c r="H22" s="243"/>
      <c r="I22" s="243"/>
      <c r="J22" s="24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ht="12" customHeight="1">
      <c r="A23" s="169"/>
      <c r="B23" s="169" t="s">
        <v>1106</v>
      </c>
      <c r="C23" s="153"/>
      <c r="D23" s="153"/>
      <c r="E23" s="153"/>
      <c r="F23" s="153"/>
      <c r="G23" s="153"/>
      <c r="H23" s="243"/>
      <c r="I23" s="153"/>
      <c r="J23" s="24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</row>
    <row r="24" spans="1:26" ht="15" customHeight="1">
      <c r="A24" s="172"/>
      <c r="B24" s="172"/>
      <c r="C24" s="153"/>
      <c r="D24" s="153"/>
      <c r="E24" s="153"/>
      <c r="F24" s="153"/>
      <c r="G24" s="153"/>
      <c r="H24" s="243"/>
      <c r="I24" s="153"/>
      <c r="J24" s="24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</row>
    <row r="25" spans="1:26" ht="15" customHeight="1">
      <c r="A25" s="172"/>
      <c r="B25" s="172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</row>
    <row r="26" spans="1:26" ht="15" customHeight="1">
      <c r="A26" s="172"/>
      <c r="B26" s="172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2" customHeight="1">
      <c r="A27" s="172"/>
      <c r="B27" s="172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</row>
    <row r="28" spans="1:26" ht="12" customHeight="1">
      <c r="A28" s="172"/>
      <c r="B28" s="172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</row>
    <row r="29" spans="1:26" ht="12" customHeight="1">
      <c r="A29" s="172"/>
      <c r="B29" s="172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</row>
    <row r="30" spans="1:26" ht="12" customHeight="1">
      <c r="A30" s="172"/>
      <c r="B30" s="17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</row>
    <row r="31" spans="1:26" ht="12" customHeight="1">
      <c r="A31" s="172"/>
      <c r="B31" s="172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</row>
    <row r="32" spans="1:26" ht="12" customHeight="1">
      <c r="A32" s="172"/>
      <c r="B32" s="17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</row>
    <row r="33" spans="1:26" ht="12" customHeight="1">
      <c r="A33" s="172"/>
      <c r="B33" s="172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</row>
    <row r="34" spans="1:26" ht="12" customHeight="1">
      <c r="A34" s="172"/>
      <c r="B34" s="172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</row>
    <row r="35" spans="1:26" ht="12" customHeight="1">
      <c r="A35" s="172"/>
      <c r="B35" s="172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ht="12" customHeight="1">
      <c r="A36" s="172"/>
      <c r="B36" s="172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ht="12" customHeight="1">
      <c r="A37" s="172"/>
      <c r="B37" s="172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</row>
    <row r="38" spans="1:26" ht="12" customHeight="1">
      <c r="A38" s="172"/>
      <c r="B38" s="172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</row>
    <row r="39" spans="1:26" ht="12" customHeight="1">
      <c r="A39" s="172"/>
      <c r="B39" s="172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</row>
    <row r="40" spans="1:26" ht="12" customHeight="1">
      <c r="A40" s="172"/>
      <c r="B40" s="172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</row>
    <row r="41" spans="1:26" ht="12" customHeight="1">
      <c r="A41" s="172"/>
      <c r="B41" s="172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</row>
    <row r="42" spans="1:26" ht="12" customHeight="1">
      <c r="A42" s="172"/>
      <c r="B42" s="172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</row>
    <row r="43" spans="1:26" ht="12" customHeight="1">
      <c r="A43" s="172"/>
      <c r="B43" s="172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</row>
    <row r="44" spans="1:26" ht="12" customHeight="1">
      <c r="A44" s="172"/>
      <c r="B44" s="172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</row>
    <row r="45" spans="1:26" ht="12" customHeight="1">
      <c r="A45" s="172"/>
      <c r="B45" s="172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</row>
    <row r="46" spans="1:26" ht="12" customHeight="1">
      <c r="A46" s="172"/>
      <c r="B46" s="172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</row>
    <row r="47" spans="1:26" ht="12" customHeight="1">
      <c r="A47" s="172"/>
      <c r="B47" s="172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spans="1:26" ht="12" customHeight="1">
      <c r="A48" s="172"/>
      <c r="B48" s="172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</row>
    <row r="49" spans="1:26" ht="12" customHeight="1">
      <c r="A49" s="172"/>
      <c r="B49" s="172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ht="12" customHeight="1">
      <c r="A50" s="172"/>
      <c r="B50" s="172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ht="12" customHeight="1">
      <c r="A51" s="172"/>
      <c r="B51" s="172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</row>
    <row r="52" spans="1:26" ht="12" customHeight="1">
      <c r="A52" s="172"/>
      <c r="B52" s="172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</row>
    <row r="53" spans="1:26" ht="12" customHeight="1">
      <c r="A53" s="172"/>
      <c r="B53" s="172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</row>
    <row r="54" spans="1:26" ht="12" customHeight="1">
      <c r="A54" s="172"/>
      <c r="B54" s="172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spans="1:26" ht="12" customHeight="1">
      <c r="A55" s="172"/>
      <c r="B55" s="172"/>
      <c r="C55" s="153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</row>
    <row r="56" spans="1:26" ht="12" customHeight="1">
      <c r="A56" s="172"/>
      <c r="B56" s="172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</row>
    <row r="57" spans="1:26" ht="12" customHeight="1">
      <c r="A57" s="172"/>
      <c r="B57" s="172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</row>
    <row r="58" spans="1:26" ht="12" customHeight="1">
      <c r="A58" s="172"/>
      <c r="B58" s="172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</row>
    <row r="59" spans="1:26" ht="12" customHeight="1">
      <c r="A59" s="172"/>
      <c r="B59" s="172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</row>
    <row r="60" spans="1:26" ht="12" customHeight="1">
      <c r="A60" s="172"/>
      <c r="B60" s="172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</row>
    <row r="61" spans="1:26" ht="12" customHeight="1">
      <c r="A61" s="172"/>
      <c r="B61" s="172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</row>
    <row r="62" spans="1:26" ht="12" customHeight="1">
      <c r="A62" s="172"/>
      <c r="B62" s="172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</row>
    <row r="63" spans="1:26" ht="12" customHeight="1">
      <c r="A63" s="172"/>
      <c r="B63" s="172"/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ht="12" customHeight="1">
      <c r="A64" s="172"/>
      <c r="B64" s="172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ht="12" customHeight="1">
      <c r="A65" s="172"/>
      <c r="B65" s="172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</row>
    <row r="66" spans="1:26" ht="12" customHeight="1">
      <c r="A66" s="172"/>
      <c r="B66" s="172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153"/>
      <c r="Z66" s="153"/>
    </row>
    <row r="67" spans="1:26" ht="12" customHeight="1">
      <c r="A67" s="172"/>
      <c r="B67" s="172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153"/>
      <c r="Z67" s="153"/>
    </row>
    <row r="68" spans="1:26" ht="12" customHeight="1">
      <c r="A68" s="172"/>
      <c r="B68" s="172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</row>
    <row r="69" spans="1:26" ht="12" customHeight="1">
      <c r="A69" s="172"/>
      <c r="B69" s="172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</row>
    <row r="70" spans="1:26" ht="12" customHeight="1">
      <c r="A70" s="172"/>
      <c r="B70" s="172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</row>
    <row r="71" spans="1:26" ht="12" customHeight="1">
      <c r="A71" s="172"/>
      <c r="B71" s="172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</row>
    <row r="72" spans="1:26" ht="12" customHeight="1">
      <c r="A72" s="172"/>
      <c r="B72" s="172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153"/>
      <c r="Z72" s="153"/>
    </row>
    <row r="73" spans="1:26" ht="12" customHeight="1">
      <c r="A73" s="172"/>
      <c r="B73" s="172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53"/>
      <c r="Z73" s="153"/>
    </row>
    <row r="74" spans="1:26" ht="12" customHeight="1">
      <c r="A74" s="172"/>
      <c r="B74" s="172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spans="1:26" ht="12" customHeight="1">
      <c r="A75" s="172"/>
      <c r="B75" s="172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153"/>
      <c r="Z75" s="153"/>
    </row>
    <row r="76" spans="1:26" ht="12" customHeight="1">
      <c r="A76" s="172"/>
      <c r="B76" s="172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153"/>
      <c r="Z76" s="153"/>
    </row>
    <row r="77" spans="1:26" ht="12" customHeight="1">
      <c r="A77" s="172"/>
      <c r="B77" s="172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ht="12" customHeight="1">
      <c r="A78" s="172"/>
      <c r="B78" s="172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ht="12" customHeight="1">
      <c r="A79" s="172"/>
      <c r="B79" s="172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153"/>
      <c r="Z79" s="153"/>
    </row>
    <row r="80" spans="1:26" ht="12" customHeight="1">
      <c r="A80" s="172"/>
      <c r="B80" s="172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153"/>
      <c r="Z80" s="153"/>
    </row>
    <row r="81" spans="1:26" ht="12" customHeight="1">
      <c r="A81" s="172"/>
      <c r="B81" s="172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153"/>
      <c r="Z81" s="153"/>
    </row>
    <row r="82" spans="1:26" ht="12" customHeight="1">
      <c r="A82" s="172"/>
      <c r="B82" s="172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</row>
    <row r="83" spans="1:26" ht="12" customHeight="1">
      <c r="A83" s="172"/>
      <c r="B83" s="172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</row>
    <row r="84" spans="1:26" ht="12" customHeight="1">
      <c r="A84" s="172"/>
      <c r="B84" s="172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</row>
    <row r="85" spans="1:26" ht="12" customHeight="1">
      <c r="A85" s="172"/>
      <c r="B85" s="172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</row>
    <row r="86" spans="1:26" ht="12" customHeight="1">
      <c r="A86" s="172"/>
      <c r="B86" s="172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spans="1:26" ht="12" customHeight="1">
      <c r="A87" s="172"/>
      <c r="B87" s="172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</row>
    <row r="88" spans="1:26" ht="12" customHeight="1">
      <c r="A88" s="172"/>
      <c r="B88" s="172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</row>
    <row r="89" spans="1:26" ht="12" customHeight="1">
      <c r="A89" s="172"/>
      <c r="B89" s="172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</row>
    <row r="90" spans="1:26" ht="12" customHeight="1">
      <c r="A90" s="172"/>
      <c r="B90" s="172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</row>
    <row r="91" spans="1:26" ht="12" customHeight="1">
      <c r="A91" s="172"/>
      <c r="B91" s="172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ht="12" customHeight="1">
      <c r="A92" s="172"/>
      <c r="B92" s="172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ht="12" customHeight="1">
      <c r="A93" s="172"/>
      <c r="B93" s="172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</row>
    <row r="94" spans="1:26" ht="12" customHeight="1">
      <c r="A94" s="172"/>
      <c r="B94" s="172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</row>
    <row r="95" spans="1:26" ht="12" customHeight="1">
      <c r="A95" s="172"/>
      <c r="B95" s="172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</row>
    <row r="96" spans="1:26" ht="12" customHeight="1">
      <c r="A96" s="172"/>
      <c r="B96" s="172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</row>
    <row r="97" spans="1:26" ht="12" customHeight="1">
      <c r="A97" s="172"/>
      <c r="B97" s="172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</row>
    <row r="98" spans="1:26" ht="12" customHeight="1">
      <c r="A98" s="172"/>
      <c r="B98" s="172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</row>
    <row r="99" spans="1:26" ht="12" customHeight="1">
      <c r="A99" s="172"/>
      <c r="B99" s="172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</row>
    <row r="100" spans="1:26" ht="12" customHeight="1">
      <c r="A100" s="172"/>
      <c r="B100" s="172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</row>
    <row r="101" spans="1:26" ht="12" customHeight="1">
      <c r="A101" s="172"/>
      <c r="B101" s="172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</row>
    <row r="102" spans="1:26" ht="12" customHeight="1">
      <c r="A102" s="172"/>
      <c r="B102" s="172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</row>
    <row r="103" spans="1:26" ht="12" customHeight="1">
      <c r="A103" s="172"/>
      <c r="B103" s="172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</row>
    <row r="104" spans="1:26" ht="12" customHeight="1">
      <c r="A104" s="172"/>
      <c r="B104" s="172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</row>
    <row r="105" spans="1:26" ht="12" customHeight="1">
      <c r="A105" s="172"/>
      <c r="B105" s="172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ht="12" customHeight="1">
      <c r="A106" s="172"/>
      <c r="B106" s="172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ht="12" customHeight="1">
      <c r="A107" s="172"/>
      <c r="B107" s="172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</row>
    <row r="108" spans="1:26" ht="12" customHeight="1">
      <c r="A108" s="172"/>
      <c r="B108" s="172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53"/>
      <c r="O108" s="153"/>
      <c r="P108" s="153"/>
      <c r="Q108" s="153"/>
      <c r="R108" s="153"/>
      <c r="S108" s="153"/>
      <c r="T108" s="153"/>
      <c r="U108" s="153"/>
      <c r="V108" s="153"/>
      <c r="W108" s="153"/>
      <c r="X108" s="153"/>
      <c r="Y108" s="153"/>
      <c r="Z108" s="153"/>
    </row>
    <row r="109" spans="1:26" ht="12" customHeight="1">
      <c r="A109" s="172"/>
      <c r="B109" s="172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</row>
    <row r="110" spans="1:26" ht="12" customHeight="1">
      <c r="A110" s="172"/>
      <c r="B110" s="172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</row>
    <row r="111" spans="1:26" ht="12" customHeight="1">
      <c r="A111" s="172"/>
      <c r="B111" s="172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53"/>
      <c r="O111" s="153"/>
      <c r="P111" s="153"/>
      <c r="Q111" s="153"/>
      <c r="R111" s="153"/>
      <c r="S111" s="153"/>
      <c r="T111" s="153"/>
      <c r="U111" s="153"/>
      <c r="V111" s="153"/>
      <c r="W111" s="153"/>
      <c r="X111" s="153"/>
      <c r="Y111" s="153"/>
      <c r="Z111" s="153"/>
    </row>
    <row r="112" spans="1:26" ht="12" customHeight="1">
      <c r="A112" s="172"/>
      <c r="B112" s="172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3"/>
      <c r="P112" s="153"/>
      <c r="Q112" s="153"/>
      <c r="R112" s="153"/>
      <c r="S112" s="153"/>
      <c r="T112" s="153"/>
      <c r="U112" s="153"/>
      <c r="V112" s="153"/>
      <c r="W112" s="153"/>
      <c r="X112" s="153"/>
      <c r="Y112" s="153"/>
      <c r="Z112" s="153"/>
    </row>
    <row r="113" spans="1:26" ht="12" customHeight="1">
      <c r="A113" s="172"/>
      <c r="B113" s="172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53"/>
      <c r="N113" s="153"/>
      <c r="O113" s="153"/>
      <c r="P113" s="153"/>
      <c r="Q113" s="153"/>
      <c r="R113" s="153"/>
      <c r="S113" s="153"/>
      <c r="T113" s="153"/>
      <c r="U113" s="153"/>
      <c r="V113" s="153"/>
      <c r="W113" s="153"/>
      <c r="X113" s="153"/>
      <c r="Y113" s="153"/>
      <c r="Z113" s="153"/>
    </row>
    <row r="114" spans="1:26" ht="12" customHeight="1">
      <c r="A114" s="172"/>
      <c r="B114" s="172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153"/>
      <c r="V114" s="153"/>
      <c r="W114" s="153"/>
      <c r="X114" s="153"/>
      <c r="Y114" s="153"/>
      <c r="Z114" s="153"/>
    </row>
    <row r="115" spans="1:26" ht="12" customHeight="1">
      <c r="A115" s="172"/>
      <c r="B115" s="172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153"/>
      <c r="V115" s="153"/>
      <c r="W115" s="153"/>
      <c r="X115" s="153"/>
      <c r="Y115" s="153"/>
      <c r="Z115" s="153"/>
    </row>
    <row r="116" spans="1:26" ht="12" customHeight="1">
      <c r="A116" s="172"/>
      <c r="B116" s="172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</row>
    <row r="117" spans="1:26" ht="12" customHeight="1">
      <c r="A117" s="172"/>
      <c r="B117" s="172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</row>
    <row r="118" spans="1:26" ht="12" customHeight="1">
      <c r="A118" s="172"/>
      <c r="B118" s="172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</row>
    <row r="119" spans="1:26" ht="12" customHeight="1">
      <c r="A119" s="172"/>
      <c r="B119" s="172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ht="12" customHeight="1">
      <c r="A120" s="172"/>
      <c r="B120" s="172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ht="12" customHeight="1">
      <c r="A121" s="172"/>
      <c r="B121" s="172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</row>
    <row r="122" spans="1:26" ht="12" customHeight="1">
      <c r="A122" s="172"/>
      <c r="B122" s="172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</row>
    <row r="123" spans="1:26" ht="12" customHeight="1">
      <c r="A123" s="172"/>
      <c r="B123" s="172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</row>
    <row r="124" spans="1:26" ht="12" customHeight="1">
      <c r="A124" s="172"/>
      <c r="B124" s="172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</row>
    <row r="125" spans="1:26" ht="12" customHeight="1">
      <c r="A125" s="172"/>
      <c r="B125" s="172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</row>
    <row r="126" spans="1:26" ht="12" customHeight="1">
      <c r="A126" s="172"/>
      <c r="B126" s="172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</row>
    <row r="127" spans="1:26" ht="12" customHeight="1">
      <c r="A127" s="172"/>
      <c r="B127" s="172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</row>
    <row r="128" spans="1:26" ht="12" customHeight="1">
      <c r="A128" s="172"/>
      <c r="B128" s="172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</row>
    <row r="129" spans="1:26" ht="12" customHeight="1">
      <c r="A129" s="172"/>
      <c r="B129" s="172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</row>
    <row r="130" spans="1:26" ht="12" customHeight="1">
      <c r="A130" s="172"/>
      <c r="B130" s="172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</row>
    <row r="131" spans="1:26" ht="12" customHeight="1">
      <c r="A131" s="172"/>
      <c r="B131" s="172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</row>
    <row r="132" spans="1:26" ht="12" customHeight="1">
      <c r="A132" s="172"/>
      <c r="B132" s="172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</row>
    <row r="133" spans="1:26" ht="12" customHeight="1">
      <c r="A133" s="172"/>
      <c r="B133" s="172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ht="12" customHeight="1">
      <c r="A134" s="172"/>
      <c r="B134" s="172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ht="12" customHeight="1">
      <c r="A135" s="172"/>
      <c r="B135" s="172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</row>
    <row r="136" spans="1:26" ht="12" customHeight="1">
      <c r="A136" s="172"/>
      <c r="B136" s="172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</row>
    <row r="137" spans="1:26" ht="12" customHeight="1">
      <c r="A137" s="172"/>
      <c r="B137" s="172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</row>
    <row r="138" spans="1:26" ht="12" customHeight="1">
      <c r="A138" s="172"/>
      <c r="B138" s="172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</row>
    <row r="139" spans="1:26" ht="12" customHeight="1">
      <c r="A139" s="172"/>
      <c r="B139" s="172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</row>
    <row r="140" spans="1:26" ht="12" customHeight="1">
      <c r="A140" s="172"/>
      <c r="B140" s="172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</row>
    <row r="141" spans="1:26" ht="12" customHeight="1">
      <c r="A141" s="172"/>
      <c r="B141" s="172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</row>
    <row r="142" spans="1:26" ht="12" customHeight="1">
      <c r="A142" s="172"/>
      <c r="B142" s="172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</row>
    <row r="143" spans="1:26" ht="12" customHeight="1">
      <c r="A143" s="172"/>
      <c r="B143" s="172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</row>
    <row r="144" spans="1:26" ht="12" customHeight="1">
      <c r="A144" s="172"/>
      <c r="B144" s="172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</row>
    <row r="145" spans="1:26" ht="12" customHeight="1">
      <c r="A145" s="172"/>
      <c r="B145" s="172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</row>
    <row r="146" spans="1:26" ht="12" customHeight="1">
      <c r="A146" s="172"/>
      <c r="B146" s="172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</row>
    <row r="147" spans="1:26" ht="12" customHeight="1">
      <c r="A147" s="172"/>
      <c r="B147" s="172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ht="12" customHeight="1">
      <c r="A148" s="172"/>
      <c r="B148" s="172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ht="12" customHeight="1">
      <c r="A149" s="172"/>
      <c r="B149" s="172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</row>
    <row r="150" spans="1:26" ht="12" customHeight="1">
      <c r="A150" s="172"/>
      <c r="B150" s="172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</row>
    <row r="151" spans="1:26" ht="12" customHeight="1">
      <c r="A151" s="172"/>
      <c r="B151" s="172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</row>
    <row r="152" spans="1:26" ht="12" customHeight="1">
      <c r="A152" s="172"/>
      <c r="B152" s="172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</row>
    <row r="153" spans="1:26" ht="12" customHeight="1">
      <c r="A153" s="172"/>
      <c r="B153" s="172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</row>
    <row r="154" spans="1:26" ht="12" customHeight="1">
      <c r="A154" s="172"/>
      <c r="B154" s="172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</row>
    <row r="155" spans="1:26" ht="12" customHeight="1">
      <c r="A155" s="172"/>
      <c r="B155" s="172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</row>
    <row r="156" spans="1:26" ht="12" customHeight="1">
      <c r="A156" s="172"/>
      <c r="B156" s="172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</row>
    <row r="157" spans="1:26" ht="12" customHeight="1">
      <c r="A157" s="172"/>
      <c r="B157" s="172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</row>
    <row r="158" spans="1:26" ht="12" customHeight="1">
      <c r="A158" s="172"/>
      <c r="B158" s="172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</row>
    <row r="159" spans="1:26" ht="12" customHeight="1">
      <c r="A159" s="172"/>
      <c r="B159" s="172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</row>
    <row r="160" spans="1:26" ht="12" customHeight="1">
      <c r="A160" s="172"/>
      <c r="B160" s="172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</row>
    <row r="161" spans="1:26" ht="12" customHeight="1">
      <c r="A161" s="172"/>
      <c r="B161" s="172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</row>
    <row r="162" spans="1:26" ht="12" customHeight="1">
      <c r="A162" s="172"/>
      <c r="B162" s="172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</row>
    <row r="163" spans="1:26" ht="12" customHeight="1">
      <c r="A163" s="172"/>
      <c r="B163" s="172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</row>
    <row r="164" spans="1:26" ht="12" customHeight="1">
      <c r="A164" s="172"/>
      <c r="B164" s="172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</row>
    <row r="165" spans="1:26" ht="12" customHeight="1">
      <c r="A165" s="172"/>
      <c r="B165" s="172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</row>
    <row r="166" spans="1:26" ht="12" customHeight="1">
      <c r="A166" s="172"/>
      <c r="B166" s="172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</row>
    <row r="167" spans="1:26" ht="12" customHeight="1">
      <c r="A167" s="172"/>
      <c r="B167" s="172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</row>
    <row r="168" spans="1:26" ht="12" customHeight="1">
      <c r="A168" s="172"/>
      <c r="B168" s="172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</row>
    <row r="169" spans="1:26" ht="12" customHeight="1">
      <c r="A169" s="172"/>
      <c r="B169" s="172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</row>
    <row r="170" spans="1:26" ht="12" customHeight="1">
      <c r="A170" s="172"/>
      <c r="B170" s="172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</row>
    <row r="171" spans="1:26" ht="12" customHeight="1">
      <c r="A171" s="172"/>
      <c r="B171" s="172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</row>
    <row r="172" spans="1:26" ht="12" customHeight="1">
      <c r="A172" s="172"/>
      <c r="B172" s="172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</row>
    <row r="173" spans="1:26" ht="12" customHeight="1">
      <c r="A173" s="172"/>
      <c r="B173" s="172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</row>
    <row r="174" spans="1:26" ht="12" customHeight="1">
      <c r="A174" s="172"/>
      <c r="B174" s="172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</row>
    <row r="175" spans="1:26" ht="12" customHeight="1">
      <c r="A175" s="172"/>
      <c r="B175" s="172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</row>
    <row r="176" spans="1:26" ht="12" customHeight="1">
      <c r="A176" s="172"/>
      <c r="B176" s="172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</row>
    <row r="177" spans="1:26" ht="12" customHeight="1">
      <c r="A177" s="172"/>
      <c r="B177" s="172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</row>
    <row r="178" spans="1:26" ht="12" customHeight="1">
      <c r="A178" s="172"/>
      <c r="B178" s="172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</row>
    <row r="179" spans="1:26" ht="12" customHeight="1">
      <c r="A179" s="172"/>
      <c r="B179" s="172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</row>
    <row r="180" spans="1:26" ht="12" customHeight="1">
      <c r="A180" s="172"/>
      <c r="B180" s="172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</row>
    <row r="181" spans="1:26" ht="12" customHeight="1">
      <c r="A181" s="172"/>
      <c r="B181" s="172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</row>
    <row r="182" spans="1:26" ht="12" customHeight="1">
      <c r="A182" s="172"/>
      <c r="B182" s="172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</row>
    <row r="183" spans="1:26" ht="12" customHeight="1">
      <c r="A183" s="172"/>
      <c r="B183" s="172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</row>
    <row r="184" spans="1:26" ht="12" customHeight="1">
      <c r="A184" s="172"/>
      <c r="B184" s="172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</row>
    <row r="185" spans="1:26" ht="12" customHeight="1">
      <c r="A185" s="172"/>
      <c r="B185" s="172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</row>
    <row r="186" spans="1:26" ht="12" customHeight="1">
      <c r="A186" s="172"/>
      <c r="B186" s="172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</row>
    <row r="187" spans="1:26" ht="12" customHeight="1">
      <c r="A187" s="172"/>
      <c r="B187" s="172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</row>
    <row r="188" spans="1:26" ht="12" customHeight="1">
      <c r="A188" s="172"/>
      <c r="B188" s="172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</row>
    <row r="189" spans="1:26" ht="12" customHeight="1">
      <c r="A189" s="172"/>
      <c r="B189" s="172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</row>
    <row r="190" spans="1:26" ht="12" customHeight="1">
      <c r="A190" s="172"/>
      <c r="B190" s="172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</row>
    <row r="191" spans="1:26" ht="12" customHeight="1">
      <c r="A191" s="172"/>
      <c r="B191" s="172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</row>
    <row r="192" spans="1:26" ht="12" customHeight="1">
      <c r="A192" s="172"/>
      <c r="B192" s="172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</row>
    <row r="193" spans="1:26" ht="12" customHeight="1">
      <c r="A193" s="172"/>
      <c r="B193" s="172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</row>
    <row r="194" spans="1:26" ht="12" customHeight="1">
      <c r="A194" s="172"/>
      <c r="B194" s="172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</row>
    <row r="195" spans="1:26" ht="12" customHeight="1">
      <c r="A195" s="172"/>
      <c r="B195" s="172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</row>
    <row r="196" spans="1:26" ht="12" customHeight="1">
      <c r="A196" s="172"/>
      <c r="B196" s="172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</row>
    <row r="197" spans="1:26" ht="12" customHeight="1">
      <c r="A197" s="172"/>
      <c r="B197" s="172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</row>
    <row r="198" spans="1:26" ht="12" customHeight="1">
      <c r="A198" s="172"/>
      <c r="B198" s="172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</row>
    <row r="199" spans="1:26" ht="12" customHeight="1">
      <c r="A199" s="172"/>
      <c r="B199" s="172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</row>
    <row r="200" spans="1:26" ht="12" customHeight="1">
      <c r="A200" s="172"/>
      <c r="B200" s="172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</row>
    <row r="201" spans="1:26" ht="12" customHeight="1">
      <c r="A201" s="172"/>
      <c r="B201" s="172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</row>
    <row r="202" spans="1:26" ht="12" customHeight="1">
      <c r="A202" s="172"/>
      <c r="B202" s="172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</row>
    <row r="203" spans="1:26" ht="12" customHeight="1">
      <c r="A203" s="172"/>
      <c r="B203" s="172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</row>
    <row r="204" spans="1:26" ht="12" customHeight="1">
      <c r="A204" s="172"/>
      <c r="B204" s="172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</row>
    <row r="205" spans="1:26" ht="12" customHeight="1">
      <c r="A205" s="172"/>
      <c r="B205" s="172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</row>
    <row r="206" spans="1:26" ht="12" customHeight="1">
      <c r="A206" s="172"/>
      <c r="B206" s="172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</row>
    <row r="207" spans="1:26" ht="12" customHeight="1">
      <c r="A207" s="172"/>
      <c r="B207" s="172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</row>
    <row r="208" spans="1:26" ht="12" customHeight="1">
      <c r="A208" s="172"/>
      <c r="B208" s="172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</row>
    <row r="209" spans="1:26" ht="12" customHeight="1">
      <c r="A209" s="172"/>
      <c r="B209" s="172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</row>
    <row r="210" spans="1:26" ht="12" customHeight="1">
      <c r="A210" s="172"/>
      <c r="B210" s="172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</row>
    <row r="211" spans="1:26" ht="12" customHeight="1">
      <c r="A211" s="172"/>
      <c r="B211" s="172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</row>
    <row r="212" spans="1:26" ht="12" customHeight="1">
      <c r="A212" s="172"/>
      <c r="B212" s="172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</row>
    <row r="213" spans="1:26" ht="12" customHeight="1">
      <c r="A213" s="172"/>
      <c r="B213" s="172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</row>
    <row r="214" spans="1:26" ht="12" customHeight="1">
      <c r="A214" s="172"/>
      <c r="B214" s="172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</row>
    <row r="215" spans="1:26" ht="12" customHeight="1">
      <c r="A215" s="172"/>
      <c r="B215" s="172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</row>
    <row r="216" spans="1:26" ht="12" customHeight="1">
      <c r="A216" s="172"/>
      <c r="B216" s="172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</row>
    <row r="217" spans="1:26" ht="12" customHeight="1">
      <c r="A217" s="172"/>
      <c r="B217" s="172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</row>
    <row r="218" spans="1:26" ht="12" customHeight="1">
      <c r="A218" s="172"/>
      <c r="B218" s="172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</row>
    <row r="219" spans="1:26" ht="12" customHeight="1">
      <c r="A219" s="172"/>
      <c r="B219" s="172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</row>
    <row r="220" spans="1:26" ht="12" customHeight="1">
      <c r="A220" s="172"/>
      <c r="B220" s="172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</row>
    <row r="221" spans="1:26" ht="12" customHeight="1">
      <c r="A221" s="172"/>
      <c r="B221" s="172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</row>
    <row r="222" spans="1:26" ht="12" customHeight="1">
      <c r="A222" s="172"/>
      <c r="B222" s="172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</row>
    <row r="223" spans="1:26" ht="15.75" customHeigh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</row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20:C20"/>
    <mergeCell ref="A3:G3"/>
    <mergeCell ref="A7:A8"/>
    <mergeCell ref="B7:B8"/>
    <mergeCell ref="C7:C8"/>
    <mergeCell ref="D7:F7"/>
    <mergeCell ref="G7:G8"/>
  </mergeCells>
  <printOptions horizontalCentered="1"/>
  <pageMargins left="1.25" right="0.9" top="0.9" bottom="0.9" header="0" footer="0"/>
  <pageSetup paperSize="9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AQ1000"/>
  <sheetViews>
    <sheetView workbookViewId="0">
      <pane xSplit="1" topLeftCell="B1" activePane="topRight" state="frozen"/>
      <selection pane="topRight" activeCell="C1" sqref="C1"/>
    </sheetView>
  </sheetViews>
  <sheetFormatPr defaultColWidth="14.42578125" defaultRowHeight="15" customHeight="1"/>
  <cols>
    <col min="1" max="43" width="14" customWidth="1"/>
  </cols>
  <sheetData>
    <row r="1" spans="1:43" ht="126">
      <c r="A1" s="698"/>
      <c r="B1" s="699" t="s">
        <v>54</v>
      </c>
      <c r="C1" s="699" t="s">
        <v>56</v>
      </c>
      <c r="D1" s="699" t="s">
        <v>2110</v>
      </c>
      <c r="E1" s="699" t="s">
        <v>2111</v>
      </c>
      <c r="F1" s="699" t="s">
        <v>2049</v>
      </c>
      <c r="G1" s="699" t="s">
        <v>2112</v>
      </c>
      <c r="H1" s="699" t="s">
        <v>2113</v>
      </c>
      <c r="I1" s="699" t="s">
        <v>2114</v>
      </c>
      <c r="J1" s="699" t="s">
        <v>2115</v>
      </c>
      <c r="K1" s="699" t="s">
        <v>2116</v>
      </c>
      <c r="L1" s="699" t="s">
        <v>2117</v>
      </c>
      <c r="M1" s="699" t="s">
        <v>113</v>
      </c>
      <c r="N1" s="699" t="s">
        <v>115</v>
      </c>
      <c r="O1" s="699" t="s">
        <v>119</v>
      </c>
      <c r="P1" s="699" t="s">
        <v>2050</v>
      </c>
      <c r="Q1" s="699" t="s">
        <v>2051</v>
      </c>
      <c r="R1" s="699" t="s">
        <v>2057</v>
      </c>
      <c r="S1" s="699" t="s">
        <v>2055</v>
      </c>
      <c r="T1" s="699" t="s">
        <v>2118</v>
      </c>
      <c r="U1" s="699" t="s">
        <v>135</v>
      </c>
      <c r="V1" s="699" t="s">
        <v>138</v>
      </c>
      <c r="W1" s="699" t="s">
        <v>2119</v>
      </c>
      <c r="X1" s="699" t="s">
        <v>2062</v>
      </c>
      <c r="Y1" s="699" t="s">
        <v>2063</v>
      </c>
      <c r="Z1" s="699" t="s">
        <v>2064</v>
      </c>
      <c r="AA1" s="699" t="s">
        <v>2065</v>
      </c>
      <c r="AB1" s="699" t="s">
        <v>2066</v>
      </c>
      <c r="AC1" s="699" t="s">
        <v>2067</v>
      </c>
      <c r="AD1" s="699" t="s">
        <v>2068</v>
      </c>
      <c r="AE1" s="699" t="s">
        <v>147</v>
      </c>
      <c r="AF1" s="699" t="s">
        <v>2073</v>
      </c>
      <c r="AG1" s="699" t="s">
        <v>2074</v>
      </c>
      <c r="AH1" s="699" t="s">
        <v>2075</v>
      </c>
      <c r="AI1" s="699" t="s">
        <v>2079</v>
      </c>
      <c r="AJ1" s="699" t="s">
        <v>2084</v>
      </c>
      <c r="AK1" s="699" t="s">
        <v>2090</v>
      </c>
      <c r="AL1" s="699" t="s">
        <v>2120</v>
      </c>
      <c r="AM1" s="699" t="s">
        <v>2121</v>
      </c>
      <c r="AN1" s="699" t="s">
        <v>2122</v>
      </c>
      <c r="AO1" s="699" t="s">
        <v>2123</v>
      </c>
      <c r="AP1" s="698"/>
      <c r="AQ1" s="698"/>
    </row>
    <row r="2" spans="1:43">
      <c r="A2" s="5">
        <v>2022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2"/>
      <c r="AQ2" s="2"/>
    </row>
    <row r="3" spans="1:43">
      <c r="A3" s="5">
        <v>2023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700"/>
      <c r="AP3" s="701"/>
      <c r="AQ3" s="2"/>
    </row>
    <row r="4" spans="1:43">
      <c r="A4" s="5">
        <v>2024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2"/>
      <c r="AQ4" s="2"/>
    </row>
    <row r="5" spans="1:43">
      <c r="A5" s="2"/>
      <c r="B5" s="5" t="e">
        <f t="shared" ref="B5:AO5" si="0">AVERAGE(B2:B4)</f>
        <v>#DIV/0!</v>
      </c>
      <c r="C5" s="5" t="e">
        <f t="shared" si="0"/>
        <v>#DIV/0!</v>
      </c>
      <c r="D5" s="5" t="e">
        <f t="shared" si="0"/>
        <v>#DIV/0!</v>
      </c>
      <c r="E5" s="5" t="e">
        <f t="shared" si="0"/>
        <v>#DIV/0!</v>
      </c>
      <c r="F5" s="5" t="e">
        <f t="shared" si="0"/>
        <v>#DIV/0!</v>
      </c>
      <c r="G5" s="5" t="e">
        <f t="shared" si="0"/>
        <v>#DIV/0!</v>
      </c>
      <c r="H5" s="5" t="e">
        <f t="shared" si="0"/>
        <v>#DIV/0!</v>
      </c>
      <c r="I5" s="5" t="e">
        <f t="shared" si="0"/>
        <v>#DIV/0!</v>
      </c>
      <c r="J5" s="5" t="e">
        <f t="shared" si="0"/>
        <v>#DIV/0!</v>
      </c>
      <c r="K5" s="5" t="e">
        <f t="shared" si="0"/>
        <v>#DIV/0!</v>
      </c>
      <c r="L5" s="5" t="e">
        <f t="shared" si="0"/>
        <v>#DIV/0!</v>
      </c>
      <c r="M5" s="5" t="e">
        <f t="shared" si="0"/>
        <v>#DIV/0!</v>
      </c>
      <c r="N5" s="5" t="e">
        <f t="shared" si="0"/>
        <v>#DIV/0!</v>
      </c>
      <c r="O5" s="5" t="e">
        <f t="shared" si="0"/>
        <v>#DIV/0!</v>
      </c>
      <c r="P5" s="5" t="e">
        <f t="shared" si="0"/>
        <v>#DIV/0!</v>
      </c>
      <c r="Q5" s="5" t="e">
        <f t="shared" si="0"/>
        <v>#DIV/0!</v>
      </c>
      <c r="R5" s="5" t="e">
        <f t="shared" si="0"/>
        <v>#DIV/0!</v>
      </c>
      <c r="S5" s="5" t="e">
        <f t="shared" si="0"/>
        <v>#DIV/0!</v>
      </c>
      <c r="T5" s="5" t="e">
        <f t="shared" si="0"/>
        <v>#DIV/0!</v>
      </c>
      <c r="U5" s="5" t="e">
        <f t="shared" si="0"/>
        <v>#DIV/0!</v>
      </c>
      <c r="V5" s="5" t="e">
        <f t="shared" si="0"/>
        <v>#DIV/0!</v>
      </c>
      <c r="W5" s="5" t="e">
        <f t="shared" si="0"/>
        <v>#DIV/0!</v>
      </c>
      <c r="X5" s="5" t="e">
        <f t="shared" si="0"/>
        <v>#DIV/0!</v>
      </c>
      <c r="Y5" s="5" t="e">
        <f t="shared" si="0"/>
        <v>#DIV/0!</v>
      </c>
      <c r="Z5" s="5" t="e">
        <f t="shared" si="0"/>
        <v>#DIV/0!</v>
      </c>
      <c r="AA5" s="5" t="e">
        <f t="shared" si="0"/>
        <v>#DIV/0!</v>
      </c>
      <c r="AB5" s="5" t="e">
        <f t="shared" si="0"/>
        <v>#DIV/0!</v>
      </c>
      <c r="AC5" s="5" t="e">
        <f t="shared" si="0"/>
        <v>#DIV/0!</v>
      </c>
      <c r="AD5" s="5" t="e">
        <f t="shared" si="0"/>
        <v>#DIV/0!</v>
      </c>
      <c r="AE5" s="5" t="e">
        <f t="shared" si="0"/>
        <v>#DIV/0!</v>
      </c>
      <c r="AF5" s="5" t="e">
        <f t="shared" si="0"/>
        <v>#DIV/0!</v>
      </c>
      <c r="AG5" s="5" t="e">
        <f t="shared" si="0"/>
        <v>#DIV/0!</v>
      </c>
      <c r="AH5" s="5" t="e">
        <f t="shared" si="0"/>
        <v>#DIV/0!</v>
      </c>
      <c r="AI5" s="5" t="e">
        <f t="shared" si="0"/>
        <v>#DIV/0!</v>
      </c>
      <c r="AJ5" s="5" t="e">
        <f t="shared" si="0"/>
        <v>#DIV/0!</v>
      </c>
      <c r="AK5" s="5" t="e">
        <f t="shared" si="0"/>
        <v>#DIV/0!</v>
      </c>
      <c r="AL5" s="5" t="e">
        <f t="shared" si="0"/>
        <v>#DIV/0!</v>
      </c>
      <c r="AM5" s="5" t="e">
        <f t="shared" si="0"/>
        <v>#DIV/0!</v>
      </c>
      <c r="AN5" s="5" t="e">
        <f t="shared" si="0"/>
        <v>#DIV/0!</v>
      </c>
      <c r="AO5" s="5" t="e">
        <f t="shared" si="0"/>
        <v>#DIV/0!</v>
      </c>
      <c r="AP5" s="2"/>
      <c r="AQ5" s="2"/>
    </row>
    <row r="6" spans="1:43">
      <c r="A6" s="5">
        <v>2025</v>
      </c>
      <c r="B6" s="702">
        <f>'5'!G13</f>
        <v>347.73716477713219</v>
      </c>
      <c r="C6" s="702">
        <f>'5'!J13</f>
        <v>9.2597020425189225</v>
      </c>
      <c r="D6" s="702">
        <f>'7'!O34</f>
        <v>0</v>
      </c>
      <c r="E6" s="702">
        <f>'7'!R34</f>
        <v>0</v>
      </c>
      <c r="F6" s="695" t="e">
        <f>'12'!#REF!</f>
        <v>#REF!</v>
      </c>
      <c r="G6" s="695" t="e">
        <f>'12'!#REF!</f>
        <v>#REF!</v>
      </c>
      <c r="H6" s="703">
        <f>'13'!K165</f>
        <v>0</v>
      </c>
      <c r="I6" s="703">
        <f>'13'!T165</f>
        <v>0</v>
      </c>
      <c r="J6" s="703">
        <f>'14'!F164</f>
        <v>0</v>
      </c>
      <c r="K6" s="703">
        <f>'14'!E164</f>
        <v>0</v>
      </c>
      <c r="L6" s="702">
        <f>'19'!D19</f>
        <v>63.64040984938584</v>
      </c>
      <c r="M6" s="704">
        <f>'21'!J59</f>
        <v>0</v>
      </c>
      <c r="N6" s="702">
        <f>'21'!K60</f>
        <v>0</v>
      </c>
      <c r="O6" s="439">
        <f>'22'!H46</f>
        <v>0</v>
      </c>
      <c r="P6" s="703">
        <f>'24'!F45</f>
        <v>0</v>
      </c>
      <c r="Q6" s="703">
        <f>'24'!H45</f>
        <v>0</v>
      </c>
      <c r="R6" s="695">
        <f>'28'!F56</f>
        <v>0</v>
      </c>
      <c r="S6" s="703">
        <f>'24'!S45</f>
        <v>0</v>
      </c>
      <c r="T6" s="695">
        <f>'29'!V57</f>
        <v>0</v>
      </c>
      <c r="U6" s="695">
        <f>'34'!N61</f>
        <v>0</v>
      </c>
      <c r="V6" s="695">
        <f>'34'!P61</f>
        <v>0</v>
      </c>
      <c r="W6" s="695">
        <f>'34'!R61</f>
        <v>0</v>
      </c>
      <c r="X6" s="695">
        <f>'46'!I57</f>
        <v>0</v>
      </c>
      <c r="Y6" s="695">
        <f>Resume!E112</f>
        <v>91.92515171948753</v>
      </c>
      <c r="Z6" s="695">
        <f>Resume!E113</f>
        <v>91.92515171948753</v>
      </c>
      <c r="AA6" s="695">
        <f>Resume!E114</f>
        <v>6.8082315955949005E-2</v>
      </c>
      <c r="AB6" s="695">
        <f>Resume!E115</f>
        <v>23.112003539461593</v>
      </c>
      <c r="AC6" s="695">
        <f>Resume!E116</f>
        <v>0</v>
      </c>
      <c r="AD6" s="695">
        <f>Resume!E117</f>
        <v>0</v>
      </c>
      <c r="AE6" s="695">
        <f>Resume!E118</f>
        <v>61.656789642883517</v>
      </c>
      <c r="AF6" s="695">
        <f>Resume!E119</f>
        <v>91.413622348874142</v>
      </c>
      <c r="AG6" s="695">
        <f>Resume!E120</f>
        <v>79.55304338724028</v>
      </c>
      <c r="AH6" s="695">
        <f>Resume!E121</f>
        <v>0</v>
      </c>
      <c r="AI6" s="695">
        <f>Resume!E125</f>
        <v>0.54423908769170271</v>
      </c>
      <c r="AJ6" s="695">
        <f>Resume!E130</f>
        <v>55.413313825896125</v>
      </c>
      <c r="AK6" s="695">
        <f>Resume!E138</f>
        <v>100</v>
      </c>
      <c r="AL6" s="702">
        <f>Resume!E199</f>
        <v>0</v>
      </c>
      <c r="AM6" s="702">
        <f>Resume!E200</f>
        <v>0</v>
      </c>
      <c r="AN6" s="702">
        <f>Resume!E207</f>
        <v>0</v>
      </c>
      <c r="AO6" s="703">
        <f>'84'!F56</f>
        <v>0</v>
      </c>
      <c r="AP6" s="2"/>
      <c r="AQ6" s="2"/>
    </row>
    <row r="7" spans="1:43">
      <c r="A7" s="2"/>
      <c r="B7" s="5" t="e">
        <f t="shared" ref="B7:AO7" si="1">B6/B5</f>
        <v>#DIV/0!</v>
      </c>
      <c r="C7" s="5" t="e">
        <f t="shared" si="1"/>
        <v>#DIV/0!</v>
      </c>
      <c r="D7" s="5" t="e">
        <f t="shared" si="1"/>
        <v>#DIV/0!</v>
      </c>
      <c r="E7" s="5" t="e">
        <f t="shared" si="1"/>
        <v>#DIV/0!</v>
      </c>
      <c r="F7" s="5" t="e">
        <f t="shared" si="1"/>
        <v>#REF!</v>
      </c>
      <c r="G7" s="5" t="e">
        <f t="shared" si="1"/>
        <v>#REF!</v>
      </c>
      <c r="H7" s="5" t="e">
        <f t="shared" si="1"/>
        <v>#DIV/0!</v>
      </c>
      <c r="I7" s="5" t="e">
        <f t="shared" si="1"/>
        <v>#DIV/0!</v>
      </c>
      <c r="J7" s="5" t="e">
        <f t="shared" si="1"/>
        <v>#DIV/0!</v>
      </c>
      <c r="K7" s="5" t="e">
        <f t="shared" si="1"/>
        <v>#DIV/0!</v>
      </c>
      <c r="L7" s="5" t="e">
        <f t="shared" si="1"/>
        <v>#DIV/0!</v>
      </c>
      <c r="M7" s="5" t="e">
        <f t="shared" si="1"/>
        <v>#DIV/0!</v>
      </c>
      <c r="N7" s="5" t="e">
        <f t="shared" si="1"/>
        <v>#DIV/0!</v>
      </c>
      <c r="O7" s="5" t="e">
        <f t="shared" si="1"/>
        <v>#DIV/0!</v>
      </c>
      <c r="P7" s="5" t="e">
        <f t="shared" si="1"/>
        <v>#DIV/0!</v>
      </c>
      <c r="Q7" s="5" t="e">
        <f t="shared" si="1"/>
        <v>#DIV/0!</v>
      </c>
      <c r="R7" s="5" t="e">
        <f t="shared" si="1"/>
        <v>#DIV/0!</v>
      </c>
      <c r="S7" s="5" t="e">
        <f t="shared" si="1"/>
        <v>#DIV/0!</v>
      </c>
      <c r="T7" s="5" t="e">
        <f t="shared" si="1"/>
        <v>#DIV/0!</v>
      </c>
      <c r="U7" s="5" t="e">
        <f t="shared" si="1"/>
        <v>#DIV/0!</v>
      </c>
      <c r="V7" s="5" t="e">
        <f t="shared" si="1"/>
        <v>#DIV/0!</v>
      </c>
      <c r="W7" s="5" t="e">
        <f t="shared" si="1"/>
        <v>#DIV/0!</v>
      </c>
      <c r="X7" s="5" t="e">
        <f t="shared" si="1"/>
        <v>#DIV/0!</v>
      </c>
      <c r="Y7" s="5" t="e">
        <f t="shared" si="1"/>
        <v>#DIV/0!</v>
      </c>
      <c r="Z7" s="5" t="e">
        <f t="shared" si="1"/>
        <v>#DIV/0!</v>
      </c>
      <c r="AA7" s="5" t="e">
        <f t="shared" si="1"/>
        <v>#DIV/0!</v>
      </c>
      <c r="AB7" s="5" t="e">
        <f t="shared" si="1"/>
        <v>#DIV/0!</v>
      </c>
      <c r="AC7" s="5" t="e">
        <f t="shared" si="1"/>
        <v>#DIV/0!</v>
      </c>
      <c r="AD7" s="5" t="e">
        <f t="shared" si="1"/>
        <v>#DIV/0!</v>
      </c>
      <c r="AE7" s="5" t="e">
        <f t="shared" si="1"/>
        <v>#DIV/0!</v>
      </c>
      <c r="AF7" s="5" t="e">
        <f t="shared" si="1"/>
        <v>#DIV/0!</v>
      </c>
      <c r="AG7" s="5" t="e">
        <f t="shared" si="1"/>
        <v>#DIV/0!</v>
      </c>
      <c r="AH7" s="5" t="e">
        <f t="shared" si="1"/>
        <v>#DIV/0!</v>
      </c>
      <c r="AI7" s="5" t="e">
        <f t="shared" si="1"/>
        <v>#DIV/0!</v>
      </c>
      <c r="AJ7" s="5" t="e">
        <f t="shared" si="1"/>
        <v>#DIV/0!</v>
      </c>
      <c r="AK7" s="5" t="e">
        <f t="shared" si="1"/>
        <v>#DIV/0!</v>
      </c>
      <c r="AL7" s="5" t="e">
        <f t="shared" si="1"/>
        <v>#DIV/0!</v>
      </c>
      <c r="AM7" s="5" t="e">
        <f t="shared" si="1"/>
        <v>#DIV/0!</v>
      </c>
      <c r="AN7" s="5" t="e">
        <f t="shared" si="1"/>
        <v>#DIV/0!</v>
      </c>
      <c r="AO7" s="5" t="e">
        <f t="shared" si="1"/>
        <v>#DIV/0!</v>
      </c>
      <c r="AP7" s="2"/>
      <c r="AQ7" s="2"/>
    </row>
    <row r="8" spans="1:4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</row>
    <row r="9" spans="1:4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</row>
    <row r="10" spans="1:43">
      <c r="A10" s="2" t="s">
        <v>2124</v>
      </c>
      <c r="B10" s="5" t="e">
        <f t="shared" ref="B10:AO10" si="2">IF(AND(B7&gt;=0.67,B7&lt;=1.33),1,0)</f>
        <v>#DIV/0!</v>
      </c>
      <c r="C10" s="5" t="e">
        <f t="shared" si="2"/>
        <v>#DIV/0!</v>
      </c>
      <c r="D10" s="5" t="e">
        <f t="shared" si="2"/>
        <v>#DIV/0!</v>
      </c>
      <c r="E10" s="5" t="e">
        <f t="shared" si="2"/>
        <v>#DIV/0!</v>
      </c>
      <c r="F10" s="5" t="e">
        <f t="shared" si="2"/>
        <v>#REF!</v>
      </c>
      <c r="G10" s="5" t="e">
        <f t="shared" si="2"/>
        <v>#REF!</v>
      </c>
      <c r="H10" s="5" t="e">
        <f t="shared" si="2"/>
        <v>#DIV/0!</v>
      </c>
      <c r="I10" s="5" t="e">
        <f t="shared" si="2"/>
        <v>#DIV/0!</v>
      </c>
      <c r="J10" s="5" t="e">
        <f t="shared" si="2"/>
        <v>#DIV/0!</v>
      </c>
      <c r="K10" s="5" t="e">
        <f t="shared" si="2"/>
        <v>#DIV/0!</v>
      </c>
      <c r="L10" s="5" t="e">
        <f t="shared" si="2"/>
        <v>#DIV/0!</v>
      </c>
      <c r="M10" s="5" t="e">
        <f t="shared" si="2"/>
        <v>#DIV/0!</v>
      </c>
      <c r="N10" s="5" t="e">
        <f t="shared" si="2"/>
        <v>#DIV/0!</v>
      </c>
      <c r="O10" s="5" t="e">
        <f t="shared" si="2"/>
        <v>#DIV/0!</v>
      </c>
      <c r="P10" s="5" t="e">
        <f t="shared" si="2"/>
        <v>#DIV/0!</v>
      </c>
      <c r="Q10" s="5" t="e">
        <f t="shared" si="2"/>
        <v>#DIV/0!</v>
      </c>
      <c r="R10" s="5" t="e">
        <f t="shared" si="2"/>
        <v>#DIV/0!</v>
      </c>
      <c r="S10" s="5" t="e">
        <f t="shared" si="2"/>
        <v>#DIV/0!</v>
      </c>
      <c r="T10" s="5" t="e">
        <f t="shared" si="2"/>
        <v>#DIV/0!</v>
      </c>
      <c r="U10" s="5" t="e">
        <f t="shared" si="2"/>
        <v>#DIV/0!</v>
      </c>
      <c r="V10" s="5" t="e">
        <f t="shared" si="2"/>
        <v>#DIV/0!</v>
      </c>
      <c r="W10" s="5" t="e">
        <f t="shared" si="2"/>
        <v>#DIV/0!</v>
      </c>
      <c r="X10" s="5" t="e">
        <f t="shared" si="2"/>
        <v>#DIV/0!</v>
      </c>
      <c r="Y10" s="5" t="e">
        <f t="shared" si="2"/>
        <v>#DIV/0!</v>
      </c>
      <c r="Z10" s="5" t="e">
        <f t="shared" si="2"/>
        <v>#DIV/0!</v>
      </c>
      <c r="AA10" s="5" t="e">
        <f t="shared" si="2"/>
        <v>#DIV/0!</v>
      </c>
      <c r="AB10" s="5" t="e">
        <f t="shared" si="2"/>
        <v>#DIV/0!</v>
      </c>
      <c r="AC10" s="5" t="e">
        <f t="shared" si="2"/>
        <v>#DIV/0!</v>
      </c>
      <c r="AD10" s="5" t="e">
        <f t="shared" si="2"/>
        <v>#DIV/0!</v>
      </c>
      <c r="AE10" s="5" t="e">
        <f t="shared" si="2"/>
        <v>#DIV/0!</v>
      </c>
      <c r="AF10" s="5" t="e">
        <f t="shared" si="2"/>
        <v>#DIV/0!</v>
      </c>
      <c r="AG10" s="5" t="e">
        <f t="shared" si="2"/>
        <v>#DIV/0!</v>
      </c>
      <c r="AH10" s="5" t="e">
        <f t="shared" si="2"/>
        <v>#DIV/0!</v>
      </c>
      <c r="AI10" s="5" t="e">
        <f t="shared" si="2"/>
        <v>#DIV/0!</v>
      </c>
      <c r="AJ10" s="5" t="e">
        <f t="shared" si="2"/>
        <v>#DIV/0!</v>
      </c>
      <c r="AK10" s="5" t="e">
        <f t="shared" si="2"/>
        <v>#DIV/0!</v>
      </c>
      <c r="AL10" s="5" t="e">
        <f t="shared" si="2"/>
        <v>#DIV/0!</v>
      </c>
      <c r="AM10" s="5" t="e">
        <f t="shared" si="2"/>
        <v>#DIV/0!</v>
      </c>
      <c r="AN10" s="5" t="e">
        <f t="shared" si="2"/>
        <v>#DIV/0!</v>
      </c>
      <c r="AO10" s="5" t="e">
        <f t="shared" si="2"/>
        <v>#DIV/0!</v>
      </c>
      <c r="AP10" s="5" t="e">
        <f t="shared" ref="AP10:AP11" si="3">SUM(B10:AO10)</f>
        <v>#DIV/0!</v>
      </c>
      <c r="AQ10" s="5" t="e">
        <f>AP10/AP11</f>
        <v>#DIV/0!</v>
      </c>
    </row>
    <row r="11" spans="1:43">
      <c r="A11" s="2" t="s">
        <v>2125</v>
      </c>
      <c r="B11" s="5">
        <v>1</v>
      </c>
      <c r="C11" s="5">
        <v>1</v>
      </c>
      <c r="D11" s="5">
        <v>1</v>
      </c>
      <c r="E11" s="5">
        <v>1</v>
      </c>
      <c r="F11" s="5">
        <v>1</v>
      </c>
      <c r="G11" s="5">
        <v>1</v>
      </c>
      <c r="H11" s="5">
        <v>1</v>
      </c>
      <c r="I11" s="5">
        <v>1</v>
      </c>
      <c r="J11" s="5">
        <v>1</v>
      </c>
      <c r="K11" s="5">
        <v>1</v>
      </c>
      <c r="L11" s="5">
        <v>1</v>
      </c>
      <c r="M11" s="5">
        <v>1</v>
      </c>
      <c r="N11" s="5">
        <v>1</v>
      </c>
      <c r="O11" s="5">
        <v>1</v>
      </c>
      <c r="P11" s="5">
        <v>1</v>
      </c>
      <c r="Q11" s="5">
        <v>1</v>
      </c>
      <c r="R11" s="5">
        <v>1</v>
      </c>
      <c r="S11" s="5">
        <v>1</v>
      </c>
      <c r="T11" s="5">
        <v>1</v>
      </c>
      <c r="U11" s="5">
        <v>1</v>
      </c>
      <c r="V11" s="5">
        <v>1</v>
      </c>
      <c r="W11" s="5">
        <v>1</v>
      </c>
      <c r="X11" s="5">
        <v>1</v>
      </c>
      <c r="Y11" s="5">
        <v>1</v>
      </c>
      <c r="Z11" s="5">
        <v>1</v>
      </c>
      <c r="AA11" s="5">
        <v>1</v>
      </c>
      <c r="AB11" s="5">
        <v>1</v>
      </c>
      <c r="AC11" s="5">
        <v>1</v>
      </c>
      <c r="AD11" s="5">
        <v>1</v>
      </c>
      <c r="AE11" s="5">
        <v>1</v>
      </c>
      <c r="AF11" s="5">
        <v>1</v>
      </c>
      <c r="AG11" s="5">
        <v>1</v>
      </c>
      <c r="AH11" s="5">
        <v>1</v>
      </c>
      <c r="AI11" s="5">
        <v>1</v>
      </c>
      <c r="AJ11" s="5">
        <v>1</v>
      </c>
      <c r="AK11" s="5">
        <v>1</v>
      </c>
      <c r="AL11" s="5">
        <v>1</v>
      </c>
      <c r="AM11" s="5">
        <v>1</v>
      </c>
      <c r="AN11" s="5">
        <v>1</v>
      </c>
      <c r="AO11" s="5">
        <v>1</v>
      </c>
      <c r="AP11" s="5">
        <f t="shared" si="3"/>
        <v>40</v>
      </c>
      <c r="AQ11" s="2"/>
    </row>
    <row r="12" spans="1:4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</row>
    <row r="13" spans="1:4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4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43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4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</row>
    <row r="17" spans="1:4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4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4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4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</row>
    <row r="21" spans="1:43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</row>
    <row r="22" spans="1:43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</row>
    <row r="23" spans="1:4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</row>
    <row r="24" spans="1:43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</row>
    <row r="25" spans="1:43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43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</row>
    <row r="27" spans="1:43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43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</row>
    <row r="29" spans="1:43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43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</row>
    <row r="31" spans="1:43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</row>
    <row r="32" spans="1:43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4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43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43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43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</row>
    <row r="37" spans="1:43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</row>
    <row r="38" spans="1:43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4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4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4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4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4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4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4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</row>
    <row r="51" spans="1:4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</row>
    <row r="52" spans="1:4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4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4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</row>
    <row r="55" spans="1:4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4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</row>
    <row r="57" spans="1:4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</row>
    <row r="58" spans="1:4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</row>
    <row r="59" spans="1:4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</row>
    <row r="60" spans="1:4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</row>
    <row r="62" spans="1:4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</row>
    <row r="63" spans="1:4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</row>
    <row r="64" spans="1:4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</row>
    <row r="65" spans="1:4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</row>
    <row r="66" spans="1:4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</row>
    <row r="67" spans="1:4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</row>
    <row r="68" spans="1:4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4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4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4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4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4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</row>
    <row r="74" spans="1:4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</row>
    <row r="75" spans="1:4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</row>
    <row r="76" spans="1:4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</row>
    <row r="77" spans="1:4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4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4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4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4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</row>
    <row r="82" spans="1:4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4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4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</row>
    <row r="85" spans="1:4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</row>
    <row r="86" spans="1:4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</row>
    <row r="87" spans="1:4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</row>
    <row r="88" spans="1:4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</row>
    <row r="89" spans="1:4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</row>
    <row r="90" spans="1:4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4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4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4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4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4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4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4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</row>
    <row r="98" spans="1:4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</row>
    <row r="99" spans="1:4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4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1:4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4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</row>
    <row r="103" spans="1:4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</row>
    <row r="104" spans="1:4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</row>
    <row r="105" spans="1:4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</row>
    <row r="106" spans="1:4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</row>
    <row r="107" spans="1:4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</row>
    <row r="108" spans="1:4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</row>
    <row r="109" spans="1:4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</row>
    <row r="110" spans="1:4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</row>
    <row r="111" spans="1:4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</row>
    <row r="112" spans="1:4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</row>
    <row r="113" spans="1:4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</row>
    <row r="114" spans="1:4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</row>
    <row r="115" spans="1:4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</row>
    <row r="116" spans="1:4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</row>
    <row r="117" spans="1:4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</row>
    <row r="118" spans="1:4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</row>
    <row r="119" spans="1:4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</row>
    <row r="120" spans="1:4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</row>
    <row r="121" spans="1:4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</row>
    <row r="122" spans="1:4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</row>
    <row r="123" spans="1:4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</row>
    <row r="124" spans="1:4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  <row r="125" spans="1:4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</row>
    <row r="126" spans="1:4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</row>
    <row r="127" spans="1:4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</row>
    <row r="128" spans="1:4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</row>
    <row r="129" spans="1:4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</row>
    <row r="130" spans="1:4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</row>
    <row r="131" spans="1:4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</row>
    <row r="132" spans="1:4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</row>
    <row r="133" spans="1:4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</row>
    <row r="134" spans="1:4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</row>
    <row r="135" spans="1:4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</row>
    <row r="136" spans="1:4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</row>
    <row r="137" spans="1:4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</row>
    <row r="138" spans="1:4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</row>
    <row r="139" spans="1:4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</row>
    <row r="140" spans="1:4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</row>
    <row r="141" spans="1:4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</row>
    <row r="142" spans="1:4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</row>
    <row r="143" spans="1: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</row>
    <row r="144" spans="1:4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spans="1:4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4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spans="1:4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</row>
    <row r="148" spans="1:4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</row>
    <row r="149" spans="1:4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</row>
    <row r="150" spans="1:4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</row>
    <row r="151" spans="1:4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</row>
    <row r="152" spans="1:4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</row>
    <row r="153" spans="1:4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</row>
    <row r="154" spans="1:4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</row>
    <row r="155" spans="1:4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</row>
    <row r="156" spans="1:4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</row>
    <row r="157" spans="1:4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</row>
    <row r="158" spans="1:4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</row>
    <row r="159" spans="1:4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</row>
    <row r="160" spans="1:4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spans="1:4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spans="1:4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</row>
    <row r="163" spans="1:4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</row>
    <row r="164" spans="1:4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</row>
    <row r="165" spans="1:4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</row>
    <row r="166" spans="1:4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</row>
    <row r="167" spans="1:4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8" spans="1:4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</row>
    <row r="169" spans="1:4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</row>
    <row r="170" spans="1:4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</row>
    <row r="171" spans="1:4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</row>
    <row r="172" spans="1:4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</row>
    <row r="173" spans="1:4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</row>
    <row r="174" spans="1:4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</row>
    <row r="175" spans="1:4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</row>
    <row r="176" spans="1:4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</row>
    <row r="177" spans="1:4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</row>
    <row r="178" spans="1:4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</row>
    <row r="179" spans="1:4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</row>
    <row r="180" spans="1:4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</row>
    <row r="181" spans="1:4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</row>
    <row r="182" spans="1:4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</row>
    <row r="183" spans="1:4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</row>
    <row r="184" spans="1:4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</row>
    <row r="185" spans="1:4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</row>
    <row r="186" spans="1:4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</row>
    <row r="187" spans="1:4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</row>
    <row r="188" spans="1:4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</row>
    <row r="189" spans="1:4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</row>
    <row r="190" spans="1:4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</row>
    <row r="191" spans="1:4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</row>
    <row r="192" spans="1:4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</row>
    <row r="193" spans="1:4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</row>
    <row r="194" spans="1:4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</row>
    <row r="195" spans="1:4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</row>
    <row r="196" spans="1:4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</row>
    <row r="197" spans="1:4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</row>
    <row r="198" spans="1:4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</row>
    <row r="199" spans="1:4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</row>
    <row r="200" spans="1:4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</row>
    <row r="201" spans="1:4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</row>
    <row r="202" spans="1:4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</row>
    <row r="203" spans="1:4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</row>
    <row r="204" spans="1:4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</row>
    <row r="205" spans="1:4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</row>
    <row r="206" spans="1:4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</row>
    <row r="207" spans="1:4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</row>
    <row r="208" spans="1:4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</row>
    <row r="209" spans="1:4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</row>
    <row r="210" spans="1:4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</row>
    <row r="211" spans="1:4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</row>
    <row r="212" spans="1:4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</row>
    <row r="213" spans="1:4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</row>
    <row r="214" spans="1:4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</row>
    <row r="215" spans="1:4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</row>
    <row r="216" spans="1:4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</row>
    <row r="217" spans="1:4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</row>
    <row r="218" spans="1:4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</row>
    <row r="219" spans="1:4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</row>
    <row r="220" spans="1:4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</row>
    <row r="221" spans="1:43" ht="15.75" customHeight="1"/>
    <row r="222" spans="1:43" ht="15.75" customHeight="1"/>
    <row r="223" spans="1:43" ht="15.75" customHeight="1"/>
    <row r="224" spans="1:4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Z1000"/>
  <sheetViews>
    <sheetView workbookViewId="0">
      <selection sqref="A1:C1"/>
    </sheetView>
  </sheetViews>
  <sheetFormatPr defaultColWidth="14.42578125" defaultRowHeight="15" customHeight="1"/>
  <cols>
    <col min="1" max="1" width="23.42578125" customWidth="1"/>
    <col min="2" max="4" width="14" customWidth="1"/>
    <col min="5" max="5" width="55.42578125" customWidth="1"/>
    <col min="6" max="26" width="14" customWidth="1"/>
  </cols>
  <sheetData>
    <row r="1" spans="1:26" ht="15.75">
      <c r="A1" s="865" t="s">
        <v>2126</v>
      </c>
      <c r="B1" s="718"/>
      <c r="C1" s="718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 t="s">
        <v>2127</v>
      </c>
      <c r="B2" s="2" t="s">
        <v>2128</v>
      </c>
      <c r="C2" s="2" t="s">
        <v>2129</v>
      </c>
      <c r="D2" s="2" t="s">
        <v>29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706">
        <f>'28'!E56</f>
        <v>0</v>
      </c>
      <c r="B3" s="706">
        <f>'24'!G45</f>
        <v>0</v>
      </c>
      <c r="C3" s="706">
        <f>A3-B3</f>
        <v>0</v>
      </c>
      <c r="D3" s="707" t="e">
        <f>C3/A3</f>
        <v>#DIV/0!</v>
      </c>
      <c r="E3" s="707" t="e">
        <f>C3/B3</f>
        <v>#DIV/0!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75">
      <c r="A5" s="865" t="s">
        <v>2130</v>
      </c>
      <c r="B5" s="718"/>
      <c r="C5" s="718"/>
      <c r="D5" s="71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.75">
      <c r="A6" s="705" t="s">
        <v>2131</v>
      </c>
      <c r="B6" s="2" t="s">
        <v>2132</v>
      </c>
      <c r="C6" s="2" t="s">
        <v>2129</v>
      </c>
      <c r="D6" s="2" t="s">
        <v>29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>
      <c r="A7" s="708">
        <f>'21'!J59</f>
        <v>0</v>
      </c>
      <c r="B7" s="706">
        <f>'42'!W61</f>
        <v>0</v>
      </c>
      <c r="C7" s="706">
        <f>A7-B7</f>
        <v>0</v>
      </c>
      <c r="D7" s="709" t="e">
        <f>C7/A7</f>
        <v>#DIV/0!</v>
      </c>
      <c r="E7" s="709" t="e">
        <f>C7/B7</f>
        <v>#DIV/0!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>
      <c r="A9" s="865" t="s">
        <v>2133</v>
      </c>
      <c r="B9" s="718"/>
      <c r="C9" s="718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>
      <c r="A10" s="705" t="s">
        <v>2134</v>
      </c>
      <c r="B10" s="2" t="s">
        <v>2131</v>
      </c>
      <c r="C10" s="2" t="s">
        <v>2129</v>
      </c>
      <c r="D10" s="2" t="s">
        <v>29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.75">
      <c r="A11" s="708">
        <f>'24'!K45</f>
        <v>0</v>
      </c>
      <c r="B11" s="708">
        <f>'21'!J59</f>
        <v>0</v>
      </c>
      <c r="C11" s="706">
        <f>A11-B11</f>
        <v>0</v>
      </c>
      <c r="D11" s="709" t="e">
        <f>C11/A11</f>
        <v>#DIV/0!</v>
      </c>
      <c r="E11" s="709" t="e">
        <f>C11/B11</f>
        <v>#DIV/0!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.75">
      <c r="A13" s="865" t="s">
        <v>2135</v>
      </c>
      <c r="B13" s="718"/>
      <c r="C13" s="718"/>
      <c r="D13" s="718"/>
      <c r="E13" s="718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.75">
      <c r="A14" s="705" t="s">
        <v>2136</v>
      </c>
      <c r="B14" s="2" t="s">
        <v>2137</v>
      </c>
      <c r="C14" s="2" t="s">
        <v>2129</v>
      </c>
      <c r="D14" s="2" t="s">
        <v>29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706">
        <f>'24'!R45</f>
        <v>0</v>
      </c>
      <c r="B15" s="706">
        <f>'24'!P45</f>
        <v>0</v>
      </c>
      <c r="C15" s="706">
        <f>A15-B15</f>
        <v>0</v>
      </c>
      <c r="D15" s="709" t="e">
        <f>C15/A15</f>
        <v>#DIV/0!</v>
      </c>
      <c r="E15" s="709" t="e">
        <f>C15/B15</f>
        <v>#DIV/0!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.75">
      <c r="A17" s="865" t="s">
        <v>2138</v>
      </c>
      <c r="B17" s="718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.75">
      <c r="A18" s="705" t="s">
        <v>1513</v>
      </c>
      <c r="B18" s="2" t="s">
        <v>1514</v>
      </c>
      <c r="C18" s="2" t="s">
        <v>2129</v>
      </c>
      <c r="D18" s="2" t="s">
        <v>29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.75">
      <c r="A19" s="708">
        <f>'42'!W61</f>
        <v>0</v>
      </c>
      <c r="B19" s="706">
        <f>'42'!AC61</f>
        <v>0</v>
      </c>
      <c r="C19" s="706">
        <f>A19-B19</f>
        <v>0</v>
      </c>
      <c r="D19" s="709" t="e">
        <f>C19/A19</f>
        <v>#DIV/0!</v>
      </c>
      <c r="E19" s="709" t="e">
        <f>C19/B19</f>
        <v>#DIV/0!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865" t="s">
        <v>2139</v>
      </c>
      <c r="B21" s="718"/>
      <c r="C21" s="718"/>
      <c r="D21" s="718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705" t="s">
        <v>2140</v>
      </c>
      <c r="B22" s="2" t="s">
        <v>2141</v>
      </c>
      <c r="C22" s="2" t="s">
        <v>2129</v>
      </c>
      <c r="D22" s="2" t="s">
        <v>29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708">
        <f>'43'!W60</f>
        <v>0</v>
      </c>
      <c r="B23" s="708">
        <f>'43'!AC60</f>
        <v>0</v>
      </c>
      <c r="C23" s="706">
        <f>A23-B23</f>
        <v>0</v>
      </c>
      <c r="D23" s="709" t="e">
        <f>C23/A23</f>
        <v>#DIV/0!</v>
      </c>
      <c r="E23" s="709" t="e">
        <f>C23/B23</f>
        <v>#DIV/0!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865" t="s">
        <v>2142</v>
      </c>
      <c r="B25" s="718"/>
      <c r="C25" s="718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705" t="s">
        <v>2143</v>
      </c>
      <c r="B26" s="2" t="s">
        <v>1514</v>
      </c>
      <c r="C26" s="2" t="s">
        <v>2129</v>
      </c>
      <c r="D26" s="2" t="s">
        <v>29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708">
        <f>'21'!J59</f>
        <v>0</v>
      </c>
      <c r="B27" s="706">
        <f>'42'!AC61</f>
        <v>0</v>
      </c>
      <c r="C27" s="706">
        <f>A27-B27</f>
        <v>0</v>
      </c>
      <c r="D27" s="709" t="e">
        <f>C27/A27</f>
        <v>#DIV/0!</v>
      </c>
      <c r="E27" s="709" t="e">
        <f>C27/B27</f>
        <v>#DIV/0!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865" t="s">
        <v>2144</v>
      </c>
      <c r="B29" s="718"/>
      <c r="C29" s="718"/>
      <c r="D29" s="718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705" t="s">
        <v>1534</v>
      </c>
      <c r="B30" s="2" t="s">
        <v>2141</v>
      </c>
      <c r="C30" s="2" t="s">
        <v>2129</v>
      </c>
      <c r="D30" s="2" t="s">
        <v>29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708">
        <f>'43'!K60</f>
        <v>0</v>
      </c>
      <c r="B31" s="708">
        <f>'43'!AC60</f>
        <v>0</v>
      </c>
      <c r="C31" s="706">
        <f>A31-B31</f>
        <v>0</v>
      </c>
      <c r="D31" s="709" t="e">
        <f>C31/A31</f>
        <v>#DIV/0!</v>
      </c>
      <c r="E31" s="709" t="e">
        <f>C31/B31</f>
        <v>#DIV/0!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865" t="s">
        <v>2145</v>
      </c>
      <c r="B33" s="718"/>
      <c r="C33" s="718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705" t="s">
        <v>2146</v>
      </c>
      <c r="B34" s="2" t="s">
        <v>2141</v>
      </c>
      <c r="C34" s="2" t="s">
        <v>2129</v>
      </c>
      <c r="D34" s="2" t="s">
        <v>29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708">
        <f>'43'!Q60</f>
        <v>0</v>
      </c>
      <c r="B35" s="708">
        <f>'43'!AC60</f>
        <v>0</v>
      </c>
      <c r="C35" s="706">
        <f>A35-B35</f>
        <v>0</v>
      </c>
      <c r="D35" s="709" t="e">
        <f>C35/A35</f>
        <v>#DIV/0!</v>
      </c>
      <c r="E35" s="709" t="e">
        <f>C35/B35</f>
        <v>#DIV/0!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865" t="s">
        <v>2147</v>
      </c>
      <c r="B37" s="718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705" t="s">
        <v>1534</v>
      </c>
      <c r="B38" s="705" t="s">
        <v>2146</v>
      </c>
      <c r="C38" s="2" t="s">
        <v>2129</v>
      </c>
      <c r="D38" s="2" t="s">
        <v>29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708">
        <f>'43'!K60</f>
        <v>0</v>
      </c>
      <c r="B39" s="708">
        <f>'43'!Q60</f>
        <v>0</v>
      </c>
      <c r="C39" s="706">
        <f>A39-B39</f>
        <v>0</v>
      </c>
      <c r="D39" s="709" t="e">
        <f>C39/A39</f>
        <v>#DIV/0!</v>
      </c>
      <c r="E39" s="709" t="e">
        <f>C39/B39</f>
        <v>#DIV/0!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825" t="s">
        <v>2148</v>
      </c>
      <c r="B41" s="718"/>
      <c r="C41" s="718"/>
      <c r="D41" s="718"/>
      <c r="E41" s="718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/>
    <row r="243" spans="1:26" ht="15.75" customHeight="1"/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A29:D29"/>
    <mergeCell ref="A33:C33"/>
    <mergeCell ref="A37:B37"/>
    <mergeCell ref="A41:E41"/>
    <mergeCell ref="A1:C1"/>
    <mergeCell ref="A5:D5"/>
    <mergeCell ref="A9:C9"/>
    <mergeCell ref="A13:E13"/>
    <mergeCell ref="A17:B17"/>
    <mergeCell ref="A21:D21"/>
    <mergeCell ref="A25:C25"/>
  </mergeCells>
  <pageMargins left="0.7" right="0.7" top="0.75" bottom="0.75" header="0" footer="0"/>
  <pageSetup paperSize="9" orientation="landscape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BG1000"/>
  <sheetViews>
    <sheetView workbookViewId="0">
      <pane xSplit="1" topLeftCell="B1" activePane="topRight" state="frozen"/>
      <selection pane="topRight" activeCell="B3" sqref="B3"/>
    </sheetView>
  </sheetViews>
  <sheetFormatPr defaultColWidth="14.42578125" defaultRowHeight="15" customHeight="1"/>
  <cols>
    <col min="1" max="1" width="20.42578125" customWidth="1"/>
    <col min="2" max="3" width="14" customWidth="1"/>
    <col min="4" max="4" width="20.140625" customWidth="1"/>
    <col min="5" max="59" width="14" customWidth="1"/>
  </cols>
  <sheetData>
    <row r="1" spans="1:59">
      <c r="A1" s="456"/>
      <c r="B1" s="456" t="s">
        <v>2043</v>
      </c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456"/>
      <c r="AB1" s="456"/>
      <c r="AC1" s="456"/>
      <c r="AD1" s="456"/>
      <c r="AE1" s="456"/>
      <c r="AF1" s="456"/>
      <c r="AG1" s="456"/>
      <c r="AH1" s="456"/>
      <c r="AI1" s="456"/>
      <c r="AJ1" s="456"/>
      <c r="AK1" s="456"/>
      <c r="AL1" s="456"/>
      <c r="AM1" s="456"/>
      <c r="AN1" s="456"/>
      <c r="AO1" s="456"/>
      <c r="AP1" s="456"/>
      <c r="AQ1" s="456"/>
      <c r="AR1" s="456"/>
      <c r="AS1" s="456"/>
      <c r="AT1" s="456"/>
      <c r="AU1" s="456"/>
      <c r="AV1" s="456"/>
      <c r="AW1" s="456"/>
      <c r="AX1" s="456"/>
      <c r="AY1" s="456"/>
      <c r="AZ1" s="456"/>
      <c r="BA1" s="456"/>
      <c r="BB1" s="456"/>
      <c r="BC1" s="456"/>
      <c r="BD1" s="456"/>
      <c r="BE1" s="456"/>
      <c r="BF1" s="456"/>
      <c r="BG1" s="456"/>
    </row>
    <row r="2" spans="1:59">
      <c r="A2" s="456"/>
      <c r="B2" s="456" t="s">
        <v>2044</v>
      </c>
      <c r="C2" s="456" t="s">
        <v>2045</v>
      </c>
      <c r="D2" s="456" t="s">
        <v>2045</v>
      </c>
      <c r="E2" s="456" t="s">
        <v>2045</v>
      </c>
      <c r="F2" s="456" t="s">
        <v>2045</v>
      </c>
      <c r="G2" s="456" t="s">
        <v>2045</v>
      </c>
      <c r="H2" s="456" t="s">
        <v>2045</v>
      </c>
      <c r="I2" s="456" t="s">
        <v>2045</v>
      </c>
      <c r="J2" s="456" t="s">
        <v>2046</v>
      </c>
      <c r="K2" s="456" t="s">
        <v>2045</v>
      </c>
      <c r="L2" s="456" t="s">
        <v>2045</v>
      </c>
      <c r="M2" s="456" t="s">
        <v>2045</v>
      </c>
      <c r="N2" s="456" t="s">
        <v>2045</v>
      </c>
      <c r="O2" s="456" t="s">
        <v>2045</v>
      </c>
      <c r="P2" s="456" t="s">
        <v>2045</v>
      </c>
      <c r="Q2" s="456" t="s">
        <v>2045</v>
      </c>
      <c r="R2" s="456" t="s">
        <v>2045</v>
      </c>
      <c r="S2" s="456" t="s">
        <v>2045</v>
      </c>
      <c r="T2" s="456" t="s">
        <v>2045</v>
      </c>
      <c r="U2" s="456" t="s">
        <v>2045</v>
      </c>
      <c r="V2" s="456" t="s">
        <v>2046</v>
      </c>
      <c r="W2" s="456" t="s">
        <v>2046</v>
      </c>
      <c r="X2" s="456" t="s">
        <v>2046</v>
      </c>
      <c r="Y2" s="456" t="s">
        <v>2045</v>
      </c>
      <c r="Z2" s="456" t="s">
        <v>2045</v>
      </c>
      <c r="AA2" s="456" t="s">
        <v>2045</v>
      </c>
      <c r="AB2" s="456" t="s">
        <v>2045</v>
      </c>
      <c r="AC2" s="456" t="s">
        <v>2045</v>
      </c>
      <c r="AD2" s="456" t="s">
        <v>2045</v>
      </c>
      <c r="AE2" s="456" t="s">
        <v>2045</v>
      </c>
      <c r="AF2" s="456" t="s">
        <v>2045</v>
      </c>
      <c r="AG2" s="456" t="s">
        <v>2045</v>
      </c>
      <c r="AH2" s="456" t="s">
        <v>2045</v>
      </c>
      <c r="AI2" s="456" t="s">
        <v>2045</v>
      </c>
      <c r="AJ2" s="456" t="s">
        <v>2045</v>
      </c>
      <c r="AK2" s="456" t="s">
        <v>2045</v>
      </c>
      <c r="AL2" s="456" t="s">
        <v>2045</v>
      </c>
      <c r="AM2" s="456" t="s">
        <v>2047</v>
      </c>
      <c r="AN2" s="456" t="s">
        <v>2045</v>
      </c>
      <c r="AO2" s="456" t="s">
        <v>2045</v>
      </c>
      <c r="AP2" s="456" t="s">
        <v>2047</v>
      </c>
      <c r="AQ2" s="456" t="s">
        <v>2047</v>
      </c>
      <c r="AR2" s="456" t="s">
        <v>2048</v>
      </c>
      <c r="AS2" s="456" t="s">
        <v>2048</v>
      </c>
      <c r="AT2" s="456" t="s">
        <v>2048</v>
      </c>
      <c r="AU2" s="456" t="s">
        <v>2048</v>
      </c>
      <c r="AV2" s="456" t="s">
        <v>2048</v>
      </c>
      <c r="AW2" s="456" t="s">
        <v>2048</v>
      </c>
      <c r="AX2" s="456" t="s">
        <v>2048</v>
      </c>
      <c r="AY2" s="456" t="s">
        <v>2048</v>
      </c>
      <c r="AZ2" s="456" t="s">
        <v>2048</v>
      </c>
      <c r="BA2" s="456" t="s">
        <v>2048</v>
      </c>
      <c r="BB2" s="456" t="s">
        <v>2048</v>
      </c>
      <c r="BC2" s="456" t="s">
        <v>2048</v>
      </c>
      <c r="BD2" s="456" t="s">
        <v>2048</v>
      </c>
      <c r="BE2" s="456" t="s">
        <v>2048</v>
      </c>
      <c r="BF2" s="456"/>
      <c r="BG2" s="456"/>
    </row>
    <row r="3" spans="1:59">
      <c r="A3" s="456"/>
      <c r="B3" s="456" t="s">
        <v>2049</v>
      </c>
      <c r="C3" s="456" t="s">
        <v>2050</v>
      </c>
      <c r="D3" s="456" t="s">
        <v>2051</v>
      </c>
      <c r="E3" s="456" t="s">
        <v>2052</v>
      </c>
      <c r="F3" s="456" t="s">
        <v>2052</v>
      </c>
      <c r="G3" s="456" t="s">
        <v>2053</v>
      </c>
      <c r="H3" s="456" t="s">
        <v>2054</v>
      </c>
      <c r="I3" s="456" t="s">
        <v>2055</v>
      </c>
      <c r="J3" s="456" t="s">
        <v>2056</v>
      </c>
      <c r="K3" s="456" t="s">
        <v>2057</v>
      </c>
      <c r="L3" s="456" t="s">
        <v>2058</v>
      </c>
      <c r="M3" s="456" t="s">
        <v>2059</v>
      </c>
      <c r="N3" s="456" t="s">
        <v>2060</v>
      </c>
      <c r="O3" s="456" t="s">
        <v>2061</v>
      </c>
      <c r="P3" s="456" t="s">
        <v>2062</v>
      </c>
      <c r="Q3" s="456" t="s">
        <v>2063</v>
      </c>
      <c r="R3" s="456" t="s">
        <v>2064</v>
      </c>
      <c r="S3" s="456" t="s">
        <v>2065</v>
      </c>
      <c r="T3" s="456" t="s">
        <v>2066</v>
      </c>
      <c r="U3" s="456" t="s">
        <v>2067</v>
      </c>
      <c r="V3" s="456" t="s">
        <v>2068</v>
      </c>
      <c r="W3" s="456" t="s">
        <v>147</v>
      </c>
      <c r="X3" s="456" t="s">
        <v>2073</v>
      </c>
      <c r="Y3" s="456" t="s">
        <v>2074</v>
      </c>
      <c r="Z3" s="456" t="s">
        <v>2075</v>
      </c>
      <c r="AA3" s="456" t="s">
        <v>2076</v>
      </c>
      <c r="AB3" s="456" t="s">
        <v>2077</v>
      </c>
      <c r="AC3" s="456" t="s">
        <v>2078</v>
      </c>
      <c r="AD3" s="456" t="s">
        <v>2079</v>
      </c>
      <c r="AE3" s="456" t="s">
        <v>2080</v>
      </c>
      <c r="AF3" s="456" t="s">
        <v>2081</v>
      </c>
      <c r="AG3" s="456" t="s">
        <v>2082</v>
      </c>
      <c r="AH3" s="456" t="s">
        <v>2083</v>
      </c>
      <c r="AI3" s="456" t="s">
        <v>2084</v>
      </c>
      <c r="AJ3" s="456" t="s">
        <v>2085</v>
      </c>
      <c r="AK3" s="456" t="s">
        <v>2086</v>
      </c>
      <c r="AL3" s="456" t="s">
        <v>2087</v>
      </c>
      <c r="AM3" s="456" t="s">
        <v>2088</v>
      </c>
      <c r="AN3" s="456" t="s">
        <v>2149</v>
      </c>
      <c r="AO3" s="456" t="s">
        <v>2090</v>
      </c>
      <c r="AP3" s="456" t="s">
        <v>2093</v>
      </c>
      <c r="AQ3" s="456" t="s">
        <v>2150</v>
      </c>
      <c r="AR3" s="456" t="s">
        <v>2151</v>
      </c>
      <c r="AS3" s="456" t="s">
        <v>2096</v>
      </c>
      <c r="AT3" s="456" t="s">
        <v>2121</v>
      </c>
      <c r="AU3" s="456" t="s">
        <v>2152</v>
      </c>
      <c r="AV3" s="456" t="s">
        <v>2153</v>
      </c>
      <c r="AW3" s="456" t="s">
        <v>2097</v>
      </c>
      <c r="AX3" s="456" t="s">
        <v>2154</v>
      </c>
      <c r="AY3" s="456" t="s">
        <v>2099</v>
      </c>
      <c r="AZ3" s="456" t="s">
        <v>2100</v>
      </c>
      <c r="BA3" s="456" t="s">
        <v>2155</v>
      </c>
      <c r="BB3" s="456" t="s">
        <v>2156</v>
      </c>
      <c r="BC3" s="456" t="s">
        <v>2157</v>
      </c>
      <c r="BD3" s="456" t="s">
        <v>2122</v>
      </c>
      <c r="BE3" s="456" t="s">
        <v>2123</v>
      </c>
      <c r="BF3" s="456" t="s">
        <v>2158</v>
      </c>
      <c r="BG3" s="456"/>
    </row>
    <row r="4" spans="1:59">
      <c r="A4" s="456" t="str">
        <f>'11'!C9</f>
        <v>Ngrayun</v>
      </c>
      <c r="B4" s="95">
        <f>'12'!E11</f>
        <v>100</v>
      </c>
      <c r="C4" s="710">
        <f>'24'!F11</f>
        <v>0</v>
      </c>
      <c r="D4" s="710">
        <f>'24'!H11</f>
        <v>0</v>
      </c>
      <c r="E4" s="710">
        <f>'24'!J11</f>
        <v>0</v>
      </c>
      <c r="F4" s="710">
        <f>'24'!J11</f>
        <v>0</v>
      </c>
      <c r="G4" s="710">
        <f>'24'!M11</f>
        <v>0</v>
      </c>
      <c r="H4" s="710">
        <f>'24'!Q11</f>
        <v>0</v>
      </c>
      <c r="I4" s="710">
        <f>'24'!S11</f>
        <v>0</v>
      </c>
      <c r="J4" s="711">
        <f>'25'!P11</f>
        <v>0</v>
      </c>
      <c r="K4" s="95">
        <f>'28'!F10</f>
        <v>26</v>
      </c>
      <c r="L4" s="95">
        <f>'28'!H10</f>
        <v>1295</v>
      </c>
      <c r="M4" s="712">
        <f>'32'!G11</f>
        <v>7</v>
      </c>
      <c r="N4" s="95">
        <f>'29'!V11</f>
        <v>73.310310804144052</v>
      </c>
      <c r="O4" s="95">
        <f>'31'!V11</f>
        <v>44.492440604751621</v>
      </c>
      <c r="P4" s="711">
        <f>'37'!L11</f>
        <v>12</v>
      </c>
      <c r="Q4" s="95">
        <f>'37'!R11</f>
        <v>0</v>
      </c>
      <c r="R4" s="711">
        <f>'38'!L11</f>
        <v>59.731543624161077</v>
      </c>
      <c r="S4" s="711">
        <f>'38'!R11</f>
        <v>4.868913857677903</v>
      </c>
      <c r="T4" s="95">
        <f>'39'!I11</f>
        <v>119</v>
      </c>
      <c r="U4" s="711">
        <f>'40'!L11</f>
        <v>0</v>
      </c>
      <c r="V4" s="711">
        <f>'41'!F11</f>
        <v>6</v>
      </c>
      <c r="W4" s="95">
        <f>'43'!X12</f>
        <v>71.428571428571431</v>
      </c>
      <c r="X4" s="95">
        <f>'43'!AD12</f>
        <v>70.29478458049887</v>
      </c>
      <c r="Y4" s="95" t="str">
        <f>'45'!F11</f>
        <v>L+P</v>
      </c>
      <c r="Z4" s="95" t="str">
        <f>'45'!I11</f>
        <v>JUMLAH</v>
      </c>
      <c r="AA4" s="95" t="str">
        <f>'45'!L11</f>
        <v>%</v>
      </c>
      <c r="AB4" s="713">
        <f>'46'!G11</f>
        <v>1583</v>
      </c>
      <c r="AC4" s="95">
        <f>'46'!I11</f>
        <v>99.557801642451039</v>
      </c>
      <c r="AD4" s="95">
        <f>'47'!L12</f>
        <v>101</v>
      </c>
      <c r="AE4" s="95" t="str">
        <f>'48'!F10</f>
        <v>L+P</v>
      </c>
      <c r="AF4" s="95" t="str">
        <f>'48'!I10</f>
        <v>L+P</v>
      </c>
      <c r="AG4" s="95" t="str">
        <f>'48'!L10</f>
        <v>L+P</v>
      </c>
      <c r="AH4" s="95">
        <f>'48'!N10</f>
        <v>0</v>
      </c>
      <c r="AI4" s="711">
        <f>'49'!F11</f>
        <v>4.7310434219053796</v>
      </c>
      <c r="AJ4" s="711">
        <f>'49'!I11</f>
        <v>11.632518175809651</v>
      </c>
      <c r="AK4" s="711">
        <f>'49'!L11</f>
        <v>2.8420356906807669</v>
      </c>
      <c r="AL4" s="711">
        <f>'49'!O11</f>
        <v>57</v>
      </c>
      <c r="AM4" s="95">
        <f>'52'!L12</f>
        <v>0</v>
      </c>
      <c r="AN4" s="95">
        <f>'53'!L11</f>
        <v>1050</v>
      </c>
      <c r="AO4" s="714">
        <f>'54'!L12</f>
        <v>414</v>
      </c>
      <c r="AP4" s="95">
        <f>'75'!L11</f>
        <v>0</v>
      </c>
      <c r="AQ4" s="713">
        <f>'76'!F10</f>
        <v>6</v>
      </c>
      <c r="AR4" s="713">
        <f>'80'!G10</f>
        <v>8</v>
      </c>
      <c r="AS4" s="715">
        <f>'82'!G11</f>
        <v>3</v>
      </c>
      <c r="AT4" s="713">
        <f>AVERAGE('[1]81'!I12,'[1]81'!K12)</f>
        <v>0</v>
      </c>
      <c r="AU4" s="713">
        <f>'[1]81'!G12</f>
        <v>54</v>
      </c>
      <c r="AV4" s="691"/>
      <c r="AW4" s="713">
        <f>'82'!I11</f>
        <v>1</v>
      </c>
      <c r="AX4" s="713">
        <f>'82'!K11</f>
        <v>0</v>
      </c>
      <c r="AY4" s="713">
        <f>'82'!M11</f>
        <v>0</v>
      </c>
      <c r="AZ4" s="713">
        <f>'82'!O11</f>
        <v>0</v>
      </c>
      <c r="BA4" s="691" t="e">
        <f>'82'!P11/'82'!D11*100</f>
        <v>#DIV/0!</v>
      </c>
      <c r="BB4" s="691"/>
      <c r="BC4" s="691"/>
      <c r="BD4" s="713">
        <f>'83'!R12</f>
        <v>0</v>
      </c>
      <c r="BE4" s="710">
        <f>'84'!F11</f>
        <v>6</v>
      </c>
      <c r="BF4" s="710">
        <f>'84'!AA11</f>
        <v>0</v>
      </c>
      <c r="BG4" s="691"/>
    </row>
    <row r="5" spans="1:59">
      <c r="A5" s="456" t="str">
        <f>'11'!C10</f>
        <v>Selur</v>
      </c>
      <c r="B5" s="95">
        <f>'12'!E12</f>
        <v>100</v>
      </c>
      <c r="C5" s="710">
        <f>'24'!F12</f>
        <v>0</v>
      </c>
      <c r="D5" s="710">
        <f>'24'!H12</f>
        <v>0</v>
      </c>
      <c r="E5" s="710">
        <f>'24'!J12</f>
        <v>0</v>
      </c>
      <c r="F5" s="710">
        <f>'24'!J12</f>
        <v>0</v>
      </c>
      <c r="G5" s="710">
        <f>'24'!M12</f>
        <v>0</v>
      </c>
      <c r="H5" s="710">
        <f>'24'!Q12</f>
        <v>0</v>
      </c>
      <c r="I5" s="710">
        <f>'24'!S12</f>
        <v>0</v>
      </c>
      <c r="J5" s="711">
        <f>'25'!P12</f>
        <v>0</v>
      </c>
      <c r="K5" s="95">
        <f>'28'!F11</f>
        <v>94</v>
      </c>
      <c r="L5" s="95">
        <f>'28'!H11</f>
        <v>872</v>
      </c>
      <c r="M5" s="712">
        <f>'32'!G12</f>
        <v>46</v>
      </c>
      <c r="N5" s="95">
        <f>'29'!V12</f>
        <v>80.718475073313783</v>
      </c>
      <c r="O5" s="95">
        <f>'31'!V12</f>
        <v>54.807692307692314</v>
      </c>
      <c r="P5" s="711">
        <f>'37'!L12</f>
        <v>0</v>
      </c>
      <c r="Q5" s="95">
        <f>'37'!R12</f>
        <v>0</v>
      </c>
      <c r="R5" s="711">
        <f>'38'!L12</f>
        <v>73.421926910299007</v>
      </c>
      <c r="S5" s="711">
        <f>'38'!R12</f>
        <v>7.6923076923076925</v>
      </c>
      <c r="T5" s="95">
        <f>'39'!I12</f>
        <v>120</v>
      </c>
      <c r="U5" s="711">
        <f>'40'!L12</f>
        <v>0</v>
      </c>
      <c r="V5" s="711">
        <f>'41'!F12</f>
        <v>447</v>
      </c>
      <c r="W5" s="95">
        <f>'43'!X13</f>
        <v>75.757575757575751</v>
      </c>
      <c r="X5" s="95">
        <f>'43'!AD13</f>
        <v>75.757575757575751</v>
      </c>
      <c r="Y5" s="95">
        <f>'45'!F12</f>
        <v>6</v>
      </c>
      <c r="Z5" s="95">
        <f>'45'!I12</f>
        <v>9</v>
      </c>
      <c r="AA5" s="95">
        <f>'45'!L12</f>
        <v>12</v>
      </c>
      <c r="AB5" s="713">
        <f>'46'!G12</f>
        <v>969</v>
      </c>
      <c r="AC5" s="95">
        <f>'46'!I12</f>
        <v>99.27760577915376</v>
      </c>
      <c r="AD5" s="95">
        <f>'47'!L13</f>
        <v>94</v>
      </c>
      <c r="AE5" s="95">
        <f>'48'!F11</f>
        <v>6</v>
      </c>
      <c r="AF5" s="95">
        <f>'48'!I11</f>
        <v>9</v>
      </c>
      <c r="AG5" s="95">
        <f>'48'!L11</f>
        <v>12</v>
      </c>
      <c r="AH5" s="95">
        <f>'48'!N11</f>
        <v>0</v>
      </c>
      <c r="AI5" s="711">
        <f>'49'!F12</f>
        <v>6.2904717853839038</v>
      </c>
      <c r="AJ5" s="711">
        <f>'49'!I12</f>
        <v>11.485870556061988</v>
      </c>
      <c r="AK5" s="711">
        <f>'49'!L12</f>
        <v>2.187784867821331</v>
      </c>
      <c r="AL5" s="711">
        <f>'49'!O12</f>
        <v>40</v>
      </c>
      <c r="AM5" s="95">
        <f>'52'!L13</f>
        <v>0</v>
      </c>
      <c r="AN5" s="95">
        <f>'53'!L12</f>
        <v>757</v>
      </c>
      <c r="AO5" s="714">
        <f>'54'!L13</f>
        <v>286</v>
      </c>
      <c r="AP5" s="95">
        <f>'75'!L12</f>
        <v>0</v>
      </c>
      <c r="AQ5" s="713">
        <f>'76'!F11</f>
        <v>1</v>
      </c>
      <c r="AR5" s="713">
        <f>'80'!G11</f>
        <v>4</v>
      </c>
      <c r="AS5" s="715">
        <f>'82'!G12</f>
        <v>6</v>
      </c>
      <c r="AT5" s="713">
        <f>AVERAGE('[1]81'!I13,'[1]81'!K13)</f>
        <v>0</v>
      </c>
      <c r="AU5" s="713">
        <f>'[1]81'!G13</f>
        <v>0</v>
      </c>
      <c r="AV5" s="691"/>
      <c r="AW5" s="713">
        <f>'82'!I12</f>
        <v>5</v>
      </c>
      <c r="AX5" s="713">
        <f>'82'!K12</f>
        <v>0</v>
      </c>
      <c r="AY5" s="713">
        <f>'82'!M12</f>
        <v>0</v>
      </c>
      <c r="AZ5" s="713">
        <f>'82'!O12</f>
        <v>0</v>
      </c>
      <c r="BA5" s="691">
        <f>'82'!P12/'82'!D12*100</f>
        <v>0</v>
      </c>
      <c r="BB5" s="691"/>
      <c r="BC5" s="691"/>
      <c r="BD5" s="713">
        <f>'83'!R13</f>
        <v>0</v>
      </c>
      <c r="BE5" s="710">
        <f>'84'!F12</f>
        <v>0</v>
      </c>
      <c r="BF5" s="710">
        <f>'84'!AA12</f>
        <v>0</v>
      </c>
      <c r="BG5" s="691"/>
    </row>
    <row r="6" spans="1:59">
      <c r="A6" s="456" t="str">
        <f>'11'!C11</f>
        <v>Slahung</v>
      </c>
      <c r="B6" s="95">
        <f>'12'!E13</f>
        <v>100</v>
      </c>
      <c r="C6" s="710">
        <f>'24'!F13</f>
        <v>0</v>
      </c>
      <c r="D6" s="710">
        <f>'24'!H13</f>
        <v>0</v>
      </c>
      <c r="E6" s="710">
        <f>'24'!J13</f>
        <v>0</v>
      </c>
      <c r="F6" s="710">
        <f>'24'!J13</f>
        <v>0</v>
      </c>
      <c r="G6" s="710">
        <f>'24'!M13</f>
        <v>0</v>
      </c>
      <c r="H6" s="710">
        <f>'24'!Q13</f>
        <v>0</v>
      </c>
      <c r="I6" s="710">
        <f>'24'!S13</f>
        <v>0</v>
      </c>
      <c r="J6" s="711">
        <f>'25'!P13</f>
        <v>0</v>
      </c>
      <c r="K6" s="95">
        <f>'28'!F12</f>
        <v>46</v>
      </c>
      <c r="L6" s="95">
        <f>'28'!H12</f>
        <v>1063</v>
      </c>
      <c r="M6" s="712">
        <f>'32'!G13</f>
        <v>37</v>
      </c>
      <c r="N6" s="95">
        <f>'29'!V13</f>
        <v>74.310064935064929</v>
      </c>
      <c r="O6" s="95">
        <f>'31'!V13</f>
        <v>29.473684210526311</v>
      </c>
      <c r="P6" s="711">
        <f>'37'!L13</f>
        <v>0</v>
      </c>
      <c r="Q6" s="95">
        <f>'37'!R13</f>
        <v>0</v>
      </c>
      <c r="R6" s="711">
        <f>'38'!L13</f>
        <v>59.944751381215468</v>
      </c>
      <c r="S6" s="711">
        <f>'38'!R13</f>
        <v>3.6866359447004609</v>
      </c>
      <c r="T6" s="95">
        <f>'39'!I13</f>
        <v>123</v>
      </c>
      <c r="U6" s="711">
        <f>'40'!L13</f>
        <v>0</v>
      </c>
      <c r="V6" s="711">
        <f>'41'!F13</f>
        <v>301</v>
      </c>
      <c r="W6" s="95">
        <f>'43'!X14</f>
        <v>71.508379888268152</v>
      </c>
      <c r="X6" s="95">
        <f>'43'!AD14</f>
        <v>71.508379888268152</v>
      </c>
      <c r="Y6" s="95">
        <f>'45'!F13</f>
        <v>387</v>
      </c>
      <c r="Z6" s="95">
        <f>'45'!I13</f>
        <v>184</v>
      </c>
      <c r="AA6" s="95">
        <f>'45'!L13</f>
        <v>90.697674418604649</v>
      </c>
      <c r="AB6" s="713">
        <f>'46'!G13</f>
        <v>1096</v>
      </c>
      <c r="AC6" s="95">
        <f>'46'!I13</f>
        <v>96.441605839416056</v>
      </c>
      <c r="AD6" s="95">
        <f>'47'!L14</f>
        <v>94</v>
      </c>
      <c r="AE6" s="95">
        <f>'48'!F12</f>
        <v>1772</v>
      </c>
      <c r="AF6" s="95">
        <f>'48'!I12</f>
        <v>1543</v>
      </c>
      <c r="AG6" s="95">
        <f>'48'!L12</f>
        <v>87.076749435665917</v>
      </c>
      <c r="AH6" s="95">
        <f>'48'!N12</f>
        <v>0</v>
      </c>
      <c r="AI6" s="711">
        <f>'49'!F13</f>
        <v>9.7001763668430332</v>
      </c>
      <c r="AJ6" s="711">
        <f>'49'!I13</f>
        <v>6.4377682403433472</v>
      </c>
      <c r="AK6" s="711">
        <f>'49'!L13</f>
        <v>5.7510729613733904</v>
      </c>
      <c r="AL6" s="711">
        <f>'49'!O13</f>
        <v>53</v>
      </c>
      <c r="AM6" s="95">
        <f>'52'!L14</f>
        <v>0</v>
      </c>
      <c r="AN6" s="95">
        <f>'53'!L13</f>
        <v>719</v>
      </c>
      <c r="AO6" s="714">
        <f>'54'!L14</f>
        <v>342</v>
      </c>
      <c r="AP6" s="95">
        <f>'75'!L13</f>
        <v>0</v>
      </c>
      <c r="AQ6" s="713">
        <f>'76'!F12</f>
        <v>0</v>
      </c>
      <c r="AR6" s="713">
        <f>'80'!G12</f>
        <v>1</v>
      </c>
      <c r="AS6" s="715">
        <f>'82'!G13</f>
        <v>3</v>
      </c>
      <c r="AT6" s="713">
        <f>AVERAGE('[1]81'!I14,'[1]81'!K14)</f>
        <v>0</v>
      </c>
      <c r="AU6" s="713">
        <f>'[1]81'!G14</f>
        <v>5</v>
      </c>
      <c r="AV6" s="691"/>
      <c r="AW6" s="713">
        <f>'82'!I13</f>
        <v>0</v>
      </c>
      <c r="AX6" s="713">
        <f>'82'!K13</f>
        <v>0</v>
      </c>
      <c r="AY6" s="713">
        <f>'82'!M13</f>
        <v>0</v>
      </c>
      <c r="AZ6" s="713">
        <f>'82'!O13</f>
        <v>0</v>
      </c>
      <c r="BA6" s="691" t="e">
        <f>'82'!P13/'82'!D13*100</f>
        <v>#DIV/0!</v>
      </c>
      <c r="BB6" s="691"/>
      <c r="BC6" s="691"/>
      <c r="BD6" s="713">
        <f>'83'!R14</f>
        <v>0</v>
      </c>
      <c r="BE6" s="710">
        <f>'84'!F13</f>
        <v>0</v>
      </c>
      <c r="BF6" s="710">
        <f>'84'!AA13</f>
        <v>0</v>
      </c>
      <c r="BG6" s="691"/>
    </row>
    <row r="7" spans="1:59">
      <c r="A7" s="456" t="str">
        <f>'11'!C12</f>
        <v>Nailan</v>
      </c>
      <c r="B7" s="95">
        <f>'12'!E14</f>
        <v>100</v>
      </c>
      <c r="C7" s="710">
        <f>'24'!F14</f>
        <v>0</v>
      </c>
      <c r="D7" s="710">
        <f>'24'!H14</f>
        <v>0</v>
      </c>
      <c r="E7" s="710">
        <f>'24'!J14</f>
        <v>0</v>
      </c>
      <c r="F7" s="710">
        <f>'24'!J14</f>
        <v>0</v>
      </c>
      <c r="G7" s="710">
        <f>'24'!M14</f>
        <v>0</v>
      </c>
      <c r="H7" s="710">
        <f>'24'!Q14</f>
        <v>0</v>
      </c>
      <c r="I7" s="710">
        <f>'24'!S14</f>
        <v>0</v>
      </c>
      <c r="J7" s="711">
        <f>'25'!P14</f>
        <v>0</v>
      </c>
      <c r="K7" s="95">
        <f>'28'!F13</f>
        <v>27</v>
      </c>
      <c r="L7" s="95">
        <f>'28'!H13</f>
        <v>656</v>
      </c>
      <c r="M7" s="712">
        <f>'32'!G14</f>
        <v>12</v>
      </c>
      <c r="N7" s="95">
        <f>'29'!V14</f>
        <v>68.849601593625493</v>
      </c>
      <c r="O7" s="95">
        <f>'31'!V14</f>
        <v>30.990415335463258</v>
      </c>
      <c r="P7" s="711">
        <f>'37'!L14</f>
        <v>0</v>
      </c>
      <c r="Q7" s="95">
        <f>'37'!R14</f>
        <v>0</v>
      </c>
      <c r="R7" s="711">
        <f>'38'!L14</f>
        <v>62.033898305084747</v>
      </c>
      <c r="S7" s="711">
        <f>'38'!R14</f>
        <v>7.1038251366120218</v>
      </c>
      <c r="T7" s="95">
        <f>'39'!I14</f>
        <v>89</v>
      </c>
      <c r="U7" s="711">
        <f>'40'!L14</f>
        <v>0</v>
      </c>
      <c r="V7" s="711">
        <f>'41'!F14</f>
        <v>362</v>
      </c>
      <c r="W7" s="95">
        <f>'43'!X15</f>
        <v>70.103092783505147</v>
      </c>
      <c r="X7" s="95">
        <f>'43'!AD15</f>
        <v>70.103092783505147</v>
      </c>
      <c r="Y7" s="95">
        <f>'45'!F14</f>
        <v>285</v>
      </c>
      <c r="Z7" s="95">
        <f>'45'!I14</f>
        <v>127</v>
      </c>
      <c r="AA7" s="95">
        <f>'45'!L14</f>
        <v>89.473684210526315</v>
      </c>
      <c r="AB7" s="713">
        <f>'46'!G14</f>
        <v>851</v>
      </c>
      <c r="AC7" s="95">
        <f>'46'!I14</f>
        <v>99.412455934195066</v>
      </c>
      <c r="AD7" s="95">
        <f>'47'!L15</f>
        <v>159</v>
      </c>
      <c r="AE7" s="95">
        <f>'48'!F13</f>
        <v>1172</v>
      </c>
      <c r="AF7" s="95">
        <f>'48'!I13</f>
        <v>1081</v>
      </c>
      <c r="AG7" s="95">
        <f>'48'!L13</f>
        <v>92.235494880546071</v>
      </c>
      <c r="AH7" s="95">
        <f>'48'!N13</f>
        <v>0</v>
      </c>
      <c r="AI7" s="711">
        <f>'49'!F14</f>
        <v>7.3707370737073701</v>
      </c>
      <c r="AJ7" s="711">
        <f>'49'!I14</f>
        <v>6.192660550458716</v>
      </c>
      <c r="AK7" s="711">
        <f>'49'!L14</f>
        <v>3.4403669724770642</v>
      </c>
      <c r="AL7" s="711">
        <f>'49'!O14</f>
        <v>40</v>
      </c>
      <c r="AM7" s="95">
        <f>'52'!L15</f>
        <v>0</v>
      </c>
      <c r="AN7" s="95">
        <f>'53'!L14</f>
        <v>732</v>
      </c>
      <c r="AO7" s="714">
        <f>'54'!L15</f>
        <v>893</v>
      </c>
      <c r="AP7" s="95">
        <f>'75'!L14</f>
        <v>0</v>
      </c>
      <c r="AQ7" s="713">
        <f>'76'!F13</f>
        <v>4</v>
      </c>
      <c r="AR7" s="713">
        <f>'80'!G13</f>
        <v>1</v>
      </c>
      <c r="AS7" s="715">
        <f>'82'!G14</f>
        <v>11</v>
      </c>
      <c r="AT7" s="713">
        <f>AVERAGE('[1]81'!I15,'[1]81'!K15)</f>
        <v>8</v>
      </c>
      <c r="AU7" s="713">
        <f>'[1]81'!G15</f>
        <v>10</v>
      </c>
      <c r="AV7" s="691"/>
      <c r="AW7" s="713">
        <f>'82'!I14</f>
        <v>5</v>
      </c>
      <c r="AX7" s="713">
        <f>'82'!K14</f>
        <v>0</v>
      </c>
      <c r="AY7" s="713">
        <f>'82'!M14</f>
        <v>0</v>
      </c>
      <c r="AZ7" s="713">
        <f>'82'!O14</f>
        <v>0</v>
      </c>
      <c r="BA7" s="691">
        <f>'82'!P14/'82'!D14*100</f>
        <v>0</v>
      </c>
      <c r="BB7" s="691"/>
      <c r="BC7" s="691"/>
      <c r="BD7" s="713">
        <f>'83'!R15</f>
        <v>0</v>
      </c>
      <c r="BE7" s="710">
        <f>'84'!F14</f>
        <v>678</v>
      </c>
      <c r="BF7" s="710">
        <f>'84'!AA14</f>
        <v>0</v>
      </c>
      <c r="BG7" s="691"/>
    </row>
    <row r="8" spans="1:59">
      <c r="A8" s="456" t="str">
        <f>'11'!C13</f>
        <v>Bungkal</v>
      </c>
      <c r="B8" s="95">
        <f>'12'!E15</f>
        <v>100</v>
      </c>
      <c r="C8" s="710">
        <f>'24'!F15</f>
        <v>0</v>
      </c>
      <c r="D8" s="710">
        <f>'24'!H15</f>
        <v>0</v>
      </c>
      <c r="E8" s="710">
        <f>'24'!J15</f>
        <v>0</v>
      </c>
      <c r="F8" s="710">
        <f>'24'!J15</f>
        <v>0</v>
      </c>
      <c r="G8" s="710">
        <f>'24'!M15</f>
        <v>0</v>
      </c>
      <c r="H8" s="710">
        <f>'24'!Q15</f>
        <v>0</v>
      </c>
      <c r="I8" s="710">
        <f>'24'!S15</f>
        <v>0</v>
      </c>
      <c r="J8" s="711">
        <f>'25'!P15</f>
        <v>0</v>
      </c>
      <c r="K8" s="95">
        <f>'28'!F14</f>
        <v>180</v>
      </c>
      <c r="L8" s="95">
        <f>'28'!H14</f>
        <v>1415</v>
      </c>
      <c r="M8" s="712">
        <f>'32'!G15</f>
        <v>22</v>
      </c>
      <c r="N8" s="95">
        <f>'29'!V15</f>
        <v>70.981243218105718</v>
      </c>
      <c r="O8" s="95">
        <f>'31'!V15</f>
        <v>31.746031746031743</v>
      </c>
      <c r="P8" s="711">
        <f>'37'!L15</f>
        <v>0</v>
      </c>
      <c r="Q8" s="95">
        <f>'37'!R15</f>
        <v>0</v>
      </c>
      <c r="R8" s="711">
        <f>'38'!L15</f>
        <v>65.611814345991561</v>
      </c>
      <c r="S8" s="711">
        <f>'38'!R15</f>
        <v>4.180064308681672</v>
      </c>
      <c r="T8" s="95">
        <f>'39'!I15</f>
        <v>151</v>
      </c>
      <c r="U8" s="711">
        <f>'40'!L15</f>
        <v>0</v>
      </c>
      <c r="V8" s="711">
        <f>'41'!F15</f>
        <v>295</v>
      </c>
      <c r="W8" s="95">
        <f>'43'!X16</f>
        <v>61.324786324786331</v>
      </c>
      <c r="X8" s="95">
        <f>'43'!AD16</f>
        <v>61.324786324786331</v>
      </c>
      <c r="Y8" s="95">
        <f>'45'!F15</f>
        <v>331</v>
      </c>
      <c r="Z8" s="95">
        <f>'45'!I15</f>
        <v>119</v>
      </c>
      <c r="AA8" s="95">
        <f>'45'!L15</f>
        <v>81.570996978851966</v>
      </c>
      <c r="AB8" s="713">
        <f>'46'!G15</f>
        <v>1357</v>
      </c>
      <c r="AC8" s="95">
        <f>'46'!I15</f>
        <v>88.872512896094321</v>
      </c>
      <c r="AD8" s="95">
        <f>'47'!L16</f>
        <v>73</v>
      </c>
      <c r="AE8" s="95">
        <f>'48'!F14</f>
        <v>1223</v>
      </c>
      <c r="AF8" s="95">
        <f>'48'!I14</f>
        <v>1134</v>
      </c>
      <c r="AG8" s="95">
        <f>'48'!L14</f>
        <v>92.722812755519215</v>
      </c>
      <c r="AH8" s="95">
        <f>'48'!N14</f>
        <v>0</v>
      </c>
      <c r="AI8" s="711">
        <f>'49'!F15</f>
        <v>9.8396501457725947</v>
      </c>
      <c r="AJ8" s="711">
        <f>'49'!I15</f>
        <v>7.3291050035236092</v>
      </c>
      <c r="AK8" s="711">
        <f>'49'!L15</f>
        <v>5.4263565891472867</v>
      </c>
      <c r="AL8" s="711">
        <f>'49'!O15</f>
        <v>86</v>
      </c>
      <c r="AM8" s="95">
        <f>'52'!L16</f>
        <v>0</v>
      </c>
      <c r="AN8" s="95">
        <f>'53'!L15</f>
        <v>1142</v>
      </c>
      <c r="AO8" s="714">
        <f>'54'!L16</f>
        <v>6581</v>
      </c>
      <c r="AP8" s="95">
        <f>'75'!L15</f>
        <v>0</v>
      </c>
      <c r="AQ8" s="713">
        <f>'76'!F14</f>
        <v>0</v>
      </c>
      <c r="AR8" s="713">
        <f>'80'!G14</f>
        <v>4</v>
      </c>
      <c r="AS8" s="715">
        <f>'82'!G15</f>
        <v>0</v>
      </c>
      <c r="AT8" s="713">
        <f>AVERAGE('[1]81'!I16,'[1]81'!K16)</f>
        <v>7</v>
      </c>
      <c r="AU8" s="713">
        <f>'[1]81'!G16</f>
        <v>4</v>
      </c>
      <c r="AV8" s="691"/>
      <c r="AW8" s="713">
        <f>'82'!I15</f>
        <v>0</v>
      </c>
      <c r="AX8" s="713">
        <f>'82'!K15</f>
        <v>0</v>
      </c>
      <c r="AY8" s="713">
        <f>'82'!M15</f>
        <v>0</v>
      </c>
      <c r="AZ8" s="713">
        <f>'82'!O15</f>
        <v>0</v>
      </c>
      <c r="BA8" s="691" t="e">
        <f>'82'!P15/'82'!D15*100</f>
        <v>#DIV/0!</v>
      </c>
      <c r="BB8" s="691"/>
      <c r="BC8" s="691"/>
      <c r="BD8" s="713">
        <f>'83'!R16</f>
        <v>0</v>
      </c>
      <c r="BE8" s="710">
        <f>'84'!F15</f>
        <v>36</v>
      </c>
      <c r="BF8" s="710">
        <f>'84'!AA15</f>
        <v>0</v>
      </c>
      <c r="BG8" s="691"/>
    </row>
    <row r="9" spans="1:59">
      <c r="A9" s="456" t="str">
        <f>'11'!C14</f>
        <v>Sambit</v>
      </c>
      <c r="B9" s="95">
        <f>'12'!E16</f>
        <v>100</v>
      </c>
      <c r="C9" s="710">
        <f>'24'!F16</f>
        <v>0</v>
      </c>
      <c r="D9" s="710">
        <f>'24'!H16</f>
        <v>0</v>
      </c>
      <c r="E9" s="710">
        <f>'24'!J16</f>
        <v>0</v>
      </c>
      <c r="F9" s="710">
        <f>'24'!J16</f>
        <v>0</v>
      </c>
      <c r="G9" s="710">
        <f>'24'!M16</f>
        <v>0</v>
      </c>
      <c r="H9" s="710">
        <f>'24'!Q16</f>
        <v>0</v>
      </c>
      <c r="I9" s="710">
        <f>'24'!S16</f>
        <v>0</v>
      </c>
      <c r="J9" s="711">
        <f>'25'!P16</f>
        <v>0</v>
      </c>
      <c r="K9" s="95">
        <f>'28'!F15</f>
        <v>55</v>
      </c>
      <c r="L9" s="95">
        <f>'28'!H15</f>
        <v>658</v>
      </c>
      <c r="M9" s="712">
        <f>'32'!G16</f>
        <v>14</v>
      </c>
      <c r="N9" s="95">
        <f>'29'!V16</f>
        <v>64</v>
      </c>
      <c r="O9" s="95">
        <f>'31'!V16</f>
        <v>38.297872340425535</v>
      </c>
      <c r="P9" s="711">
        <f>'37'!L16</f>
        <v>0</v>
      </c>
      <c r="Q9" s="95">
        <f>'37'!R16</f>
        <v>0</v>
      </c>
      <c r="R9" s="711">
        <f>'38'!L16</f>
        <v>69.090909090909093</v>
      </c>
      <c r="S9" s="711">
        <f>'38'!R16</f>
        <v>7.2368421052631584</v>
      </c>
      <c r="T9" s="95">
        <f>'39'!I16</f>
        <v>78</v>
      </c>
      <c r="U9" s="711">
        <f>'40'!L16</f>
        <v>0</v>
      </c>
      <c r="V9" s="711">
        <f>'41'!F16</f>
        <v>474</v>
      </c>
      <c r="W9" s="95">
        <f>'43'!X17</f>
        <v>67.889908256880744</v>
      </c>
      <c r="X9" s="95">
        <f>'43'!AD17</f>
        <v>67.889908256880744</v>
      </c>
      <c r="Y9" s="95">
        <f>'45'!F16</f>
        <v>289</v>
      </c>
      <c r="Z9" s="95">
        <f>'45'!I16</f>
        <v>113</v>
      </c>
      <c r="AA9" s="95">
        <f>'45'!L16</f>
        <v>79.238754325259521</v>
      </c>
      <c r="AB9" s="713">
        <f>'46'!G16</f>
        <v>735</v>
      </c>
      <c r="AC9" s="95">
        <f>'46'!I16</f>
        <v>99.047619047619051</v>
      </c>
      <c r="AD9" s="95">
        <f>'47'!L17</f>
        <v>112</v>
      </c>
      <c r="AE9" s="95">
        <f>'48'!F15</f>
        <v>978</v>
      </c>
      <c r="AF9" s="95">
        <f>'48'!I15</f>
        <v>909</v>
      </c>
      <c r="AG9" s="95">
        <f>'48'!L15</f>
        <v>92.944785276073617</v>
      </c>
      <c r="AH9" s="95">
        <f>'48'!N15</f>
        <v>0</v>
      </c>
      <c r="AI9" s="711">
        <f>'49'!F16</f>
        <v>8.2687338501292</v>
      </c>
      <c r="AJ9" s="711">
        <f>'49'!I16</f>
        <v>8.604954367666231</v>
      </c>
      <c r="AK9" s="711">
        <f>'49'!L16</f>
        <v>4.1720990873533248</v>
      </c>
      <c r="AL9" s="711">
        <f>'49'!O16</f>
        <v>54</v>
      </c>
      <c r="AM9" s="95">
        <f>'52'!L17</f>
        <v>0</v>
      </c>
      <c r="AN9" s="95">
        <f>'53'!L16</f>
        <v>220</v>
      </c>
      <c r="AO9" s="714">
        <f>'54'!L17</f>
        <v>207</v>
      </c>
      <c r="AP9" s="95">
        <f>'75'!L16</f>
        <v>0</v>
      </c>
      <c r="AQ9" s="713">
        <f>'76'!F15</f>
        <v>0</v>
      </c>
      <c r="AR9" s="713">
        <f>'80'!G15</f>
        <v>4</v>
      </c>
      <c r="AS9" s="715">
        <f>'82'!G16</f>
        <v>5</v>
      </c>
      <c r="AT9" s="713">
        <f>AVERAGE('[1]81'!I17,'[1]81'!K17)</f>
        <v>0.5</v>
      </c>
      <c r="AU9" s="713">
        <f>'[1]81'!G17</f>
        <v>7</v>
      </c>
      <c r="AV9" s="691"/>
      <c r="AW9" s="713">
        <f>'82'!I16</f>
        <v>2</v>
      </c>
      <c r="AX9" s="713">
        <f>'82'!K16</f>
        <v>0</v>
      </c>
      <c r="AY9" s="713">
        <f>'82'!M16</f>
        <v>0</v>
      </c>
      <c r="AZ9" s="713">
        <f>'82'!O16</f>
        <v>0</v>
      </c>
      <c r="BA9" s="691" t="e">
        <f>'82'!P16/'82'!D16*100</f>
        <v>#DIV/0!</v>
      </c>
      <c r="BB9" s="691"/>
      <c r="BC9" s="691"/>
      <c r="BD9" s="713">
        <f>'83'!R17</f>
        <v>0</v>
      </c>
      <c r="BE9" s="710">
        <f>'84'!F16</f>
        <v>50</v>
      </c>
      <c r="BF9" s="710">
        <f>'84'!AA16</f>
        <v>0</v>
      </c>
      <c r="BG9" s="691"/>
    </row>
    <row r="10" spans="1:59">
      <c r="A10" s="456" t="str">
        <f>'11'!C15</f>
        <v>Wringinanom</v>
      </c>
      <c r="B10" s="95">
        <f>'12'!E17</f>
        <v>100</v>
      </c>
      <c r="C10" s="710">
        <f>'24'!F17</f>
        <v>0</v>
      </c>
      <c r="D10" s="710">
        <f>'24'!H17</f>
        <v>0</v>
      </c>
      <c r="E10" s="710">
        <f>'24'!J17</f>
        <v>0</v>
      </c>
      <c r="F10" s="710">
        <f>'24'!J17</f>
        <v>0</v>
      </c>
      <c r="G10" s="710">
        <f>'24'!M17</f>
        <v>0</v>
      </c>
      <c r="H10" s="710">
        <f>'24'!Q17</f>
        <v>0</v>
      </c>
      <c r="I10" s="710">
        <f>'24'!S17</f>
        <v>0</v>
      </c>
      <c r="J10" s="711">
        <f>'25'!P17</f>
        <v>0</v>
      </c>
      <c r="K10" s="95">
        <f>'28'!F16</f>
        <v>33</v>
      </c>
      <c r="L10" s="95">
        <f>'28'!H16</f>
        <v>800</v>
      </c>
      <c r="M10" s="712">
        <f>'32'!G17</f>
        <v>9</v>
      </c>
      <c r="N10" s="95">
        <f>'29'!V17</f>
        <v>74.052164560365682</v>
      </c>
      <c r="O10" s="95">
        <f>'31'!V17</f>
        <v>24.825174825174827</v>
      </c>
      <c r="P10" s="711">
        <f>'37'!L17</f>
        <v>0</v>
      </c>
      <c r="Q10" s="95">
        <f>'37'!R17</f>
        <v>0</v>
      </c>
      <c r="R10" s="711">
        <f>'38'!L17</f>
        <v>73.626373626373635</v>
      </c>
      <c r="S10" s="711">
        <f>'38'!R17</f>
        <v>2.9850746268656714</v>
      </c>
      <c r="T10" s="95">
        <f>'39'!I17</f>
        <v>89</v>
      </c>
      <c r="U10" s="711">
        <f>'40'!L17</f>
        <v>0</v>
      </c>
      <c r="V10" s="711">
        <f>'41'!F17</f>
        <v>220</v>
      </c>
      <c r="W10" s="95">
        <f>'43'!X18</f>
        <v>66.666666666666657</v>
      </c>
      <c r="X10" s="95">
        <f>'43'!AD18</f>
        <v>66.666666666666657</v>
      </c>
      <c r="Y10" s="95">
        <f>'45'!F17</f>
        <v>507</v>
      </c>
      <c r="Z10" s="95">
        <f>'45'!I17</f>
        <v>189</v>
      </c>
      <c r="AA10" s="95">
        <f>'45'!L17</f>
        <v>70.80867850098619</v>
      </c>
      <c r="AB10" s="713">
        <f>'46'!G17</f>
        <v>834</v>
      </c>
      <c r="AC10" s="95">
        <f>'46'!I17</f>
        <v>100</v>
      </c>
      <c r="AD10" s="95">
        <f>'47'!L18</f>
        <v>214</v>
      </c>
      <c r="AE10" s="95">
        <f>'48'!F16</f>
        <v>1533</v>
      </c>
      <c r="AF10" s="95">
        <f>'48'!I16</f>
        <v>1372</v>
      </c>
      <c r="AG10" s="95">
        <f>'48'!L16</f>
        <v>89.49771689497716</v>
      </c>
      <c r="AH10" s="95">
        <f>'48'!N16</f>
        <v>0</v>
      </c>
      <c r="AI10" s="711">
        <f>'49'!F17</f>
        <v>9.1816367265469054</v>
      </c>
      <c r="AJ10" s="711">
        <f>'49'!I17</f>
        <v>9.6410256410256405</v>
      </c>
      <c r="AK10" s="711">
        <f>'49'!L17</f>
        <v>3.1794871794871797</v>
      </c>
      <c r="AL10" s="711">
        <f>'49'!O17</f>
        <v>30</v>
      </c>
      <c r="AM10" s="95">
        <f>'52'!L18</f>
        <v>0</v>
      </c>
      <c r="AN10" s="95">
        <f>'53'!L17</f>
        <v>610</v>
      </c>
      <c r="AO10" s="714">
        <f>'54'!L18</f>
        <v>0</v>
      </c>
      <c r="AP10" s="95">
        <f>'75'!L17</f>
        <v>0</v>
      </c>
      <c r="AQ10" s="713">
        <f>'76'!F16</f>
        <v>0</v>
      </c>
      <c r="AR10" s="713">
        <f>'80'!G16</f>
        <v>2</v>
      </c>
      <c r="AS10" s="715">
        <f>'82'!G17</f>
        <v>5</v>
      </c>
      <c r="AT10" s="713">
        <f>AVERAGE('[1]81'!I18,'[1]81'!K18)</f>
        <v>1</v>
      </c>
      <c r="AU10" s="713">
        <f>'[1]81'!G18</f>
        <v>4</v>
      </c>
      <c r="AV10" s="691"/>
      <c r="AW10" s="713">
        <f>'82'!I17</f>
        <v>1</v>
      </c>
      <c r="AX10" s="713">
        <f>'82'!K17</f>
        <v>0</v>
      </c>
      <c r="AY10" s="713">
        <f>'82'!M17</f>
        <v>0</v>
      </c>
      <c r="AZ10" s="713">
        <f>'82'!O17</f>
        <v>0</v>
      </c>
      <c r="BA10" s="691">
        <f>'82'!P17/'82'!D17*100</f>
        <v>0</v>
      </c>
      <c r="BB10" s="691"/>
      <c r="BC10" s="691"/>
      <c r="BD10" s="713">
        <f>'83'!R18</f>
        <v>0</v>
      </c>
      <c r="BE10" s="710">
        <f>'84'!F17</f>
        <v>726</v>
      </c>
      <c r="BF10" s="710">
        <f>'84'!AA17</f>
        <v>0</v>
      </c>
      <c r="BG10" s="691"/>
    </row>
    <row r="11" spans="1:59">
      <c r="A11" s="456" t="str">
        <f>'11'!C16</f>
        <v>Sawoo</v>
      </c>
      <c r="B11" s="95">
        <f>'12'!E18</f>
        <v>100</v>
      </c>
      <c r="C11" s="710">
        <f>'24'!F18</f>
        <v>0</v>
      </c>
      <c r="D11" s="710">
        <f>'24'!H18</f>
        <v>0</v>
      </c>
      <c r="E11" s="710">
        <f>'24'!J18</f>
        <v>0</v>
      </c>
      <c r="F11" s="710">
        <f>'24'!J18</f>
        <v>0</v>
      </c>
      <c r="G11" s="710">
        <f>'24'!M18</f>
        <v>0</v>
      </c>
      <c r="H11" s="710">
        <f>'24'!Q18</f>
        <v>0</v>
      </c>
      <c r="I11" s="710">
        <f>'24'!S18</f>
        <v>0</v>
      </c>
      <c r="J11" s="711">
        <f>'25'!P18</f>
        <v>0</v>
      </c>
      <c r="K11" s="95">
        <f>'28'!F17</f>
        <v>87</v>
      </c>
      <c r="L11" s="95">
        <f>'28'!H17</f>
        <v>1057</v>
      </c>
      <c r="M11" s="716">
        <f>'32'!G18</f>
        <v>27</v>
      </c>
      <c r="N11" s="95">
        <f>'29'!V18</f>
        <v>72.744700045106001</v>
      </c>
      <c r="O11" s="95">
        <f>'31'!V18</f>
        <v>38.540145985401459</v>
      </c>
      <c r="P11" s="711">
        <f>'37'!L18</f>
        <v>0</v>
      </c>
      <c r="Q11" s="95">
        <f>'37'!R18</f>
        <v>0</v>
      </c>
      <c r="R11" s="711">
        <f>'38'!L18</f>
        <v>68.098159509202446</v>
      </c>
      <c r="S11" s="711">
        <f>'38'!R18</f>
        <v>5.8558558558558556</v>
      </c>
      <c r="T11" s="95">
        <f>'39'!I18</f>
        <v>229</v>
      </c>
      <c r="U11" s="711">
        <f>'40'!L18</f>
        <v>0</v>
      </c>
      <c r="V11" s="711">
        <f>'41'!F18</f>
        <v>273</v>
      </c>
      <c r="W11" s="95">
        <f>'43'!X19</f>
        <v>65.838509316770185</v>
      </c>
      <c r="X11" s="95">
        <f>'43'!AD19</f>
        <v>65.838509316770185</v>
      </c>
      <c r="Y11" s="95">
        <f>'45'!F18</f>
        <v>215</v>
      </c>
      <c r="Z11" s="95">
        <f>'45'!I18</f>
        <v>77</v>
      </c>
      <c r="AA11" s="95">
        <f>'45'!L18</f>
        <v>78.604651162790702</v>
      </c>
      <c r="AB11" s="713">
        <f>'46'!G18</f>
        <v>2005</v>
      </c>
      <c r="AC11" s="95">
        <f>'46'!I18</f>
        <v>99.900249376558605</v>
      </c>
      <c r="AD11" s="95">
        <f>'47'!L19</f>
        <v>33</v>
      </c>
      <c r="AE11" s="95">
        <f>'48'!F17</f>
        <v>817</v>
      </c>
      <c r="AF11" s="95">
        <f>'48'!I17</f>
        <v>774</v>
      </c>
      <c r="AG11" s="95">
        <f>'48'!L17</f>
        <v>94.73684210526315</v>
      </c>
      <c r="AH11" s="95">
        <f>'48'!N17</f>
        <v>0</v>
      </c>
      <c r="AI11" s="711">
        <f>'49'!F18</f>
        <v>11.639762107051826</v>
      </c>
      <c r="AJ11" s="711">
        <f>'49'!I18</f>
        <v>5.0021376656690899</v>
      </c>
      <c r="AK11" s="711">
        <f>'49'!L18</f>
        <v>4.831124412141941</v>
      </c>
      <c r="AL11" s="711">
        <f>'49'!O18</f>
        <v>100</v>
      </c>
      <c r="AM11" s="95">
        <f>'52'!L19</f>
        <v>0</v>
      </c>
      <c r="AN11" s="95">
        <f>'53'!L18</f>
        <v>1879</v>
      </c>
      <c r="AO11" s="714">
        <f>'54'!L19</f>
        <v>534</v>
      </c>
      <c r="AP11" s="95">
        <f>'75'!L18</f>
        <v>0</v>
      </c>
      <c r="AQ11" s="713">
        <f>'76'!F17</f>
        <v>0</v>
      </c>
      <c r="AR11" s="713">
        <f>'80'!G17</f>
        <v>1</v>
      </c>
      <c r="AS11" s="715">
        <f>'82'!G18</f>
        <v>0</v>
      </c>
      <c r="AT11" s="713">
        <f>AVERAGE('[1]81'!I19,'[1]81'!K19)</f>
        <v>0</v>
      </c>
      <c r="AU11" s="713">
        <f>'[1]81'!G19</f>
        <v>19</v>
      </c>
      <c r="AV11" s="691"/>
      <c r="AW11" s="713">
        <f>'82'!I18</f>
        <v>0</v>
      </c>
      <c r="AX11" s="713">
        <f>'82'!K18</f>
        <v>0</v>
      </c>
      <c r="AY11" s="713">
        <f>'82'!M18</f>
        <v>0</v>
      </c>
      <c r="AZ11" s="713">
        <f>'82'!O18</f>
        <v>0</v>
      </c>
      <c r="BA11" s="691" t="e">
        <f>'82'!P18/'82'!D18*100</f>
        <v>#DIV/0!</v>
      </c>
      <c r="BB11" s="691"/>
      <c r="BC11" s="691"/>
      <c r="BD11" s="713">
        <f>'83'!R19</f>
        <v>0</v>
      </c>
      <c r="BE11" s="710">
        <f>'84'!F18</f>
        <v>1349</v>
      </c>
      <c r="BF11" s="710">
        <f>'84'!AA18</f>
        <v>0</v>
      </c>
      <c r="BG11" s="691"/>
    </row>
    <row r="12" spans="1:59">
      <c r="A12" s="456" t="str">
        <f>'11'!C17</f>
        <v>Bondrang</v>
      </c>
      <c r="B12" s="95">
        <f>'12'!E19</f>
        <v>100</v>
      </c>
      <c r="C12" s="710">
        <f>'24'!F19</f>
        <v>0</v>
      </c>
      <c r="D12" s="710">
        <f>'24'!H19</f>
        <v>0</v>
      </c>
      <c r="E12" s="710">
        <f>'24'!J19</f>
        <v>0</v>
      </c>
      <c r="F12" s="710">
        <f>'24'!J19</f>
        <v>0</v>
      </c>
      <c r="G12" s="710">
        <f>'24'!M19</f>
        <v>0</v>
      </c>
      <c r="H12" s="710">
        <f>'24'!Q19</f>
        <v>0</v>
      </c>
      <c r="I12" s="710">
        <f>'24'!S19</f>
        <v>0</v>
      </c>
      <c r="J12" s="711">
        <f>'25'!P19</f>
        <v>0</v>
      </c>
      <c r="K12" s="95">
        <f>'28'!F18</f>
        <v>27</v>
      </c>
      <c r="L12" s="95">
        <f>'28'!H18</f>
        <v>311</v>
      </c>
      <c r="M12" s="712">
        <f>'32'!G19</f>
        <v>44</v>
      </c>
      <c r="N12" s="95">
        <f>'29'!V19</f>
        <v>73.525280898876403</v>
      </c>
      <c r="O12" s="95">
        <f>'31'!V19</f>
        <v>4.5045045045045047</v>
      </c>
      <c r="P12" s="711">
        <f>'37'!L19</f>
        <v>0</v>
      </c>
      <c r="Q12" s="95">
        <f>'37'!R19</f>
        <v>0</v>
      </c>
      <c r="R12" s="711">
        <f>'38'!L19</f>
        <v>58.095238095238102</v>
      </c>
      <c r="S12" s="711">
        <f>'38'!R19</f>
        <v>0</v>
      </c>
      <c r="T12" s="95">
        <f>'39'!I19</f>
        <v>28</v>
      </c>
      <c r="U12" s="711">
        <f>'40'!L19</f>
        <v>0</v>
      </c>
      <c r="V12" s="711">
        <f>'41'!F19</f>
        <v>652</v>
      </c>
      <c r="W12" s="95">
        <f>'43'!X20</f>
        <v>63.10679611650486</v>
      </c>
      <c r="X12" s="95">
        <f>'43'!AD20</f>
        <v>68.932038834951456</v>
      </c>
      <c r="Y12" s="95">
        <f>'45'!F19</f>
        <v>305</v>
      </c>
      <c r="Z12" s="95">
        <f>'45'!I19</f>
        <v>98</v>
      </c>
      <c r="AA12" s="95">
        <f>'45'!L19</f>
        <v>69.508196721311478</v>
      </c>
      <c r="AB12" s="713">
        <f>'46'!G19</f>
        <v>286</v>
      </c>
      <c r="AC12" s="95">
        <f>'46'!I19</f>
        <v>100</v>
      </c>
      <c r="AD12" s="95">
        <f>'47'!L20</f>
        <v>110</v>
      </c>
      <c r="AE12" s="95">
        <f>'48'!F18</f>
        <v>1033</v>
      </c>
      <c r="AF12" s="95">
        <f>'48'!I18</f>
        <v>1002</v>
      </c>
      <c r="AG12" s="95">
        <f>'48'!L18</f>
        <v>96.999031945788957</v>
      </c>
      <c r="AH12" s="95">
        <f>'48'!N18</f>
        <v>0</v>
      </c>
      <c r="AI12" s="711">
        <f>'49'!F19</f>
        <v>9.4285714285714288</v>
      </c>
      <c r="AJ12" s="711">
        <f>'49'!I19</f>
        <v>4.8048048048048049</v>
      </c>
      <c r="AK12" s="711">
        <f>'49'!L19</f>
        <v>6.3063063063063058</v>
      </c>
      <c r="AL12" s="711">
        <f>'49'!O19</f>
        <v>46</v>
      </c>
      <c r="AM12" s="95">
        <f>'52'!L20</f>
        <v>0</v>
      </c>
      <c r="AN12" s="95">
        <f>'53'!L19</f>
        <v>184</v>
      </c>
      <c r="AO12" s="714">
        <f>'54'!L20</f>
        <v>492</v>
      </c>
      <c r="AP12" s="95">
        <f>'75'!L19</f>
        <v>0</v>
      </c>
      <c r="AQ12" s="713">
        <f>'76'!F18</f>
        <v>8</v>
      </c>
      <c r="AR12" s="713">
        <f>'80'!G18</f>
        <v>0</v>
      </c>
      <c r="AS12" s="715">
        <f>'82'!G19</f>
        <v>7</v>
      </c>
      <c r="AT12" s="713">
        <f>AVERAGE('[1]81'!I20,'[1]81'!K20)</f>
        <v>0</v>
      </c>
      <c r="AU12" s="713">
        <f>'[1]81'!G20</f>
        <v>2</v>
      </c>
      <c r="AV12" s="691"/>
      <c r="AW12" s="713">
        <f>'82'!I19</f>
        <v>2</v>
      </c>
      <c r="AX12" s="713">
        <f>'82'!K19</f>
        <v>0</v>
      </c>
      <c r="AY12" s="713">
        <f>'82'!M19</f>
        <v>0</v>
      </c>
      <c r="AZ12" s="713">
        <f>'82'!O19</f>
        <v>0</v>
      </c>
      <c r="BA12" s="691" t="e">
        <f>'82'!P19/'82'!D19*100</f>
        <v>#DIV/0!</v>
      </c>
      <c r="BB12" s="691"/>
      <c r="BC12" s="691"/>
      <c r="BD12" s="713">
        <f>'83'!R20</f>
        <v>0</v>
      </c>
      <c r="BE12" s="710">
        <f>'84'!F19</f>
        <v>140</v>
      </c>
      <c r="BF12" s="710">
        <f>'84'!AA19</f>
        <v>0</v>
      </c>
      <c r="BG12" s="691"/>
    </row>
    <row r="13" spans="1:59">
      <c r="A13" s="456" t="str">
        <f>'11'!C18</f>
        <v>Sooko</v>
      </c>
      <c r="B13" s="95">
        <f>'12'!E20</f>
        <v>100</v>
      </c>
      <c r="C13" s="710">
        <f>'24'!F20</f>
        <v>0</v>
      </c>
      <c r="D13" s="710">
        <f>'24'!H20</f>
        <v>0</v>
      </c>
      <c r="E13" s="710">
        <f>'24'!J20</f>
        <v>0</v>
      </c>
      <c r="F13" s="710">
        <f>'24'!J20</f>
        <v>0</v>
      </c>
      <c r="G13" s="710">
        <f>'24'!M20</f>
        <v>0</v>
      </c>
      <c r="H13" s="710">
        <f>'24'!Q20</f>
        <v>0</v>
      </c>
      <c r="I13" s="710">
        <f>'24'!S20</f>
        <v>0</v>
      </c>
      <c r="J13" s="711">
        <f>'25'!P20</f>
        <v>0</v>
      </c>
      <c r="K13" s="95">
        <f>'28'!F19</f>
        <v>155</v>
      </c>
      <c r="L13" s="95">
        <f>'28'!H19</f>
        <v>880</v>
      </c>
      <c r="M13" s="712">
        <f>'32'!G20</f>
        <v>12</v>
      </c>
      <c r="N13" s="95">
        <f>'29'!V20</f>
        <v>77.96820665673124</v>
      </c>
      <c r="O13" s="95">
        <f>'31'!V20</f>
        <v>54.920634920634924</v>
      </c>
      <c r="P13" s="711">
        <f>'37'!L20</f>
        <v>0</v>
      </c>
      <c r="Q13" s="95">
        <f>'37'!R20</f>
        <v>0</v>
      </c>
      <c r="R13" s="711">
        <f>'38'!L20</f>
        <v>62.837837837837839</v>
      </c>
      <c r="S13" s="711">
        <f>'38'!R20</f>
        <v>5.376344086021505</v>
      </c>
      <c r="T13" s="95">
        <f>'39'!I20</f>
        <v>76</v>
      </c>
      <c r="U13" s="711">
        <f>'40'!L20</f>
        <v>0</v>
      </c>
      <c r="V13" s="711">
        <f>'41'!F20</f>
        <v>105</v>
      </c>
      <c r="W13" s="95">
        <f>'43'!X21</f>
        <v>69.520547945205479</v>
      </c>
      <c r="X13" s="95">
        <f>'43'!AD21</f>
        <v>69.520547945205479</v>
      </c>
      <c r="Y13" s="95">
        <f>'45'!F20</f>
        <v>697</v>
      </c>
      <c r="Z13" s="95">
        <f>'45'!I20</f>
        <v>216</v>
      </c>
      <c r="AA13" s="95">
        <f>'45'!L20</f>
        <v>64.849354375896695</v>
      </c>
      <c r="AB13" s="713">
        <f>'46'!G20</f>
        <v>868</v>
      </c>
      <c r="AC13" s="95">
        <f>'46'!I20</f>
        <v>99.539170506912441</v>
      </c>
      <c r="AD13" s="95">
        <f>'47'!L21</f>
        <v>63</v>
      </c>
      <c r="AE13" s="95">
        <f>'48'!F19</f>
        <v>2403</v>
      </c>
      <c r="AF13" s="95">
        <f>'48'!I19</f>
        <v>2354</v>
      </c>
      <c r="AG13" s="95">
        <f>'48'!L19</f>
        <v>97.960882230545153</v>
      </c>
      <c r="AH13" s="95">
        <f>'48'!N19</f>
        <v>0</v>
      </c>
      <c r="AI13" s="711">
        <f>'49'!F20</f>
        <v>6.5843621399176957</v>
      </c>
      <c r="AJ13" s="711">
        <f>'49'!I20</f>
        <v>9.2037228541882108</v>
      </c>
      <c r="AK13" s="711">
        <f>'49'!L20</f>
        <v>2.792140641158221</v>
      </c>
      <c r="AL13" s="711">
        <f>'49'!O20</f>
        <v>25</v>
      </c>
      <c r="AM13" s="95">
        <f>'52'!L21</f>
        <v>0</v>
      </c>
      <c r="AN13" s="95">
        <f>'53'!L20</f>
        <v>657</v>
      </c>
      <c r="AO13" s="714">
        <f>'54'!L21</f>
        <v>635</v>
      </c>
      <c r="AP13" s="95">
        <f>'75'!L20</f>
        <v>0</v>
      </c>
      <c r="AQ13" s="713">
        <f>'76'!F19</f>
        <v>0</v>
      </c>
      <c r="AR13" s="713">
        <f>'80'!G19</f>
        <v>0</v>
      </c>
      <c r="AS13" s="715">
        <f>'82'!G20</f>
        <v>6</v>
      </c>
      <c r="AT13" s="713">
        <f>AVERAGE('[1]81'!I21,'[1]81'!K21)</f>
        <v>6</v>
      </c>
      <c r="AU13" s="713">
        <f>'[1]81'!G21</f>
        <v>8</v>
      </c>
      <c r="AV13" s="691"/>
      <c r="AW13" s="713">
        <f>'82'!I20</f>
        <v>5</v>
      </c>
      <c r="AX13" s="713">
        <f>'82'!K20</f>
        <v>0</v>
      </c>
      <c r="AY13" s="713">
        <f>'82'!M20</f>
        <v>0</v>
      </c>
      <c r="AZ13" s="713">
        <f>'82'!O20</f>
        <v>0</v>
      </c>
      <c r="BA13" s="691" t="e">
        <f>'82'!P20/'82'!D20*100</f>
        <v>#DIV/0!</v>
      </c>
      <c r="BB13" s="691"/>
      <c r="BC13" s="691"/>
      <c r="BD13" s="713">
        <f>'83'!R21</f>
        <v>0</v>
      </c>
      <c r="BE13" s="710">
        <f>'84'!F20</f>
        <v>0</v>
      </c>
      <c r="BF13" s="710">
        <f>'84'!AA20</f>
        <v>0</v>
      </c>
      <c r="BG13" s="691"/>
    </row>
    <row r="14" spans="1:59">
      <c r="A14" s="456" t="str">
        <f>'11'!C19</f>
        <v>Pudak</v>
      </c>
      <c r="B14" s="95">
        <f>'12'!E21</f>
        <v>100</v>
      </c>
      <c r="C14" s="710">
        <f>'24'!F21</f>
        <v>0</v>
      </c>
      <c r="D14" s="710">
        <f>'24'!H21</f>
        <v>0</v>
      </c>
      <c r="E14" s="710">
        <f>'24'!J21</f>
        <v>0</v>
      </c>
      <c r="F14" s="710">
        <f>'24'!J21</f>
        <v>0</v>
      </c>
      <c r="G14" s="710">
        <f>'24'!M21</f>
        <v>0</v>
      </c>
      <c r="H14" s="710">
        <f>'24'!Q21</f>
        <v>0</v>
      </c>
      <c r="I14" s="710">
        <f>'24'!S21</f>
        <v>0</v>
      </c>
      <c r="J14" s="711">
        <f>'25'!P21</f>
        <v>0</v>
      </c>
      <c r="K14" s="95">
        <f>'28'!F20</f>
        <v>53</v>
      </c>
      <c r="L14" s="95">
        <f>'28'!H20</f>
        <v>338</v>
      </c>
      <c r="M14" s="712">
        <f>'32'!G21</f>
        <v>24</v>
      </c>
      <c r="N14" s="95">
        <f>'29'!V21</f>
        <v>76.342710997442452</v>
      </c>
      <c r="O14" s="95">
        <f>'31'!V21</f>
        <v>45.454545454545453</v>
      </c>
      <c r="P14" s="711">
        <f>'37'!L21</f>
        <v>0</v>
      </c>
      <c r="Q14" s="95">
        <f>'37'!R21</f>
        <v>0</v>
      </c>
      <c r="R14" s="711">
        <f>'38'!L21</f>
        <v>85.087719298245617</v>
      </c>
      <c r="S14" s="711">
        <f>'38'!R21</f>
        <v>6.1855670103092786</v>
      </c>
      <c r="T14" s="95">
        <f>'39'!I21</f>
        <v>34</v>
      </c>
      <c r="U14" s="711">
        <f>'40'!L21</f>
        <v>0</v>
      </c>
      <c r="V14" s="711">
        <f>'41'!F21</f>
        <v>296</v>
      </c>
      <c r="W14" s="95">
        <f>'43'!X22</f>
        <v>79.824561403508781</v>
      </c>
      <c r="X14" s="95">
        <f>'43'!AD22</f>
        <v>79.824561403508781</v>
      </c>
      <c r="Y14" s="95">
        <f>'45'!F21</f>
        <v>98</v>
      </c>
      <c r="Z14" s="95">
        <f>'45'!I21</f>
        <v>32</v>
      </c>
      <c r="AA14" s="95">
        <f>'45'!L21</f>
        <v>62.244897959183675</v>
      </c>
      <c r="AB14" s="713">
        <f>'46'!G21</f>
        <v>427</v>
      </c>
      <c r="AC14" s="95">
        <f>'46'!I21</f>
        <v>97.892271662763463</v>
      </c>
      <c r="AD14" s="95">
        <f>'47'!L22</f>
        <v>122</v>
      </c>
      <c r="AE14" s="95">
        <f>'48'!F20</f>
        <v>351</v>
      </c>
      <c r="AF14" s="95">
        <f>'48'!I20</f>
        <v>350</v>
      </c>
      <c r="AG14" s="95">
        <f>'48'!L20</f>
        <v>99.715099715099726</v>
      </c>
      <c r="AH14" s="95">
        <f>'48'!N20</f>
        <v>0</v>
      </c>
      <c r="AI14" s="711">
        <f>'49'!F21</f>
        <v>11.801242236024844</v>
      </c>
      <c r="AJ14" s="711">
        <f>'49'!I21</f>
        <v>13.070539419087138</v>
      </c>
      <c r="AK14" s="711">
        <f>'49'!L21</f>
        <v>3.5269709543568464</v>
      </c>
      <c r="AL14" s="711">
        <f>'49'!O21</f>
        <v>29</v>
      </c>
      <c r="AM14" s="95">
        <f>'52'!L22</f>
        <v>0</v>
      </c>
      <c r="AN14" s="95">
        <f>'53'!L21</f>
        <v>282</v>
      </c>
      <c r="AO14" s="714">
        <f>'54'!L22</f>
        <v>308</v>
      </c>
      <c r="AP14" s="95">
        <f>'75'!L21</f>
        <v>0</v>
      </c>
      <c r="AQ14" s="713">
        <f>'76'!F20</f>
        <v>0</v>
      </c>
      <c r="AR14" s="713">
        <f>'80'!G20</f>
        <v>5</v>
      </c>
      <c r="AS14" s="715">
        <f>'82'!G21</f>
        <v>15</v>
      </c>
      <c r="AT14" s="713">
        <f>AVERAGE('[1]81'!I22,'[1]81'!K22)</f>
        <v>0.5</v>
      </c>
      <c r="AU14" s="713">
        <f>'[1]81'!G22</f>
        <v>4</v>
      </c>
      <c r="AV14" s="691"/>
      <c r="AW14" s="713">
        <f>'82'!I21</f>
        <v>9</v>
      </c>
      <c r="AX14" s="713">
        <f>'82'!K21</f>
        <v>0</v>
      </c>
      <c r="AY14" s="713">
        <f>'82'!M21</f>
        <v>0</v>
      </c>
      <c r="AZ14" s="713">
        <f>'82'!O21</f>
        <v>0</v>
      </c>
      <c r="BA14" s="691">
        <f>'82'!P21/'82'!D21*100</f>
        <v>0</v>
      </c>
      <c r="BB14" s="691"/>
      <c r="BC14" s="691"/>
      <c r="BD14" s="713">
        <f>'83'!R22</f>
        <v>0</v>
      </c>
      <c r="BE14" s="710">
        <f>'84'!F21</f>
        <v>61</v>
      </c>
      <c r="BF14" s="710">
        <f>'84'!AA21</f>
        <v>0</v>
      </c>
      <c r="BG14" s="691"/>
    </row>
    <row r="15" spans="1:59">
      <c r="A15" s="456" t="str">
        <f>'11'!C20</f>
        <v>Pulung</v>
      </c>
      <c r="B15" s="95">
        <f>'12'!E22</f>
        <v>100</v>
      </c>
      <c r="C15" s="710">
        <f>'24'!F22</f>
        <v>0</v>
      </c>
      <c r="D15" s="710">
        <f>'24'!H22</f>
        <v>0</v>
      </c>
      <c r="E15" s="710">
        <f>'24'!J22</f>
        <v>0</v>
      </c>
      <c r="F15" s="710">
        <f>'24'!J22</f>
        <v>0</v>
      </c>
      <c r="G15" s="710">
        <f>'24'!M22</f>
        <v>0</v>
      </c>
      <c r="H15" s="710">
        <f>'24'!Q22</f>
        <v>0</v>
      </c>
      <c r="I15" s="710">
        <f>'24'!S22</f>
        <v>0</v>
      </c>
      <c r="J15" s="711">
        <f>'25'!P22</f>
        <v>0</v>
      </c>
      <c r="K15" s="95">
        <f>'28'!F21</f>
        <v>148</v>
      </c>
      <c r="L15" s="95">
        <f>'28'!H21</f>
        <v>1141</v>
      </c>
      <c r="M15" s="712">
        <f>'32'!G22</f>
        <v>11</v>
      </c>
      <c r="N15" s="95">
        <f>'29'!V22</f>
        <v>75.948160853821236</v>
      </c>
      <c r="O15" s="95">
        <f>'31'!V22</f>
        <v>37.990196078431367</v>
      </c>
      <c r="P15" s="711">
        <f>'37'!L22</f>
        <v>0</v>
      </c>
      <c r="Q15" s="95">
        <f>'37'!R22</f>
        <v>0</v>
      </c>
      <c r="R15" s="711">
        <f>'38'!L22</f>
        <v>62.953367875647672</v>
      </c>
      <c r="S15" s="711">
        <f>'38'!R22</f>
        <v>4.5267489711934159</v>
      </c>
      <c r="T15" s="95">
        <f>'39'!I22</f>
        <v>121</v>
      </c>
      <c r="U15" s="711">
        <f>'40'!L22</f>
        <v>0</v>
      </c>
      <c r="V15" s="711">
        <f>'41'!F22</f>
        <v>115</v>
      </c>
      <c r="W15" s="95">
        <f>'43'!X23</f>
        <v>65.616797900262469</v>
      </c>
      <c r="X15" s="95">
        <f>'43'!AD23</f>
        <v>65.616797900262469</v>
      </c>
      <c r="Y15" s="95">
        <f>'45'!F22</f>
        <v>259</v>
      </c>
      <c r="Z15" s="95">
        <f>'45'!I22</f>
        <v>99</v>
      </c>
      <c r="AA15" s="95">
        <f>'45'!L22</f>
        <v>76.447876447876453</v>
      </c>
      <c r="AB15" s="713">
        <f>'46'!G22</f>
        <v>1168</v>
      </c>
      <c r="AC15" s="95">
        <f>'46'!I22</f>
        <v>100</v>
      </c>
      <c r="AD15" s="95">
        <f>'47'!L23</f>
        <v>68</v>
      </c>
      <c r="AE15" s="95">
        <f>'48'!F21</f>
        <v>1022</v>
      </c>
      <c r="AF15" s="95">
        <f>'48'!I21</f>
        <v>972</v>
      </c>
      <c r="AG15" s="95">
        <f>'48'!L21</f>
        <v>95.107632093933461</v>
      </c>
      <c r="AH15" s="95">
        <f>'48'!N21</f>
        <v>0</v>
      </c>
      <c r="AI15" s="711">
        <f>'49'!F22</f>
        <v>3.6714975845410627</v>
      </c>
      <c r="AJ15" s="711">
        <f>'49'!I22</f>
        <v>5.4898648648648649</v>
      </c>
      <c r="AK15" s="711">
        <f>'49'!L22</f>
        <v>3.9695945945945943</v>
      </c>
      <c r="AL15" s="711">
        <f>'49'!O22</f>
        <v>37</v>
      </c>
      <c r="AM15" s="95">
        <f>'52'!L23</f>
        <v>0</v>
      </c>
      <c r="AN15" s="95">
        <f>'53'!L22</f>
        <v>1175</v>
      </c>
      <c r="AO15" s="714">
        <f>'54'!L23</f>
        <v>936</v>
      </c>
      <c r="AP15" s="95">
        <f>'75'!L22</f>
        <v>0</v>
      </c>
      <c r="AQ15" s="713">
        <f>'76'!F21</f>
        <v>0</v>
      </c>
      <c r="AR15" s="713">
        <f>'80'!G21</f>
        <v>1</v>
      </c>
      <c r="AS15" s="715">
        <f>'82'!G22</f>
        <v>7</v>
      </c>
      <c r="AT15" s="713">
        <f>AVERAGE('[1]81'!I23,'[1]81'!K23)</f>
        <v>0</v>
      </c>
      <c r="AU15" s="713">
        <f>'[1]81'!G23</f>
        <v>5</v>
      </c>
      <c r="AV15" s="691"/>
      <c r="AW15" s="713">
        <f>'82'!I22</f>
        <v>0</v>
      </c>
      <c r="AX15" s="713">
        <f>'82'!K22</f>
        <v>0</v>
      </c>
      <c r="AY15" s="713">
        <f>'82'!M22</f>
        <v>0</v>
      </c>
      <c r="AZ15" s="713">
        <f>'82'!O22</f>
        <v>0</v>
      </c>
      <c r="BA15" s="691">
        <f>'82'!P22/'82'!D22*100</f>
        <v>0</v>
      </c>
      <c r="BB15" s="691"/>
      <c r="BC15" s="691"/>
      <c r="BD15" s="713">
        <f>'83'!R23</f>
        <v>0</v>
      </c>
      <c r="BE15" s="710">
        <f>'84'!F22</f>
        <v>27</v>
      </c>
      <c r="BF15" s="710">
        <f>'84'!AA22</f>
        <v>0</v>
      </c>
      <c r="BG15" s="691"/>
    </row>
    <row r="16" spans="1:59">
      <c r="A16" s="456" t="str">
        <f>'11'!C21</f>
        <v>Kesugihan</v>
      </c>
      <c r="B16" s="95">
        <f>'12'!E23</f>
        <v>100</v>
      </c>
      <c r="C16" s="710">
        <f>'24'!F23</f>
        <v>0</v>
      </c>
      <c r="D16" s="710">
        <f>'24'!H23</f>
        <v>0</v>
      </c>
      <c r="E16" s="710">
        <f>'24'!J23</f>
        <v>0</v>
      </c>
      <c r="F16" s="710">
        <f>'24'!J23</f>
        <v>0</v>
      </c>
      <c r="G16" s="710">
        <f>'24'!M23</f>
        <v>0</v>
      </c>
      <c r="H16" s="710">
        <f>'24'!Q23</f>
        <v>0</v>
      </c>
      <c r="I16" s="710">
        <f>'24'!S23</f>
        <v>0</v>
      </c>
      <c r="J16" s="711">
        <f>'25'!P23</f>
        <v>0</v>
      </c>
      <c r="K16" s="95">
        <f>'28'!F22</f>
        <v>88</v>
      </c>
      <c r="L16" s="95">
        <f>'28'!H22</f>
        <v>753</v>
      </c>
      <c r="M16" s="712">
        <f>'32'!G23</f>
        <v>23</v>
      </c>
      <c r="N16" s="95">
        <f>'29'!V23</f>
        <v>64.009243212016173</v>
      </c>
      <c r="O16" s="95">
        <f>'31'!V23</f>
        <v>20.446096654275092</v>
      </c>
      <c r="P16" s="711">
        <f>'37'!L23</f>
        <v>0</v>
      </c>
      <c r="Q16" s="95">
        <f>'37'!R23</f>
        <v>0</v>
      </c>
      <c r="R16" s="711">
        <f>'38'!L23</f>
        <v>54.724409448818903</v>
      </c>
      <c r="S16" s="711">
        <f>'38'!R23</f>
        <v>7.1942446043165464</v>
      </c>
      <c r="T16" s="95">
        <f>'39'!I23</f>
        <v>71</v>
      </c>
      <c r="U16" s="711">
        <f>'40'!L23</f>
        <v>0</v>
      </c>
      <c r="V16" s="711">
        <f>'41'!F23</f>
        <v>386</v>
      </c>
      <c r="W16" s="95">
        <f>'43'!X24</f>
        <v>55.776892430278878</v>
      </c>
      <c r="X16" s="95">
        <f>'43'!AD24</f>
        <v>55.776892430278878</v>
      </c>
      <c r="Y16" s="95">
        <f>'45'!F23</f>
        <v>143</v>
      </c>
      <c r="Z16" s="95">
        <f>'45'!I23</f>
        <v>50</v>
      </c>
      <c r="AA16" s="95">
        <f>'45'!L23</f>
        <v>73.426573426573427</v>
      </c>
      <c r="AB16" s="713">
        <f>'46'!G23</f>
        <v>709</v>
      </c>
      <c r="AC16" s="95">
        <f>'46'!I23</f>
        <v>99.153737658674189</v>
      </c>
      <c r="AD16" s="95">
        <f>'47'!L24</f>
        <v>156</v>
      </c>
      <c r="AE16" s="95">
        <f>'48'!F22</f>
        <v>498</v>
      </c>
      <c r="AF16" s="95">
        <f>'48'!I22</f>
        <v>483</v>
      </c>
      <c r="AG16" s="95">
        <f>'48'!L22</f>
        <v>96.98795180722891</v>
      </c>
      <c r="AH16" s="95">
        <f>'48'!N22</f>
        <v>0</v>
      </c>
      <c r="AI16" s="711">
        <f>'49'!F23</f>
        <v>6.6073697585768736</v>
      </c>
      <c r="AJ16" s="711">
        <f>'49'!I23</f>
        <v>7.6363636363636367</v>
      </c>
      <c r="AK16" s="711">
        <f>'49'!L23</f>
        <v>3.2727272727272729</v>
      </c>
      <c r="AL16" s="711">
        <f>'49'!O23</f>
        <v>17</v>
      </c>
      <c r="AM16" s="95">
        <f>'52'!L24</f>
        <v>0</v>
      </c>
      <c r="AN16" s="95">
        <f>'53'!L23</f>
        <v>605</v>
      </c>
      <c r="AO16" s="714">
        <f>'54'!L24</f>
        <v>1330</v>
      </c>
      <c r="AP16" s="95">
        <f>'75'!L23</f>
        <v>0</v>
      </c>
      <c r="AQ16" s="713">
        <f>'76'!F22</f>
        <v>2</v>
      </c>
      <c r="AR16" s="713">
        <f>'80'!G22</f>
        <v>1</v>
      </c>
      <c r="AS16" s="715">
        <f>'82'!G23</f>
        <v>3</v>
      </c>
      <c r="AT16" s="713">
        <f>AVERAGE('[1]81'!I24,'[1]81'!K24)</f>
        <v>7</v>
      </c>
      <c r="AU16" s="713">
        <f>'[1]81'!G24</f>
        <v>13</v>
      </c>
      <c r="AV16" s="691"/>
      <c r="AW16" s="713">
        <f>'82'!I23</f>
        <v>0</v>
      </c>
      <c r="AX16" s="713">
        <f>'82'!K23</f>
        <v>0</v>
      </c>
      <c r="AY16" s="713">
        <f>'82'!M23</f>
        <v>0</v>
      </c>
      <c r="AZ16" s="713">
        <f>'82'!O23</f>
        <v>0</v>
      </c>
      <c r="BA16" s="691">
        <f>'82'!P23/'82'!D23*100</f>
        <v>0</v>
      </c>
      <c r="BB16" s="691"/>
      <c r="BC16" s="691"/>
      <c r="BD16" s="713">
        <f>'83'!R24</f>
        <v>0</v>
      </c>
      <c r="BE16" s="710">
        <f>'84'!F23</f>
        <v>29</v>
      </c>
      <c r="BF16" s="710">
        <f>'84'!AA23</f>
        <v>0</v>
      </c>
      <c r="BG16" s="691"/>
    </row>
    <row r="17" spans="1:59">
      <c r="A17" s="456" t="str">
        <f>'11'!C22</f>
        <v>Mlarak</v>
      </c>
      <c r="B17" s="95">
        <f>'12'!E24</f>
        <v>100</v>
      </c>
      <c r="C17" s="710">
        <f>'24'!F24</f>
        <v>0</v>
      </c>
      <c r="D17" s="710">
        <f>'24'!H24</f>
        <v>0</v>
      </c>
      <c r="E17" s="710">
        <f>'24'!J24</f>
        <v>0</v>
      </c>
      <c r="F17" s="710">
        <f>'24'!J24</f>
        <v>0</v>
      </c>
      <c r="G17" s="710">
        <f>'24'!M24</f>
        <v>0</v>
      </c>
      <c r="H17" s="710">
        <f>'24'!Q24</f>
        <v>0</v>
      </c>
      <c r="I17" s="710">
        <f>'24'!S24</f>
        <v>0</v>
      </c>
      <c r="J17" s="711">
        <f>'25'!P24</f>
        <v>0</v>
      </c>
      <c r="K17" s="95">
        <f>'28'!F23</f>
        <v>255</v>
      </c>
      <c r="L17" s="95">
        <f>'28'!H23</f>
        <v>1280</v>
      </c>
      <c r="M17" s="712">
        <f>'32'!G24</f>
        <v>19</v>
      </c>
      <c r="N17" s="95">
        <f>'29'!V24</f>
        <v>74.749362786745962</v>
      </c>
      <c r="O17" s="95">
        <f>'31'!V24</f>
        <v>42.139737991266372</v>
      </c>
      <c r="P17" s="711">
        <f>'37'!L24</f>
        <v>0</v>
      </c>
      <c r="Q17" s="95">
        <f>'37'!R24</f>
        <v>0</v>
      </c>
      <c r="R17" s="711">
        <f>'38'!L24</f>
        <v>71.131639722863738</v>
      </c>
      <c r="S17" s="711">
        <f>'38'!R24</f>
        <v>5.1948051948051948</v>
      </c>
      <c r="T17" s="95">
        <f>'39'!I24</f>
        <v>150</v>
      </c>
      <c r="U17" s="711">
        <f>'40'!L24</f>
        <v>0</v>
      </c>
      <c r="V17" s="711">
        <f>'41'!F24</f>
        <v>254</v>
      </c>
      <c r="W17" s="95">
        <f>'43'!X25</f>
        <v>66.744730679156902</v>
      </c>
      <c r="X17" s="95">
        <f>'43'!AD25</f>
        <v>67.213114754098356</v>
      </c>
      <c r="Y17" s="95">
        <f>'45'!F24</f>
        <v>431</v>
      </c>
      <c r="Z17" s="95">
        <f>'45'!I24</f>
        <v>148</v>
      </c>
      <c r="AA17" s="95">
        <f>'45'!L24</f>
        <v>64.037122969837583</v>
      </c>
      <c r="AB17" s="713">
        <f>'46'!G24</f>
        <v>1484</v>
      </c>
      <c r="AC17" s="95">
        <f>'46'!I24</f>
        <v>100</v>
      </c>
      <c r="AD17" s="95">
        <f>'47'!L25</f>
        <v>91</v>
      </c>
      <c r="AE17" s="95">
        <f>'48'!F23</f>
        <v>1152</v>
      </c>
      <c r="AF17" s="95">
        <f>'48'!I23</f>
        <v>1035</v>
      </c>
      <c r="AG17" s="95">
        <f>'48'!L23</f>
        <v>89.84375</v>
      </c>
      <c r="AH17" s="95">
        <f>'48'!N23</f>
        <v>0</v>
      </c>
      <c r="AI17" s="711">
        <f>'49'!F24</f>
        <v>7.5506445672191527</v>
      </c>
      <c r="AJ17" s="711">
        <f>'49'!I24</f>
        <v>7.042253521126761</v>
      </c>
      <c r="AK17" s="711">
        <f>'49'!L24</f>
        <v>3.3680342927127986</v>
      </c>
      <c r="AL17" s="711">
        <f>'49'!O24</f>
        <v>131</v>
      </c>
      <c r="AM17" s="95">
        <f>'52'!L25</f>
        <v>0</v>
      </c>
      <c r="AN17" s="95">
        <f>'53'!L24</f>
        <v>1704</v>
      </c>
      <c r="AO17" s="714">
        <f>'54'!L25</f>
        <v>1695</v>
      </c>
      <c r="AP17" s="95">
        <f>'75'!L24</f>
        <v>0</v>
      </c>
      <c r="AQ17" s="713">
        <f>'76'!F23</f>
        <v>0</v>
      </c>
      <c r="AR17" s="713">
        <f>'80'!G23</f>
        <v>0</v>
      </c>
      <c r="AS17" s="715">
        <f>'82'!G24</f>
        <v>0</v>
      </c>
      <c r="AT17" s="713">
        <f>AVERAGE('[1]81'!I25,'[1]81'!K25)</f>
        <v>2</v>
      </c>
      <c r="AU17" s="713">
        <f>'[1]81'!G25</f>
        <v>8</v>
      </c>
      <c r="AV17" s="691"/>
      <c r="AW17" s="713">
        <f>'82'!I24</f>
        <v>0</v>
      </c>
      <c r="AX17" s="713">
        <f>'82'!K24</f>
        <v>0</v>
      </c>
      <c r="AY17" s="713">
        <f>'82'!M24</f>
        <v>0</v>
      </c>
      <c r="AZ17" s="713">
        <f>'82'!O24</f>
        <v>0</v>
      </c>
      <c r="BA17" s="691" t="e">
        <f>'82'!P24/'82'!D24*100</f>
        <v>#DIV/0!</v>
      </c>
      <c r="BB17" s="691"/>
      <c r="BC17" s="691"/>
      <c r="BD17" s="713">
        <f>'83'!R25</f>
        <v>0</v>
      </c>
      <c r="BE17" s="710">
        <f>'84'!F24</f>
        <v>246</v>
      </c>
      <c r="BF17" s="710">
        <f>'84'!AA24</f>
        <v>0</v>
      </c>
      <c r="BG17" s="691"/>
    </row>
    <row r="18" spans="1:59">
      <c r="A18" s="456" t="str">
        <f>'11'!C23</f>
        <v>Siman</v>
      </c>
      <c r="B18" s="95">
        <f>'12'!E25</f>
        <v>100</v>
      </c>
      <c r="C18" s="710">
        <f>'24'!F25</f>
        <v>0</v>
      </c>
      <c r="D18" s="710">
        <f>'24'!H25</f>
        <v>0</v>
      </c>
      <c r="E18" s="710">
        <f>'24'!J25</f>
        <v>0</v>
      </c>
      <c r="F18" s="710">
        <f>'24'!J25</f>
        <v>0</v>
      </c>
      <c r="G18" s="710">
        <f>'24'!M25</f>
        <v>0</v>
      </c>
      <c r="H18" s="710">
        <f>'24'!Q25</f>
        <v>0</v>
      </c>
      <c r="I18" s="710">
        <f>'24'!S25</f>
        <v>0</v>
      </c>
      <c r="J18" s="711">
        <f>'25'!P25</f>
        <v>0</v>
      </c>
      <c r="K18" s="95">
        <f>'28'!F24</f>
        <v>130</v>
      </c>
      <c r="L18" s="95">
        <f>'28'!H24</f>
        <v>1575</v>
      </c>
      <c r="M18" s="712">
        <f>'32'!G25</f>
        <v>31</v>
      </c>
      <c r="N18" s="95">
        <f>'29'!V25</f>
        <v>74.608388074785253</v>
      </c>
      <c r="O18" s="95">
        <f>'31'!V25</f>
        <v>70.35175879396985</v>
      </c>
      <c r="P18" s="711">
        <f>'37'!L25</f>
        <v>0</v>
      </c>
      <c r="Q18" s="95">
        <f>'37'!R25</f>
        <v>0</v>
      </c>
      <c r="R18" s="711">
        <f>'38'!L25</f>
        <v>60.137457044673539</v>
      </c>
      <c r="S18" s="711">
        <f>'38'!R25</f>
        <v>4</v>
      </c>
      <c r="T18" s="95">
        <f>'39'!I25</f>
        <v>80</v>
      </c>
      <c r="U18" s="711">
        <f>'40'!L25</f>
        <v>0</v>
      </c>
      <c r="V18" s="711">
        <f>'41'!F25</f>
        <v>433</v>
      </c>
      <c r="W18" s="95">
        <f>'43'!X26</f>
        <v>86.759581881533094</v>
      </c>
      <c r="X18" s="95">
        <f>'43'!AD26</f>
        <v>86.759581881533094</v>
      </c>
      <c r="Y18" s="95">
        <f>'45'!F25</f>
        <v>220</v>
      </c>
      <c r="Z18" s="95">
        <f>'45'!I25</f>
        <v>70</v>
      </c>
      <c r="AA18" s="95">
        <f>'45'!L25</f>
        <v>68.63636363636364</v>
      </c>
      <c r="AB18" s="713">
        <f>'46'!G25</f>
        <v>940</v>
      </c>
      <c r="AC18" s="95">
        <f>'46'!I25</f>
        <v>98.297872340425528</v>
      </c>
      <c r="AD18" s="95">
        <f>'47'!L26</f>
        <v>97</v>
      </c>
      <c r="AE18" s="95">
        <f>'48'!F24</f>
        <v>813</v>
      </c>
      <c r="AF18" s="95">
        <f>'48'!I24</f>
        <v>787</v>
      </c>
      <c r="AG18" s="95">
        <f>'48'!L24</f>
        <v>96.801968019680203</v>
      </c>
      <c r="AH18" s="95">
        <f>'48'!N24</f>
        <v>0</v>
      </c>
      <c r="AI18" s="711">
        <f>'49'!F25</f>
        <v>7.2815533980582519</v>
      </c>
      <c r="AJ18" s="711">
        <f>'49'!I25</f>
        <v>7.5121951219512191</v>
      </c>
      <c r="AK18" s="711">
        <f>'49'!L25</f>
        <v>4</v>
      </c>
      <c r="AL18" s="711">
        <f>'49'!O25</f>
        <v>49</v>
      </c>
      <c r="AM18" s="95">
        <f>'52'!L26</f>
        <v>0</v>
      </c>
      <c r="AN18" s="95">
        <f>'53'!L25</f>
        <v>298</v>
      </c>
      <c r="AO18" s="714">
        <f>'54'!L26</f>
        <v>823</v>
      </c>
      <c r="AP18" s="95">
        <f>'75'!L25</f>
        <v>0</v>
      </c>
      <c r="AQ18" s="713">
        <f>'76'!F24</f>
        <v>0</v>
      </c>
      <c r="AR18" s="713">
        <f>'80'!G24</f>
        <v>0</v>
      </c>
      <c r="AS18" s="715">
        <f>'82'!G25</f>
        <v>1</v>
      </c>
      <c r="AT18" s="713">
        <f>AVERAGE('[1]81'!I26,'[1]81'!K26)</f>
        <v>1</v>
      </c>
      <c r="AU18" s="713">
        <f>'[1]81'!G26</f>
        <v>4</v>
      </c>
      <c r="AV18" s="691"/>
      <c r="AW18" s="713">
        <f>'82'!I25</f>
        <v>0</v>
      </c>
      <c r="AX18" s="713">
        <f>'82'!K25</f>
        <v>0</v>
      </c>
      <c r="AY18" s="713">
        <f>'82'!M25</f>
        <v>0</v>
      </c>
      <c r="AZ18" s="713">
        <f>'82'!O25</f>
        <v>0</v>
      </c>
      <c r="BA18" s="691">
        <f>'82'!P25/'82'!D25*100</f>
        <v>0</v>
      </c>
      <c r="BB18" s="691"/>
      <c r="BC18" s="691"/>
      <c r="BD18" s="713">
        <f>'83'!R26</f>
        <v>0</v>
      </c>
      <c r="BE18" s="710">
        <f>'84'!F25</f>
        <v>68</v>
      </c>
      <c r="BF18" s="710">
        <f>'84'!AA25</f>
        <v>0</v>
      </c>
      <c r="BG18" s="691"/>
    </row>
    <row r="19" spans="1:59">
      <c r="A19" s="456" t="str">
        <f>'11'!C24</f>
        <v>Ronowijayan</v>
      </c>
      <c r="B19" s="95">
        <f>'12'!E26</f>
        <v>100</v>
      </c>
      <c r="C19" s="710">
        <f>'24'!F26</f>
        <v>0</v>
      </c>
      <c r="D19" s="710">
        <f>'24'!H26</f>
        <v>0</v>
      </c>
      <c r="E19" s="710">
        <f>'24'!J26</f>
        <v>0</v>
      </c>
      <c r="F19" s="710">
        <f>'24'!J26</f>
        <v>0</v>
      </c>
      <c r="G19" s="710">
        <f>'24'!M26</f>
        <v>0</v>
      </c>
      <c r="H19" s="710">
        <f>'24'!Q26</f>
        <v>0</v>
      </c>
      <c r="I19" s="710">
        <f>'24'!S26</f>
        <v>0</v>
      </c>
      <c r="J19" s="711">
        <f>'25'!P26</f>
        <v>0</v>
      </c>
      <c r="K19" s="95">
        <f>'28'!F25</f>
        <v>82</v>
      </c>
      <c r="L19" s="95">
        <f>'28'!H25</f>
        <v>857</v>
      </c>
      <c r="M19" s="712">
        <f>'32'!G26</f>
        <v>25</v>
      </c>
      <c r="N19" s="95">
        <f>'29'!V26</f>
        <v>69.587237275259568</v>
      </c>
      <c r="O19" s="95">
        <f>'31'!V26</f>
        <v>68.421052631578945</v>
      </c>
      <c r="P19" s="711">
        <f>'37'!L26</f>
        <v>0</v>
      </c>
      <c r="Q19" s="95">
        <f>'37'!R26</f>
        <v>0</v>
      </c>
      <c r="R19" s="711">
        <f>'38'!L26</f>
        <v>61.03448275862069</v>
      </c>
      <c r="S19" s="711">
        <f>'38'!R26</f>
        <v>7.9096045197740121</v>
      </c>
      <c r="T19" s="95">
        <f>'39'!I26</f>
        <v>79</v>
      </c>
      <c r="U19" s="711">
        <f>'40'!L26</f>
        <v>0</v>
      </c>
      <c r="V19" s="711">
        <f>'41'!F26</f>
        <v>291</v>
      </c>
      <c r="W19" s="95">
        <f>'43'!X27</f>
        <v>71.428571428571431</v>
      </c>
      <c r="X19" s="95">
        <f>'43'!AD27</f>
        <v>71.428571428571431</v>
      </c>
      <c r="Y19" s="95">
        <f>'45'!F26</f>
        <v>477</v>
      </c>
      <c r="Z19" s="95">
        <f>'45'!I26</f>
        <v>148</v>
      </c>
      <c r="AA19" s="95">
        <f>'45'!L26</f>
        <v>64.360587002096437</v>
      </c>
      <c r="AB19" s="713">
        <f>'46'!G26</f>
        <v>950</v>
      </c>
      <c r="AC19" s="95">
        <f>'46'!I26</f>
        <v>98.842105263157904</v>
      </c>
      <c r="AD19" s="95">
        <f>'47'!L27</f>
        <v>121</v>
      </c>
      <c r="AE19" s="95">
        <f>'48'!F25</f>
        <v>1650</v>
      </c>
      <c r="AF19" s="95">
        <f>'48'!I25</f>
        <v>1629</v>
      </c>
      <c r="AG19" s="95">
        <f>'48'!L25</f>
        <v>98.727272727272734</v>
      </c>
      <c r="AH19" s="95">
        <f>'48'!N25</f>
        <v>0</v>
      </c>
      <c r="AI19" s="711">
        <f>'49'!F26</f>
        <v>7.6568265682656831</v>
      </c>
      <c r="AJ19" s="711">
        <f>'49'!I26</f>
        <v>5.7142857142857144</v>
      </c>
      <c r="AK19" s="711">
        <f>'49'!L26</f>
        <v>3.2380952380952377</v>
      </c>
      <c r="AL19" s="711">
        <f>'49'!O26</f>
        <v>42</v>
      </c>
      <c r="AM19" s="95">
        <f>'52'!L27</f>
        <v>0</v>
      </c>
      <c r="AN19" s="95">
        <f>'53'!L26</f>
        <v>1101</v>
      </c>
      <c r="AO19" s="714">
        <f>'54'!L27</f>
        <v>688</v>
      </c>
      <c r="AP19" s="95">
        <f>'75'!L26</f>
        <v>0</v>
      </c>
      <c r="AQ19" s="713">
        <f>'76'!F25</f>
        <v>0</v>
      </c>
      <c r="AR19" s="713">
        <f>'80'!G25</f>
        <v>2</v>
      </c>
      <c r="AS19" s="715">
        <f>'82'!G26</f>
        <v>1</v>
      </c>
      <c r="AT19" s="713">
        <f>AVERAGE('[1]81'!I27,'[1]81'!K27)</f>
        <v>1</v>
      </c>
      <c r="AU19" s="713">
        <f>'[1]81'!G27</f>
        <v>7</v>
      </c>
      <c r="AV19" s="691"/>
      <c r="AW19" s="713">
        <f>'82'!I26</f>
        <v>0</v>
      </c>
      <c r="AX19" s="713">
        <f>'82'!K26</f>
        <v>0</v>
      </c>
      <c r="AY19" s="713">
        <f>'82'!M26</f>
        <v>0</v>
      </c>
      <c r="AZ19" s="713">
        <f>'82'!O26</f>
        <v>0</v>
      </c>
      <c r="BA19" s="691">
        <f>'82'!P26/'82'!D26*100</f>
        <v>0</v>
      </c>
      <c r="BB19" s="691"/>
      <c r="BC19" s="691"/>
      <c r="BD19" s="713">
        <f>'83'!R27</f>
        <v>0</v>
      </c>
      <c r="BE19" s="710">
        <f>'84'!F26</f>
        <v>214</v>
      </c>
      <c r="BF19" s="710">
        <f>'84'!AA26</f>
        <v>0</v>
      </c>
      <c r="BG19" s="691"/>
    </row>
    <row r="20" spans="1:59">
      <c r="A20" s="456" t="str">
        <f>'11'!C25</f>
        <v>Jetis</v>
      </c>
      <c r="B20" s="95">
        <f>'12'!E27</f>
        <v>100</v>
      </c>
      <c r="C20" s="710">
        <f>'24'!F27</f>
        <v>0</v>
      </c>
      <c r="D20" s="710">
        <f>'24'!H27</f>
        <v>0</v>
      </c>
      <c r="E20" s="710">
        <f>'24'!J27</f>
        <v>0</v>
      </c>
      <c r="F20" s="710">
        <f>'24'!J27</f>
        <v>0</v>
      </c>
      <c r="G20" s="710">
        <f>'24'!M27</f>
        <v>0</v>
      </c>
      <c r="H20" s="710">
        <f>'24'!Q27</f>
        <v>0</v>
      </c>
      <c r="I20" s="710">
        <f>'24'!S27</f>
        <v>0</v>
      </c>
      <c r="J20" s="711">
        <f>'25'!P27</f>
        <v>0</v>
      </c>
      <c r="K20" s="95">
        <f>'28'!F26</f>
        <v>23</v>
      </c>
      <c r="L20" s="95">
        <f>'28'!H26</f>
        <v>1774</v>
      </c>
      <c r="M20" s="712">
        <f>'32'!G27</f>
        <v>11</v>
      </c>
      <c r="N20" s="95">
        <f>'29'!V27</f>
        <v>76.172321768966839</v>
      </c>
      <c r="O20" s="95">
        <f>'31'!V27</f>
        <v>47.783251231527096</v>
      </c>
      <c r="P20" s="711">
        <f>'37'!L27</f>
        <v>0</v>
      </c>
      <c r="Q20" s="95">
        <f>'37'!R27</f>
        <v>0</v>
      </c>
      <c r="R20" s="711">
        <f>'38'!L27</f>
        <v>61.398963730569946</v>
      </c>
      <c r="S20" s="711">
        <f>'38'!R27</f>
        <v>2.9535864978902953</v>
      </c>
      <c r="T20" s="95">
        <f>'39'!I27</f>
        <v>116</v>
      </c>
      <c r="U20" s="711">
        <f>'40'!L27</f>
        <v>0</v>
      </c>
      <c r="V20" s="711">
        <f>'41'!F27</f>
        <v>290</v>
      </c>
      <c r="W20" s="95">
        <f>'43'!X28</f>
        <v>69.028871391076123</v>
      </c>
      <c r="X20" s="95">
        <f>'43'!AD28</f>
        <v>69.29133858267717</v>
      </c>
      <c r="Y20" s="95">
        <f>'45'!F27</f>
        <v>326</v>
      </c>
      <c r="Z20" s="95">
        <f>'45'!I27</f>
        <v>112</v>
      </c>
      <c r="AA20" s="95">
        <f>'45'!L27</f>
        <v>74.846625766871171</v>
      </c>
      <c r="AB20" s="713">
        <f>'46'!G27</f>
        <v>1191</v>
      </c>
      <c r="AC20" s="95">
        <f>'46'!I27</f>
        <v>96.389588581024356</v>
      </c>
      <c r="AD20" s="95">
        <f>'47'!L28</f>
        <v>169</v>
      </c>
      <c r="AE20" s="95">
        <f>'48'!F26</f>
        <v>1139</v>
      </c>
      <c r="AF20" s="95">
        <f>'48'!I26</f>
        <v>1030</v>
      </c>
      <c r="AG20" s="95">
        <f>'48'!L26</f>
        <v>90.430201931518866</v>
      </c>
      <c r="AH20" s="95">
        <f>'48'!N26</f>
        <v>0</v>
      </c>
      <c r="AI20" s="711">
        <f>'49'!F27</f>
        <v>6.3795853269537472</v>
      </c>
      <c r="AJ20" s="711">
        <f>'49'!I27</f>
        <v>8.4988085782366962</v>
      </c>
      <c r="AK20" s="711">
        <f>'49'!L27</f>
        <v>4.6068308181096107</v>
      </c>
      <c r="AL20" s="711">
        <f>'49'!O27</f>
        <v>57</v>
      </c>
      <c r="AM20" s="95">
        <f>'52'!L28</f>
        <v>0</v>
      </c>
      <c r="AN20" s="95">
        <f>'53'!L27</f>
        <v>458</v>
      </c>
      <c r="AO20" s="714">
        <f>'54'!L28</f>
        <v>3570</v>
      </c>
      <c r="AP20" s="95">
        <f>'75'!L27</f>
        <v>0</v>
      </c>
      <c r="AQ20" s="713">
        <f>'76'!F26</f>
        <v>0</v>
      </c>
      <c r="AR20" s="713">
        <f>'80'!G26</f>
        <v>2</v>
      </c>
      <c r="AS20" s="715">
        <f>'82'!G27</f>
        <v>9</v>
      </c>
      <c r="AT20" s="713">
        <f>AVERAGE('[1]81'!I28,'[1]81'!K28)</f>
        <v>0</v>
      </c>
      <c r="AU20" s="713">
        <f>'[1]81'!G28</f>
        <v>16</v>
      </c>
      <c r="AV20" s="691"/>
      <c r="AW20" s="713">
        <f>'82'!I27</f>
        <v>5</v>
      </c>
      <c r="AX20" s="713">
        <f>'82'!K27</f>
        <v>0</v>
      </c>
      <c r="AY20" s="713">
        <f>'82'!M27</f>
        <v>0</v>
      </c>
      <c r="AZ20" s="713">
        <f>'82'!O27</f>
        <v>0</v>
      </c>
      <c r="BA20" s="691">
        <f>'82'!P27/'82'!D27*100</f>
        <v>0</v>
      </c>
      <c r="BB20" s="691"/>
      <c r="BC20" s="691"/>
      <c r="BD20" s="713">
        <f>'83'!R28</f>
        <v>0</v>
      </c>
      <c r="BE20" s="710">
        <f>'84'!F27</f>
        <v>131</v>
      </c>
      <c r="BF20" s="710">
        <f>'84'!AA27</f>
        <v>0</v>
      </c>
      <c r="BG20" s="691"/>
    </row>
    <row r="21" spans="1:59" ht="15.75" customHeight="1">
      <c r="A21" s="456" t="str">
        <f>'11'!C26</f>
        <v>Balong</v>
      </c>
      <c r="B21" s="95">
        <f>'12'!E28</f>
        <v>100</v>
      </c>
      <c r="C21" s="710">
        <f>'24'!F28</f>
        <v>0</v>
      </c>
      <c r="D21" s="710">
        <f>'24'!H28</f>
        <v>0</v>
      </c>
      <c r="E21" s="710">
        <f>'24'!J28</f>
        <v>0</v>
      </c>
      <c r="F21" s="710">
        <f>'24'!J28</f>
        <v>0</v>
      </c>
      <c r="G21" s="710">
        <f>'24'!M28</f>
        <v>0</v>
      </c>
      <c r="H21" s="710">
        <f>'24'!Q28</f>
        <v>0</v>
      </c>
      <c r="I21" s="710">
        <f>'24'!S28</f>
        <v>0</v>
      </c>
      <c r="J21" s="711">
        <f>'25'!P28</f>
        <v>0</v>
      </c>
      <c r="K21" s="95">
        <f>'28'!F27</f>
        <v>147</v>
      </c>
      <c r="L21" s="95">
        <f>'28'!H27</f>
        <v>1738</v>
      </c>
      <c r="M21" s="712">
        <f>'32'!G28</f>
        <v>24</v>
      </c>
      <c r="N21" s="95">
        <f>'29'!V28</f>
        <v>69.04251293049073</v>
      </c>
      <c r="O21" s="95">
        <f>'31'!V28</f>
        <v>34.29951690821256</v>
      </c>
      <c r="P21" s="711">
        <f>'37'!L28</f>
        <v>0</v>
      </c>
      <c r="Q21" s="95">
        <f>'37'!R28</f>
        <v>0</v>
      </c>
      <c r="R21" s="711">
        <f>'38'!L28</f>
        <v>57.632933104631221</v>
      </c>
      <c r="S21" s="711">
        <f>'38'!R28</f>
        <v>6.8452380952380958</v>
      </c>
      <c r="T21" s="95">
        <f>'39'!I28</f>
        <v>162</v>
      </c>
      <c r="U21" s="711">
        <f>'40'!L28</f>
        <v>0</v>
      </c>
      <c r="V21" s="711">
        <f>'41'!F28</f>
        <v>386</v>
      </c>
      <c r="W21" s="95">
        <f>'43'!X29</f>
        <v>78.086956521739125</v>
      </c>
      <c r="X21" s="95">
        <f>'43'!AD29</f>
        <v>77.043478260869563</v>
      </c>
      <c r="Y21" s="95">
        <f>'45'!F28</f>
        <v>261</v>
      </c>
      <c r="Z21" s="95">
        <f>'45'!I28</f>
        <v>115</v>
      </c>
      <c r="AA21" s="95">
        <f>'45'!L28</f>
        <v>85.057471264367805</v>
      </c>
      <c r="AB21" s="713">
        <f>'46'!G28</f>
        <v>1716</v>
      </c>
      <c r="AC21" s="95">
        <f>'46'!I28</f>
        <v>98.951048951048946</v>
      </c>
      <c r="AD21" s="95">
        <f>'47'!L29</f>
        <v>131</v>
      </c>
      <c r="AE21" s="95">
        <f>'48'!F27</f>
        <v>1175</v>
      </c>
      <c r="AF21" s="95">
        <f>'48'!I27</f>
        <v>1084</v>
      </c>
      <c r="AG21" s="95">
        <f>'48'!L27</f>
        <v>92.255319148936167</v>
      </c>
      <c r="AH21" s="95">
        <f>'48'!N27</f>
        <v>0</v>
      </c>
      <c r="AI21" s="711">
        <f>'49'!F28</f>
        <v>9.1566265060240966</v>
      </c>
      <c r="AJ21" s="711">
        <f>'49'!I28</f>
        <v>7.649442755825735</v>
      </c>
      <c r="AK21" s="711">
        <f>'49'!L28</f>
        <v>3.4954407294832825</v>
      </c>
      <c r="AL21" s="711">
        <f>'49'!O28</f>
        <v>95</v>
      </c>
      <c r="AM21" s="95">
        <f>'52'!L29</f>
        <v>0</v>
      </c>
      <c r="AN21" s="95">
        <f>'53'!L28</f>
        <v>1400</v>
      </c>
      <c r="AO21" s="714">
        <f>'54'!L29</f>
        <v>1253</v>
      </c>
      <c r="AP21" s="95">
        <f>'75'!L28</f>
        <v>0</v>
      </c>
      <c r="AQ21" s="713">
        <f>'76'!F27</f>
        <v>1</v>
      </c>
      <c r="AR21" s="713">
        <f>'80'!G27</f>
        <v>3</v>
      </c>
      <c r="AS21" s="715">
        <f>'82'!G28</f>
        <v>2</v>
      </c>
      <c r="AT21" s="713">
        <f>AVERAGE('[1]81'!I29,'[1]81'!K29)</f>
        <v>0.5</v>
      </c>
      <c r="AU21" s="713">
        <f>'[1]81'!G29</f>
        <v>20</v>
      </c>
      <c r="AV21" s="691"/>
      <c r="AW21" s="713">
        <f>'82'!I28</f>
        <v>0</v>
      </c>
      <c r="AX21" s="713">
        <f>'82'!K28</f>
        <v>0</v>
      </c>
      <c r="AY21" s="713">
        <f>'82'!M28</f>
        <v>0</v>
      </c>
      <c r="AZ21" s="713">
        <f>'82'!O28</f>
        <v>0</v>
      </c>
      <c r="BA21" s="691">
        <f>'82'!P28/'82'!D28*100</f>
        <v>0</v>
      </c>
      <c r="BB21" s="691"/>
      <c r="BC21" s="691"/>
      <c r="BD21" s="713">
        <f>'83'!R29</f>
        <v>0</v>
      </c>
      <c r="BE21" s="710">
        <f>'84'!F28</f>
        <v>3839</v>
      </c>
      <c r="BF21" s="710">
        <f>'84'!AA28</f>
        <v>0</v>
      </c>
      <c r="BG21" s="691"/>
    </row>
    <row r="22" spans="1:59" ht="15.75" customHeight="1">
      <c r="A22" s="456" t="str">
        <f>'11'!C27</f>
        <v>Kauman</v>
      </c>
      <c r="B22" s="95">
        <f>'12'!E29</f>
        <v>100</v>
      </c>
      <c r="C22" s="710">
        <f>'24'!F29</f>
        <v>0</v>
      </c>
      <c r="D22" s="710">
        <f>'24'!H29</f>
        <v>0</v>
      </c>
      <c r="E22" s="710">
        <f>'24'!J29</f>
        <v>0</v>
      </c>
      <c r="F22" s="710">
        <f>'24'!J29</f>
        <v>0</v>
      </c>
      <c r="G22" s="710">
        <f>'24'!M29</f>
        <v>0</v>
      </c>
      <c r="H22" s="710">
        <f>'24'!Q29</f>
        <v>0</v>
      </c>
      <c r="I22" s="710">
        <f>'24'!S29</f>
        <v>0</v>
      </c>
      <c r="J22" s="711">
        <f>'25'!P29</f>
        <v>0</v>
      </c>
      <c r="K22" s="95">
        <f>'28'!F28</f>
        <v>145</v>
      </c>
      <c r="L22" s="95">
        <f>'28'!H28</f>
        <v>1261</v>
      </c>
      <c r="M22" s="712">
        <f>'32'!G29</f>
        <v>37</v>
      </c>
      <c r="N22" s="95">
        <f>'29'!V29</f>
        <v>71.340206185567013</v>
      </c>
      <c r="O22" s="95">
        <f>'31'!V29</f>
        <v>18.403547671840354</v>
      </c>
      <c r="P22" s="711">
        <f>'37'!L29</f>
        <v>0</v>
      </c>
      <c r="Q22" s="95">
        <f>'37'!R29</f>
        <v>0</v>
      </c>
      <c r="R22" s="711">
        <f>'38'!L29</f>
        <v>100</v>
      </c>
      <c r="S22" s="711">
        <f>'38'!R29</f>
        <v>3.1746031746031744</v>
      </c>
      <c r="T22" s="95">
        <f>'39'!I29</f>
        <v>121</v>
      </c>
      <c r="U22" s="711">
        <f>'40'!L29</f>
        <v>0</v>
      </c>
      <c r="V22" s="711">
        <f>'41'!F29</f>
        <v>583</v>
      </c>
      <c r="W22" s="95">
        <f>'43'!X30</f>
        <v>61.465721040189123</v>
      </c>
      <c r="X22" s="95">
        <f>'43'!AD30</f>
        <v>61.465721040189123</v>
      </c>
      <c r="Y22" s="95">
        <f>'45'!F29</f>
        <v>397</v>
      </c>
      <c r="Z22" s="95">
        <f>'45'!I29</f>
        <v>144</v>
      </c>
      <c r="AA22" s="95">
        <f>'45'!L29</f>
        <v>80.352644836272034</v>
      </c>
      <c r="AB22" s="713">
        <f>'46'!G29</f>
        <v>1304</v>
      </c>
      <c r="AC22" s="95">
        <f>'46'!I29</f>
        <v>96.319018404907979</v>
      </c>
      <c r="AD22" s="95">
        <f>'47'!L30</f>
        <v>41</v>
      </c>
      <c r="AE22" s="95">
        <f>'48'!F28</f>
        <v>1360</v>
      </c>
      <c r="AF22" s="95">
        <f>'48'!I28</f>
        <v>1254</v>
      </c>
      <c r="AG22" s="95">
        <f>'48'!L28</f>
        <v>92.205882352941188</v>
      </c>
      <c r="AH22" s="95">
        <f>'48'!N28</f>
        <v>0</v>
      </c>
      <c r="AI22" s="711">
        <f>'49'!F29</f>
        <v>10.505212510024057</v>
      </c>
      <c r="AJ22" s="711">
        <f>'49'!I29</f>
        <v>11.557093425605537</v>
      </c>
      <c r="AK22" s="711">
        <f>'49'!L29</f>
        <v>5.1211072664359865</v>
      </c>
      <c r="AL22" s="711">
        <f>'49'!O29</f>
        <v>65</v>
      </c>
      <c r="AM22" s="95" t="e">
        <f>'52'!#REF!</f>
        <v>#REF!</v>
      </c>
      <c r="AN22" s="95">
        <f>'53'!L29</f>
        <v>1200</v>
      </c>
      <c r="AO22" s="714">
        <f>'54'!L30</f>
        <v>3119</v>
      </c>
      <c r="AP22" s="95">
        <f>'75'!L29</f>
        <v>0</v>
      </c>
      <c r="AQ22" s="713">
        <f>'76'!F28</f>
        <v>0</v>
      </c>
      <c r="AR22" s="713">
        <f>'80'!G28</f>
        <v>3</v>
      </c>
      <c r="AS22" s="715">
        <f>'82'!G29</f>
        <v>1</v>
      </c>
      <c r="AT22" s="713">
        <f>AVERAGE('[1]81'!I30,'[1]81'!K30)</f>
        <v>0.5</v>
      </c>
      <c r="AU22" s="713">
        <f>'[1]81'!G30</f>
        <v>12</v>
      </c>
      <c r="AV22" s="691"/>
      <c r="AW22" s="713">
        <f>'82'!I29</f>
        <v>0</v>
      </c>
      <c r="AX22" s="713">
        <f>'82'!K29</f>
        <v>0</v>
      </c>
      <c r="AY22" s="713">
        <f>'82'!M29</f>
        <v>0</v>
      </c>
      <c r="AZ22" s="713">
        <f>'82'!O29</f>
        <v>0</v>
      </c>
      <c r="BA22" s="691" t="e">
        <f>'82'!P29/'82'!D29*100</f>
        <v>#DIV/0!</v>
      </c>
      <c r="BB22" s="691"/>
      <c r="BC22" s="691"/>
      <c r="BD22" s="713" t="e">
        <f>'83'!#REF!</f>
        <v>#REF!</v>
      </c>
      <c r="BE22" s="710">
        <f>'84'!F29</f>
        <v>195</v>
      </c>
      <c r="BF22" s="710">
        <f>'84'!AA29</f>
        <v>0</v>
      </c>
      <c r="BG22" s="691"/>
    </row>
    <row r="23" spans="1:59" ht="15.75" customHeight="1">
      <c r="A23" s="456" t="str">
        <f>'11'!C28</f>
        <v>Ngrandu</v>
      </c>
      <c r="B23" s="95">
        <f>'12'!E30</f>
        <v>100</v>
      </c>
      <c r="C23" s="710" t="e">
        <f>'24'!#REF!</f>
        <v>#REF!</v>
      </c>
      <c r="D23" s="710" t="e">
        <f>'24'!#REF!</f>
        <v>#REF!</v>
      </c>
      <c r="E23" s="710" t="e">
        <f>'24'!#REF!</f>
        <v>#REF!</v>
      </c>
      <c r="F23" s="710" t="e">
        <f>'24'!#REF!</f>
        <v>#REF!</v>
      </c>
      <c r="G23" s="710" t="e">
        <f>'24'!#REF!</f>
        <v>#REF!</v>
      </c>
      <c r="H23" s="710" t="e">
        <f>'24'!#REF!</f>
        <v>#REF!</v>
      </c>
      <c r="I23" s="710" t="e">
        <f>'24'!#REF!</f>
        <v>#REF!</v>
      </c>
      <c r="J23" s="711" t="e">
        <f>'25'!#REF!</f>
        <v>#REF!</v>
      </c>
      <c r="K23" s="95">
        <f>'28'!F29</f>
        <v>50</v>
      </c>
      <c r="L23" s="95">
        <f>'28'!H29</f>
        <v>562</v>
      </c>
      <c r="M23" s="712">
        <f>'32'!G30</f>
        <v>15</v>
      </c>
      <c r="N23" s="95">
        <f>'29'!V30</f>
        <v>74.165382639958906</v>
      </c>
      <c r="O23" s="95">
        <f>'31'!V30</f>
        <v>38.410596026490069</v>
      </c>
      <c r="P23" s="711">
        <f>'37'!L30</f>
        <v>0</v>
      </c>
      <c r="Q23" s="95">
        <f>'37'!R30</f>
        <v>0</v>
      </c>
      <c r="R23" s="711">
        <f>'38'!L30</f>
        <v>68.531468531468533</v>
      </c>
      <c r="S23" s="711">
        <f>'38'!R30</f>
        <v>11.224489795918368</v>
      </c>
      <c r="T23" s="95">
        <f>'39'!I30</f>
        <v>59</v>
      </c>
      <c r="U23" s="711">
        <f>'40'!L30</f>
        <v>0</v>
      </c>
      <c r="V23" s="711">
        <f>'41'!F30</f>
        <v>428</v>
      </c>
      <c r="W23" s="95">
        <f>'43'!X31</f>
        <v>74.468085106382972</v>
      </c>
      <c r="X23" s="95">
        <f>'43'!AD31</f>
        <v>74.468085106382972</v>
      </c>
      <c r="Y23" s="95">
        <f>'45'!F30</f>
        <v>556</v>
      </c>
      <c r="Z23" s="95">
        <f>'45'!I30</f>
        <v>195</v>
      </c>
      <c r="AA23" s="95">
        <f>'45'!L30</f>
        <v>72.841726618705039</v>
      </c>
      <c r="AB23" s="713">
        <f>'46'!G30</f>
        <v>463</v>
      </c>
      <c r="AC23" s="95">
        <f>'46'!I30</f>
        <v>100</v>
      </c>
      <c r="AD23" s="95" t="e">
        <f>'47'!#REF!</f>
        <v>#REF!</v>
      </c>
      <c r="AE23" s="95">
        <f>'48'!F29</f>
        <v>2077</v>
      </c>
      <c r="AF23" s="95">
        <f>'48'!I29</f>
        <v>2075</v>
      </c>
      <c r="AG23" s="95">
        <f>'48'!L29</f>
        <v>99.903707270101108</v>
      </c>
      <c r="AH23" s="95">
        <f>'48'!N29</f>
        <v>0</v>
      </c>
      <c r="AI23" s="711">
        <f>'49'!F30</f>
        <v>7.1969696969696972</v>
      </c>
      <c r="AJ23" s="711">
        <f>'49'!I30</f>
        <v>9.8814229249011856</v>
      </c>
      <c r="AK23" s="711">
        <f>'49'!L30</f>
        <v>4.5454545454545459</v>
      </c>
      <c r="AL23" s="711">
        <f>'49'!O30</f>
        <v>36</v>
      </c>
      <c r="AM23" s="95" t="e">
        <f>'52'!#REF!</f>
        <v>#REF!</v>
      </c>
      <c r="AN23" s="95">
        <f>'53'!L30</f>
        <v>446</v>
      </c>
      <c r="AO23" s="714">
        <f>'54'!L31</f>
        <v>689</v>
      </c>
      <c r="AP23" s="95">
        <f>'75'!L30</f>
        <v>0</v>
      </c>
      <c r="AQ23" s="713">
        <f>'76'!F29</f>
        <v>0</v>
      </c>
      <c r="AR23" s="713">
        <f>'80'!G29</f>
        <v>14</v>
      </c>
      <c r="AS23" s="715" t="e">
        <f>'82'!#REF!</f>
        <v>#REF!</v>
      </c>
      <c r="AT23" s="713">
        <f>AVERAGE('[1]81'!I31,'[1]81'!K31)</f>
        <v>0.5</v>
      </c>
      <c r="AU23" s="713">
        <f>'[1]81'!G31</f>
        <v>9</v>
      </c>
      <c r="AV23" s="691"/>
      <c r="AW23" s="713" t="e">
        <f>'82'!#REF!</f>
        <v>#REF!</v>
      </c>
      <c r="AX23" s="713" t="e">
        <f>'82'!#REF!</f>
        <v>#REF!</v>
      </c>
      <c r="AY23" s="713" t="e">
        <f>'82'!#REF!</f>
        <v>#REF!</v>
      </c>
      <c r="AZ23" s="713" t="e">
        <f>'82'!#REF!</f>
        <v>#REF!</v>
      </c>
      <c r="BA23" s="691" t="e">
        <f>'82'!#REF!/'82'!#REF!*100</f>
        <v>#REF!</v>
      </c>
      <c r="BB23" s="691"/>
      <c r="BC23" s="691"/>
      <c r="BD23" s="713" t="e">
        <f>'83'!#REF!</f>
        <v>#REF!</v>
      </c>
      <c r="BE23" s="710">
        <f>'84'!F30</f>
        <v>649</v>
      </c>
      <c r="BF23" s="710">
        <f>'84'!AA30</f>
        <v>0</v>
      </c>
      <c r="BG23" s="691"/>
    </row>
    <row r="24" spans="1:59" ht="15.75" customHeight="1">
      <c r="A24" s="456" t="str">
        <f>'11'!C29</f>
        <v>Jambon</v>
      </c>
      <c r="B24" s="95">
        <f>'12'!E31</f>
        <v>100</v>
      </c>
      <c r="C24" s="710" t="e">
        <f>'24'!#REF!</f>
        <v>#REF!</v>
      </c>
      <c r="D24" s="710" t="e">
        <f>'24'!#REF!</f>
        <v>#REF!</v>
      </c>
      <c r="E24" s="710" t="e">
        <f>'24'!#REF!</f>
        <v>#REF!</v>
      </c>
      <c r="F24" s="710" t="e">
        <f>'24'!#REF!</f>
        <v>#REF!</v>
      </c>
      <c r="G24" s="710" t="e">
        <f>'24'!#REF!</f>
        <v>#REF!</v>
      </c>
      <c r="H24" s="710" t="e">
        <f>'24'!#REF!</f>
        <v>#REF!</v>
      </c>
      <c r="I24" s="710" t="e">
        <f>'24'!#REF!</f>
        <v>#REF!</v>
      </c>
      <c r="J24" s="711" t="e">
        <f>'25'!#REF!</f>
        <v>#REF!</v>
      </c>
      <c r="K24" s="95" t="e">
        <f>'28'!#REF!</f>
        <v>#REF!</v>
      </c>
      <c r="L24" s="95" t="e">
        <f>'28'!#REF!</f>
        <v>#REF!</v>
      </c>
      <c r="M24" s="712">
        <f>'32'!G31</f>
        <v>6</v>
      </c>
      <c r="N24" s="95" t="e">
        <f>'29'!#REF!</f>
        <v>#REF!</v>
      </c>
      <c r="O24" s="95" t="e">
        <f>'31'!#REF!</f>
        <v>#REF!</v>
      </c>
      <c r="P24" s="711">
        <f>'37'!L31</f>
        <v>0</v>
      </c>
      <c r="Q24" s="95">
        <f>'37'!R31</f>
        <v>0</v>
      </c>
      <c r="R24" s="711" t="e">
        <f>'38'!#REF!</f>
        <v>#REF!</v>
      </c>
      <c r="S24" s="711" t="e">
        <f>'38'!#REF!</f>
        <v>#REF!</v>
      </c>
      <c r="T24" s="95" t="e">
        <f>'39'!#REF!</f>
        <v>#REF!</v>
      </c>
      <c r="U24" s="711" t="e">
        <f>'40'!#REF!</f>
        <v>#REF!</v>
      </c>
      <c r="V24" s="711">
        <f>'41'!F31</f>
        <v>143</v>
      </c>
      <c r="W24" s="95" t="e">
        <f>'43'!#REF!</f>
        <v>#REF!</v>
      </c>
      <c r="X24" s="95" t="e">
        <f>'43'!#REF!</f>
        <v>#REF!</v>
      </c>
      <c r="Y24" s="95">
        <f>'45'!F31</f>
        <v>420</v>
      </c>
      <c r="Z24" s="95">
        <f>'45'!I31</f>
        <v>144</v>
      </c>
      <c r="AA24" s="95">
        <f>'45'!L31</f>
        <v>71.904761904761898</v>
      </c>
      <c r="AB24" s="713" t="e">
        <f>'46'!#REF!</f>
        <v>#REF!</v>
      </c>
      <c r="AC24" s="95" t="e">
        <f>'46'!#REF!</f>
        <v>#REF!</v>
      </c>
      <c r="AD24" s="95" t="e">
        <f>'47'!#REF!</f>
        <v>#REF!</v>
      </c>
      <c r="AE24" s="95">
        <f>'48'!F30</f>
        <v>1299</v>
      </c>
      <c r="AF24" s="95">
        <f>'48'!I30</f>
        <v>1247</v>
      </c>
      <c r="AG24" s="95">
        <f>'48'!L30</f>
        <v>95.996920708237113</v>
      </c>
      <c r="AH24" s="95">
        <f>'48'!N30</f>
        <v>0</v>
      </c>
      <c r="AI24" s="711" t="e">
        <f>'49'!#REF!</f>
        <v>#REF!</v>
      </c>
      <c r="AJ24" s="711" t="e">
        <f>'49'!#REF!</f>
        <v>#REF!</v>
      </c>
      <c r="AK24" s="711" t="e">
        <f>'49'!#REF!</f>
        <v>#REF!</v>
      </c>
      <c r="AL24" s="711" t="e">
        <f>'49'!#REF!</f>
        <v>#REF!</v>
      </c>
      <c r="AM24" s="95" t="e">
        <f>'52'!#REF!</f>
        <v>#REF!</v>
      </c>
      <c r="AN24" s="95" t="e">
        <f>'53'!#REF!</f>
        <v>#REF!</v>
      </c>
      <c r="AO24" s="714" t="e">
        <f>'54'!#REF!</f>
        <v>#REF!</v>
      </c>
      <c r="AP24" s="95" t="e">
        <f>'75'!#REF!</f>
        <v>#REF!</v>
      </c>
      <c r="AQ24" s="713">
        <f>'76'!F30</f>
        <v>0</v>
      </c>
      <c r="AR24" s="713">
        <f>'80'!G30</f>
        <v>0</v>
      </c>
      <c r="AS24" s="715" t="e">
        <f>'82'!#REF!</f>
        <v>#REF!</v>
      </c>
      <c r="AT24" s="713" t="e">
        <f>AVERAGE('[1]81'!#REF!,'[1]81'!#REF!)</f>
        <v>#REF!</v>
      </c>
      <c r="AU24" s="713" t="e">
        <f>'[1]81'!#REF!</f>
        <v>#REF!</v>
      </c>
      <c r="AV24" s="691"/>
      <c r="AW24" s="713" t="e">
        <f>'82'!#REF!</f>
        <v>#REF!</v>
      </c>
      <c r="AX24" s="713" t="e">
        <f>'82'!#REF!</f>
        <v>#REF!</v>
      </c>
      <c r="AY24" s="713" t="e">
        <f>'82'!#REF!</f>
        <v>#REF!</v>
      </c>
      <c r="AZ24" s="713" t="e">
        <f>'82'!#REF!</f>
        <v>#REF!</v>
      </c>
      <c r="BA24" s="691" t="e">
        <f>'82'!#REF!/'82'!#REF!*100</f>
        <v>#REF!</v>
      </c>
      <c r="BB24" s="691"/>
      <c r="BC24" s="691"/>
      <c r="BD24" s="713" t="e">
        <f>'83'!#REF!</f>
        <v>#REF!</v>
      </c>
      <c r="BE24" s="710">
        <f>'84'!F31</f>
        <v>82</v>
      </c>
      <c r="BF24" s="710">
        <f>'84'!AA31</f>
        <v>0</v>
      </c>
      <c r="BG24" s="691"/>
    </row>
    <row r="25" spans="1:59" ht="15.75" customHeight="1">
      <c r="A25" s="456" t="str">
        <f>'11'!C30</f>
        <v>Badegan</v>
      </c>
      <c r="B25" s="95">
        <f>'12'!E32</f>
        <v>100</v>
      </c>
      <c r="C25" s="710" t="e">
        <f>'24'!#REF!</f>
        <v>#REF!</v>
      </c>
      <c r="D25" s="710" t="e">
        <f>'24'!#REF!</f>
        <v>#REF!</v>
      </c>
      <c r="E25" s="710" t="e">
        <f>'24'!#REF!</f>
        <v>#REF!</v>
      </c>
      <c r="F25" s="710" t="e">
        <f>'24'!#REF!</f>
        <v>#REF!</v>
      </c>
      <c r="G25" s="710" t="e">
        <f>'24'!#REF!</f>
        <v>#REF!</v>
      </c>
      <c r="H25" s="710" t="e">
        <f>'24'!#REF!</f>
        <v>#REF!</v>
      </c>
      <c r="I25" s="710" t="e">
        <f>'24'!#REF!</f>
        <v>#REF!</v>
      </c>
      <c r="J25" s="711" t="e">
        <f>'25'!#REF!</f>
        <v>#REF!</v>
      </c>
      <c r="K25" s="95" t="e">
        <f>'28'!#REF!</f>
        <v>#REF!</v>
      </c>
      <c r="L25" s="95" t="e">
        <f>'28'!#REF!</f>
        <v>#REF!</v>
      </c>
      <c r="M25" s="712" t="e">
        <f>'32'!#REF!</f>
        <v>#REF!</v>
      </c>
      <c r="N25" s="95" t="e">
        <f>'29'!#REF!</f>
        <v>#REF!</v>
      </c>
      <c r="O25" s="95" t="e">
        <f>'31'!#REF!</f>
        <v>#REF!</v>
      </c>
      <c r="P25" s="711" t="e">
        <f>'37'!#REF!</f>
        <v>#REF!</v>
      </c>
      <c r="Q25" s="95" t="e">
        <f>'37'!#REF!</f>
        <v>#REF!</v>
      </c>
      <c r="R25" s="711" t="e">
        <f>'38'!#REF!</f>
        <v>#REF!</v>
      </c>
      <c r="S25" s="711" t="e">
        <f>'38'!#REF!</f>
        <v>#REF!</v>
      </c>
      <c r="T25" s="95" t="e">
        <f>'39'!#REF!</f>
        <v>#REF!</v>
      </c>
      <c r="U25" s="711" t="e">
        <f>'40'!#REF!</f>
        <v>#REF!</v>
      </c>
      <c r="V25" s="711" t="e">
        <f>'41'!#REF!</f>
        <v>#REF!</v>
      </c>
      <c r="W25" s="95" t="e">
        <f>'43'!#REF!</f>
        <v>#REF!</v>
      </c>
      <c r="X25" s="95" t="e">
        <f>'43'!#REF!</f>
        <v>#REF!</v>
      </c>
      <c r="Y25" s="95">
        <f>'45'!F32</f>
        <v>133</v>
      </c>
      <c r="Z25" s="95">
        <f>'45'!I32</f>
        <v>47</v>
      </c>
      <c r="AA25" s="95">
        <f>'45'!L32</f>
        <v>78.94736842105263</v>
      </c>
      <c r="AB25" s="713" t="e">
        <f>'46'!#REF!</f>
        <v>#REF!</v>
      </c>
      <c r="AC25" s="95" t="e">
        <f>'46'!#REF!</f>
        <v>#REF!</v>
      </c>
      <c r="AD25" s="95" t="e">
        <f>'47'!#REF!</f>
        <v>#REF!</v>
      </c>
      <c r="AE25" s="95">
        <f>'48'!F31</f>
        <v>540</v>
      </c>
      <c r="AF25" s="95">
        <f>'48'!I31</f>
        <v>528</v>
      </c>
      <c r="AG25" s="95">
        <f>'48'!L31</f>
        <v>97.777777777777771</v>
      </c>
      <c r="AH25" s="95">
        <f>'48'!N31</f>
        <v>0</v>
      </c>
      <c r="AI25" s="711" t="e">
        <f>'49'!#REF!</f>
        <v>#REF!</v>
      </c>
      <c r="AJ25" s="711" t="e">
        <f>'49'!#REF!</f>
        <v>#REF!</v>
      </c>
      <c r="AK25" s="711" t="e">
        <f>'49'!#REF!</f>
        <v>#REF!</v>
      </c>
      <c r="AL25" s="711" t="e">
        <f>'49'!#REF!</f>
        <v>#REF!</v>
      </c>
      <c r="AM25" s="95" t="e">
        <f>'52'!#REF!</f>
        <v>#REF!</v>
      </c>
      <c r="AN25" s="95" t="e">
        <f>'53'!#REF!</f>
        <v>#REF!</v>
      </c>
      <c r="AO25" s="714" t="e">
        <f>'54'!#REF!</f>
        <v>#REF!</v>
      </c>
      <c r="AP25" s="95" t="e">
        <f>'75'!#REF!</f>
        <v>#REF!</v>
      </c>
      <c r="AQ25" s="713" t="e">
        <f>'76'!#REF!</f>
        <v>#REF!</v>
      </c>
      <c r="AR25" s="713" t="e">
        <f>'80'!#REF!</f>
        <v>#REF!</v>
      </c>
      <c r="AS25" s="715" t="e">
        <f>'82'!#REF!</f>
        <v>#REF!</v>
      </c>
      <c r="AT25" s="713" t="e">
        <f>AVERAGE('[1]81'!#REF!,'[1]81'!#REF!)</f>
        <v>#REF!</v>
      </c>
      <c r="AU25" s="713" t="e">
        <f>'[1]81'!#REF!</f>
        <v>#REF!</v>
      </c>
      <c r="AV25" s="691"/>
      <c r="AW25" s="713" t="e">
        <f>'82'!#REF!</f>
        <v>#REF!</v>
      </c>
      <c r="AX25" s="713" t="e">
        <f>'82'!#REF!</f>
        <v>#REF!</v>
      </c>
      <c r="AY25" s="713" t="e">
        <f>'82'!#REF!</f>
        <v>#REF!</v>
      </c>
      <c r="AZ25" s="713" t="e">
        <f>'82'!#REF!</f>
        <v>#REF!</v>
      </c>
      <c r="BA25" s="691" t="e">
        <f>'82'!#REF!/'82'!#REF!*100</f>
        <v>#REF!</v>
      </c>
      <c r="BB25" s="691"/>
      <c r="BC25" s="691"/>
      <c r="BD25" s="713" t="e">
        <f>'83'!#REF!</f>
        <v>#REF!</v>
      </c>
      <c r="BE25" s="710" t="e">
        <f>'84'!#REF!</f>
        <v>#REF!</v>
      </c>
      <c r="BF25" s="710" t="e">
        <f>'84'!#REF!</f>
        <v>#REF!</v>
      </c>
      <c r="BG25" s="691"/>
    </row>
    <row r="26" spans="1:59" ht="15.75" customHeight="1">
      <c r="A26" s="456" t="str">
        <f>'11'!C31</f>
        <v>Sampung</v>
      </c>
      <c r="B26" s="95">
        <f>'12'!E33</f>
        <v>100</v>
      </c>
      <c r="C26" s="710" t="e">
        <f>'24'!#REF!</f>
        <v>#REF!</v>
      </c>
      <c r="D26" s="710" t="e">
        <f>'24'!#REF!</f>
        <v>#REF!</v>
      </c>
      <c r="E26" s="710" t="e">
        <f>'24'!#REF!</f>
        <v>#REF!</v>
      </c>
      <c r="F26" s="710" t="e">
        <f>'24'!#REF!</f>
        <v>#REF!</v>
      </c>
      <c r="G26" s="710" t="e">
        <f>'24'!#REF!</f>
        <v>#REF!</v>
      </c>
      <c r="H26" s="710" t="e">
        <f>'24'!#REF!</f>
        <v>#REF!</v>
      </c>
      <c r="I26" s="710" t="e">
        <f>'24'!#REF!</f>
        <v>#REF!</v>
      </c>
      <c r="J26" s="711" t="e">
        <f>'25'!#REF!</f>
        <v>#REF!</v>
      </c>
      <c r="K26" s="95" t="e">
        <f>'28'!#REF!</f>
        <v>#REF!</v>
      </c>
      <c r="L26" s="95" t="e">
        <f>'28'!#REF!</f>
        <v>#REF!</v>
      </c>
      <c r="M26" s="712" t="e">
        <f>'32'!#REF!</f>
        <v>#REF!</v>
      </c>
      <c r="N26" s="95" t="e">
        <f>'29'!#REF!</f>
        <v>#REF!</v>
      </c>
      <c r="O26" s="95" t="e">
        <f>'31'!#REF!</f>
        <v>#REF!</v>
      </c>
      <c r="P26" s="711" t="e">
        <f>'37'!#REF!</f>
        <v>#REF!</v>
      </c>
      <c r="Q26" s="95" t="e">
        <f>'37'!#REF!</f>
        <v>#REF!</v>
      </c>
      <c r="R26" s="711" t="e">
        <f>'38'!#REF!</f>
        <v>#REF!</v>
      </c>
      <c r="S26" s="711" t="e">
        <f>'38'!#REF!</f>
        <v>#REF!</v>
      </c>
      <c r="T26" s="95" t="e">
        <f>'39'!#REF!</f>
        <v>#REF!</v>
      </c>
      <c r="U26" s="711" t="e">
        <f>'40'!#REF!</f>
        <v>#REF!</v>
      </c>
      <c r="V26" s="711" t="e">
        <f>'41'!#REF!</f>
        <v>#REF!</v>
      </c>
      <c r="W26" s="95">
        <f>'43'!X44</f>
        <v>67.087403821215531</v>
      </c>
      <c r="X26" s="95">
        <f>'43'!AD44</f>
        <v>67.52831330509207</v>
      </c>
      <c r="Y26" s="95" t="e">
        <f>'45'!#REF!</f>
        <v>#REF!</v>
      </c>
      <c r="Z26" s="95" t="e">
        <f>'45'!#REF!</f>
        <v>#REF!</v>
      </c>
      <c r="AA26" s="95" t="e">
        <f>'45'!#REF!</f>
        <v>#REF!</v>
      </c>
      <c r="AB26" s="713" t="e">
        <f>'46'!#REF!</f>
        <v>#REF!</v>
      </c>
      <c r="AC26" s="95" t="e">
        <f>'46'!#REF!</f>
        <v>#REF!</v>
      </c>
      <c r="AD26" s="95">
        <f>'47'!L43</f>
        <v>3771</v>
      </c>
      <c r="AE26" s="95" t="e">
        <f>'48'!#REF!</f>
        <v>#REF!</v>
      </c>
      <c r="AF26" s="95" t="e">
        <f>'48'!#REF!</f>
        <v>#REF!</v>
      </c>
      <c r="AG26" s="95" t="e">
        <f>'48'!#REF!</f>
        <v>#REF!</v>
      </c>
      <c r="AH26" s="95" t="e">
        <f>'48'!#REF!</f>
        <v>#REF!</v>
      </c>
      <c r="AI26" s="711" t="e">
        <f>'49'!#REF!</f>
        <v>#REF!</v>
      </c>
      <c r="AJ26" s="711" t="e">
        <f>'49'!#REF!</f>
        <v>#REF!</v>
      </c>
      <c r="AK26" s="711" t="e">
        <f>'49'!#REF!</f>
        <v>#REF!</v>
      </c>
      <c r="AL26" s="711" t="e">
        <f>'49'!#REF!</f>
        <v>#REF!</v>
      </c>
      <c r="AM26" s="95">
        <f>'52'!L42</f>
        <v>0</v>
      </c>
      <c r="AN26" s="95">
        <f>'53'!L43</f>
        <v>32692</v>
      </c>
      <c r="AO26" s="714" t="e">
        <f>'54'!#REF!</f>
        <v>#REF!</v>
      </c>
      <c r="AP26" s="95" t="e">
        <f>'75'!#REF!</f>
        <v>#REF!</v>
      </c>
      <c r="AQ26" s="713" t="e">
        <f>'76'!#REF!</f>
        <v>#REF!</v>
      </c>
      <c r="AR26" s="713" t="e">
        <f>'80'!#REF!</f>
        <v>#REF!</v>
      </c>
      <c r="AS26" s="715" t="e">
        <f>'82'!#REF!</f>
        <v>#REF!</v>
      </c>
      <c r="AT26" s="713" t="e">
        <f>AVERAGE('[1]81'!#REF!,'[1]81'!#REF!)</f>
        <v>#REF!</v>
      </c>
      <c r="AU26" s="713" t="e">
        <f>'[1]81'!#REF!</f>
        <v>#REF!</v>
      </c>
      <c r="AV26" s="691"/>
      <c r="AW26" s="713" t="e">
        <f>'82'!#REF!</f>
        <v>#REF!</v>
      </c>
      <c r="AX26" s="713" t="e">
        <f>'82'!#REF!</f>
        <v>#REF!</v>
      </c>
      <c r="AY26" s="713" t="e">
        <f>'82'!#REF!</f>
        <v>#REF!</v>
      </c>
      <c r="AZ26" s="713" t="e">
        <f>'82'!#REF!</f>
        <v>#REF!</v>
      </c>
      <c r="BA26" s="691" t="e">
        <f>'82'!#REF!/'82'!#REF!*100</f>
        <v>#REF!</v>
      </c>
      <c r="BB26" s="691"/>
      <c r="BC26" s="691"/>
      <c r="BD26" s="713" t="e">
        <f>'83'!#REF!</f>
        <v>#REF!</v>
      </c>
      <c r="BE26" s="710" t="e">
        <f>'84'!#REF!</f>
        <v>#REF!</v>
      </c>
      <c r="BF26" s="710" t="e">
        <f>'84'!#REF!</f>
        <v>#REF!</v>
      </c>
      <c r="BG26" s="691"/>
    </row>
    <row r="27" spans="1:59" ht="15.75" customHeight="1">
      <c r="A27" s="456" t="str">
        <f>'11'!C32</f>
        <v>Kunti</v>
      </c>
      <c r="B27" s="95">
        <f>'12'!E34</f>
        <v>100</v>
      </c>
      <c r="C27" s="710">
        <f>'24'!F30</f>
        <v>0</v>
      </c>
      <c r="D27" s="710">
        <f>'24'!H30</f>
        <v>0</v>
      </c>
      <c r="E27" s="710">
        <f>'24'!J30</f>
        <v>0</v>
      </c>
      <c r="F27" s="710">
        <f>'24'!J30</f>
        <v>0</v>
      </c>
      <c r="G27" s="710">
        <f>'24'!M30</f>
        <v>0</v>
      </c>
      <c r="H27" s="710">
        <f>'24'!Q30</f>
        <v>0</v>
      </c>
      <c r="I27" s="710">
        <f>'24'!S30</f>
        <v>0</v>
      </c>
      <c r="J27" s="711">
        <f>'25'!P42</f>
        <v>0</v>
      </c>
      <c r="K27" s="95" t="e">
        <f>'28'!#REF!</f>
        <v>#REF!</v>
      </c>
      <c r="L27" s="95" t="e">
        <f>'28'!#REF!</f>
        <v>#REF!</v>
      </c>
      <c r="M27" s="712" t="e">
        <f>'32'!#REF!</f>
        <v>#REF!</v>
      </c>
      <c r="N27" s="95" t="e">
        <f>'29'!#REF!</f>
        <v>#REF!</v>
      </c>
      <c r="O27" s="95" t="e">
        <f>'31'!#REF!</f>
        <v>#REF!</v>
      </c>
      <c r="P27" s="711" t="e">
        <f>'37'!#REF!</f>
        <v>#REF!</v>
      </c>
      <c r="Q27" s="95" t="e">
        <f>'37'!#REF!</f>
        <v>#REF!</v>
      </c>
      <c r="R27" s="711">
        <f>'38'!L43</f>
        <v>63.470873786407765</v>
      </c>
      <c r="S27" s="711">
        <f>'38'!R43</f>
        <v>5.0942365473914233</v>
      </c>
      <c r="T27" s="95">
        <f>'39'!I43</f>
        <v>3540</v>
      </c>
      <c r="U27" s="711" t="e">
        <f>'40'!#REF!</f>
        <v>#REF!</v>
      </c>
      <c r="V27" s="711">
        <f>'41'!F44</f>
        <v>11713</v>
      </c>
      <c r="W27" s="95">
        <f>'43'!X45</f>
        <v>0</v>
      </c>
      <c r="X27" s="95">
        <f>'43'!AD45</f>
        <v>0</v>
      </c>
      <c r="Y27" s="95" t="e">
        <f>'45'!#REF!</f>
        <v>#REF!</v>
      </c>
      <c r="Z27" s="95" t="e">
        <f>'45'!#REF!</f>
        <v>#REF!</v>
      </c>
      <c r="AA27" s="95" t="e">
        <f>'45'!#REF!</f>
        <v>#REF!</v>
      </c>
      <c r="AB27" s="713" t="e">
        <f>'46'!#REF!</f>
        <v>#REF!</v>
      </c>
      <c r="AC27" s="95" t="e">
        <f>'46'!#REF!</f>
        <v>#REF!</v>
      </c>
      <c r="AD27" s="95">
        <f>'47'!L44</f>
        <v>0</v>
      </c>
      <c r="AE27" s="95" t="e">
        <f>'48'!#REF!</f>
        <v>#REF!</v>
      </c>
      <c r="AF27" s="95" t="e">
        <f>'48'!#REF!</f>
        <v>#REF!</v>
      </c>
      <c r="AG27" s="95" t="e">
        <f>'48'!#REF!</f>
        <v>#REF!</v>
      </c>
      <c r="AH27" s="95" t="e">
        <f>'48'!#REF!</f>
        <v>#REF!</v>
      </c>
      <c r="AI27" s="711" t="e">
        <f>'49'!#REF!</f>
        <v>#REF!</v>
      </c>
      <c r="AJ27" s="711" t="e">
        <f>'49'!#REF!</f>
        <v>#REF!</v>
      </c>
      <c r="AK27" s="711" t="e">
        <f>'49'!#REF!</f>
        <v>#REF!</v>
      </c>
      <c r="AL27" s="711" t="e">
        <f>'49'!#REF!</f>
        <v>#REF!</v>
      </c>
      <c r="AM27" s="95">
        <f>'52'!L43</f>
        <v>0</v>
      </c>
      <c r="AN27" s="95">
        <f>'53'!L44</f>
        <v>0</v>
      </c>
      <c r="AO27" s="714" t="e">
        <f>'54'!#REF!</f>
        <v>#REF!</v>
      </c>
      <c r="AP27" s="95" t="e">
        <f>'75'!#REF!</f>
        <v>#REF!</v>
      </c>
      <c r="AQ27" s="713" t="e">
        <f>'76'!#REF!</f>
        <v>#REF!</v>
      </c>
      <c r="AR27" s="713" t="e">
        <f>'80'!#REF!</f>
        <v>#REF!</v>
      </c>
      <c r="AS27" s="715" t="e">
        <f>'82'!#REF!</f>
        <v>#REF!</v>
      </c>
      <c r="AT27" s="713" t="e">
        <f>AVERAGE('[1]81'!#REF!,'[1]81'!#REF!)</f>
        <v>#REF!</v>
      </c>
      <c r="AU27" s="713" t="e">
        <f>'[1]81'!#REF!</f>
        <v>#REF!</v>
      </c>
      <c r="AV27" s="691"/>
      <c r="AW27" s="713" t="e">
        <f>'82'!#REF!</f>
        <v>#REF!</v>
      </c>
      <c r="AX27" s="713" t="e">
        <f>'82'!#REF!</f>
        <v>#REF!</v>
      </c>
      <c r="AY27" s="713" t="e">
        <f>'82'!#REF!</f>
        <v>#REF!</v>
      </c>
      <c r="AZ27" s="713" t="e">
        <f>'82'!#REF!</f>
        <v>#REF!</v>
      </c>
      <c r="BA27" s="691" t="e">
        <f>'82'!#REF!/'82'!#REF!*100</f>
        <v>#REF!</v>
      </c>
      <c r="BB27" s="691"/>
      <c r="BC27" s="691"/>
      <c r="BD27" s="713">
        <f>'83'!R42</f>
        <v>0</v>
      </c>
      <c r="BE27" s="710" t="e">
        <f>'84'!#REF!</f>
        <v>#REF!</v>
      </c>
      <c r="BF27" s="710" t="e">
        <f>'84'!#REF!</f>
        <v>#REF!</v>
      </c>
      <c r="BG27" s="691"/>
    </row>
    <row r="28" spans="1:59" ht="15.75" customHeight="1">
      <c r="A28" s="456" t="str">
        <f>'11'!C33</f>
        <v>Sukorejo</v>
      </c>
      <c r="B28" s="95">
        <f>'12'!E35</f>
        <v>100</v>
      </c>
      <c r="C28" s="710">
        <f>'24'!F31</f>
        <v>0</v>
      </c>
      <c r="D28" s="710">
        <f>'24'!H31</f>
        <v>0</v>
      </c>
      <c r="E28" s="710">
        <f>'24'!J31</f>
        <v>0</v>
      </c>
      <c r="F28" s="710">
        <f>'24'!J31</f>
        <v>0</v>
      </c>
      <c r="G28" s="710">
        <f>'24'!M31</f>
        <v>0</v>
      </c>
      <c r="H28" s="710">
        <f>'24'!Q31</f>
        <v>0</v>
      </c>
      <c r="I28" s="710">
        <f>'24'!S31</f>
        <v>0</v>
      </c>
      <c r="J28" s="711">
        <f>'25'!P43</f>
        <v>0</v>
      </c>
      <c r="K28" s="95">
        <f>'28'!F42</f>
        <v>3619</v>
      </c>
      <c r="L28" s="95">
        <f>'28'!H42</f>
        <v>33819</v>
      </c>
      <c r="M28" s="712" t="e">
        <f>'32'!#REF!</f>
        <v>#REF!</v>
      </c>
      <c r="N28" s="95">
        <f>'29'!V43</f>
        <v>73.142889417434915</v>
      </c>
      <c r="O28" s="95">
        <f>'31'!V43</f>
        <v>40.20349815001682</v>
      </c>
      <c r="P28" s="711">
        <f>'37'!L44</f>
        <v>1</v>
      </c>
      <c r="Q28" s="95">
        <f>'37'!R44</f>
        <v>0</v>
      </c>
      <c r="R28" s="711">
        <f>'38'!L44</f>
        <v>0</v>
      </c>
      <c r="S28" s="711">
        <f>'38'!R44</f>
        <v>0</v>
      </c>
      <c r="T28" s="95">
        <f>'39'!I44</f>
        <v>0</v>
      </c>
      <c r="U28" s="711" t="e">
        <f>'40'!#REF!</f>
        <v>#REF!</v>
      </c>
      <c r="V28" s="711">
        <f>'41'!F45</f>
        <v>0</v>
      </c>
      <c r="W28" s="95">
        <f>'43'!X46</f>
        <v>0</v>
      </c>
      <c r="X28" s="95">
        <f>'43'!AD46</f>
        <v>0</v>
      </c>
      <c r="Y28" s="95">
        <f>'45'!F45</f>
        <v>11740</v>
      </c>
      <c r="Z28" s="95">
        <f>'45'!I45</f>
        <v>4186</v>
      </c>
      <c r="AA28" s="95">
        <f>'45'!L45</f>
        <v>73.551959114139692</v>
      </c>
      <c r="AB28" s="713">
        <f>'46'!G43</f>
        <v>35656</v>
      </c>
      <c r="AC28" s="95">
        <f>'46'!I43</f>
        <v>96.850459950639447</v>
      </c>
      <c r="AD28" s="95">
        <f>'47'!L45</f>
        <v>0</v>
      </c>
      <c r="AE28" s="95">
        <f>'48'!F44</f>
        <v>40394</v>
      </c>
      <c r="AF28" s="95">
        <f>'48'!I44</f>
        <v>37897</v>
      </c>
      <c r="AG28" s="95">
        <f>'48'!L44</f>
        <v>93.818388869634106</v>
      </c>
      <c r="AH28" s="95">
        <f>'48'!N44</f>
        <v>0</v>
      </c>
      <c r="AI28" s="711">
        <f>'49'!F43</f>
        <v>8.1378473230070991</v>
      </c>
      <c r="AJ28" s="711">
        <f>'49'!I43</f>
        <v>7.3521633343911983</v>
      </c>
      <c r="AK28" s="711">
        <f>'49'!L43</f>
        <v>4.231460911879827</v>
      </c>
      <c r="AL28" s="711">
        <f>'49'!O43</f>
        <v>1944</v>
      </c>
      <c r="AM28" s="95">
        <f>'52'!L44</f>
        <v>0</v>
      </c>
      <c r="AN28" s="95">
        <f>'53'!L45</f>
        <v>0</v>
      </c>
      <c r="AO28" s="714" t="e">
        <f>'54'!#REF!</f>
        <v>#REF!</v>
      </c>
      <c r="AP28" s="95">
        <f>'75'!L43</f>
        <v>0.24038461538461539</v>
      </c>
      <c r="AQ28" s="713" t="e">
        <f>'76'!#REF!</f>
        <v>#REF!</v>
      </c>
      <c r="AR28" s="713" t="e">
        <f>'80'!#REF!</f>
        <v>#REF!</v>
      </c>
      <c r="AS28" s="715">
        <f>'82'!G42</f>
        <v>140</v>
      </c>
      <c r="AT28" s="713">
        <f>AVERAGE('[1]81'!I44,'[1]81'!K44)</f>
        <v>35.5</v>
      </c>
      <c r="AU28" s="713">
        <f>'[1]81'!G44</f>
        <v>211</v>
      </c>
      <c r="AV28" s="691"/>
      <c r="AW28" s="713">
        <f>'82'!I42</f>
        <v>56</v>
      </c>
      <c r="AX28" s="713">
        <f>'82'!K42</f>
        <v>0</v>
      </c>
      <c r="AY28" s="713">
        <f>'82'!M42</f>
        <v>0</v>
      </c>
      <c r="AZ28" s="713">
        <f>'82'!O42</f>
        <v>0</v>
      </c>
      <c r="BA28" s="691">
        <f>'82'!P42/'82'!D42*100</f>
        <v>0</v>
      </c>
      <c r="BB28" s="691"/>
      <c r="BC28" s="691"/>
      <c r="BD28" s="713">
        <f>'83'!R43</f>
        <v>0</v>
      </c>
      <c r="BE28" s="710" t="e">
        <f>'84'!#REF!</f>
        <v>#REF!</v>
      </c>
      <c r="BF28" s="710" t="e">
        <f>'84'!#REF!</f>
        <v>#REF!</v>
      </c>
      <c r="BG28" s="691"/>
    </row>
    <row r="29" spans="1:59" ht="15.75" customHeight="1">
      <c r="A29" s="456" t="str">
        <f>'11'!C34</f>
        <v>Po. Utara</v>
      </c>
      <c r="B29" s="95">
        <f>'12'!E36</f>
        <v>100</v>
      </c>
      <c r="C29" s="710">
        <f>'24'!F32</f>
        <v>0</v>
      </c>
      <c r="D29" s="710">
        <f>'24'!H32</f>
        <v>0</v>
      </c>
      <c r="E29" s="710">
        <f>'24'!J32</f>
        <v>0</v>
      </c>
      <c r="F29" s="710">
        <f>'24'!J32</f>
        <v>0</v>
      </c>
      <c r="G29" s="710">
        <f>'24'!M32</f>
        <v>0</v>
      </c>
      <c r="H29" s="710">
        <f>'24'!Q32</f>
        <v>0</v>
      </c>
      <c r="I29" s="710">
        <f>'24'!S32</f>
        <v>0</v>
      </c>
      <c r="J29" s="711">
        <f>'25'!P44</f>
        <v>0</v>
      </c>
      <c r="K29" s="95">
        <f>'28'!F43</f>
        <v>0</v>
      </c>
      <c r="L29" s="95">
        <f>'28'!H43</f>
        <v>0</v>
      </c>
      <c r="M29" s="712">
        <f>'32'!G44</f>
        <v>796</v>
      </c>
      <c r="N29" s="95">
        <f>'29'!V44</f>
        <v>0</v>
      </c>
      <c r="O29" s="95">
        <f>'31'!V44</f>
        <v>0</v>
      </c>
      <c r="P29" s="711">
        <f>'37'!L45</f>
        <v>0</v>
      </c>
      <c r="Q29" s="95">
        <f>'37'!R45</f>
        <v>0</v>
      </c>
      <c r="R29" s="711">
        <f>'38'!L45</f>
        <v>0</v>
      </c>
      <c r="S29" s="711">
        <f>'38'!R45</f>
        <v>0</v>
      </c>
      <c r="T29" s="95">
        <f>'39'!I45</f>
        <v>0</v>
      </c>
      <c r="U29" s="711">
        <f>'40'!L43</f>
        <v>0</v>
      </c>
      <c r="V29" s="711">
        <f>'41'!F46</f>
        <v>0</v>
      </c>
      <c r="W29" s="95">
        <f>'43'!X47</f>
        <v>0</v>
      </c>
      <c r="X29" s="95">
        <f>'43'!AD47</f>
        <v>0</v>
      </c>
      <c r="Y29" s="95">
        <f>'45'!F46</f>
        <v>0</v>
      </c>
      <c r="Z29" s="95">
        <f>'45'!I46</f>
        <v>0</v>
      </c>
      <c r="AA29" s="95">
        <f>'45'!L46</f>
        <v>0</v>
      </c>
      <c r="AB29" s="713">
        <f>'46'!G44</f>
        <v>0</v>
      </c>
      <c r="AC29" s="95">
        <f>'46'!I44</f>
        <v>0</v>
      </c>
      <c r="AD29" s="95">
        <f>'47'!L46</f>
        <v>0</v>
      </c>
      <c r="AE29" s="95">
        <f>'48'!F45</f>
        <v>0</v>
      </c>
      <c r="AF29" s="95">
        <f>'48'!I45</f>
        <v>0</v>
      </c>
      <c r="AG29" s="95">
        <f>'48'!L45</f>
        <v>0</v>
      </c>
      <c r="AH29" s="95">
        <f>'48'!N45</f>
        <v>0</v>
      </c>
      <c r="AI29" s="711">
        <f>'49'!F44</f>
        <v>0</v>
      </c>
      <c r="AJ29" s="711">
        <f>'49'!I44</f>
        <v>0</v>
      </c>
      <c r="AK29" s="711">
        <f>'49'!L44</f>
        <v>0</v>
      </c>
      <c r="AL29" s="711">
        <f>'49'!O44</f>
        <v>0</v>
      </c>
      <c r="AM29" s="95">
        <f>'52'!L45</f>
        <v>0</v>
      </c>
      <c r="AN29" s="95">
        <f>'53'!L46</f>
        <v>0</v>
      </c>
      <c r="AO29" s="714">
        <f>'54'!L44</f>
        <v>55445</v>
      </c>
      <c r="AP29" s="95">
        <f>'75'!L44</f>
        <v>0</v>
      </c>
      <c r="AQ29" s="713">
        <f>'76'!F43</f>
        <v>17</v>
      </c>
      <c r="AR29" s="713" t="e">
        <f>'80'!#REF!</f>
        <v>#REF!</v>
      </c>
      <c r="AS29" s="715">
        <f>'82'!G43</f>
        <v>0</v>
      </c>
      <c r="AT29" s="713" t="e">
        <f>AVERAGE('[1]81'!I45,'[1]81'!K45)</f>
        <v>#DIV/0!</v>
      </c>
      <c r="AU29" s="713">
        <f>'[1]81'!G45</f>
        <v>0</v>
      </c>
      <c r="AV29" s="691"/>
      <c r="AW29" s="713">
        <f>'82'!I43</f>
        <v>0</v>
      </c>
      <c r="AX29" s="713">
        <f>'82'!K43</f>
        <v>0</v>
      </c>
      <c r="AY29" s="713">
        <f>'82'!M43</f>
        <v>0</v>
      </c>
      <c r="AZ29" s="713">
        <f>'82'!O43</f>
        <v>0</v>
      </c>
      <c r="BA29" s="691" t="e">
        <f>'82'!P43/'82'!D43*100</f>
        <v>#DIV/0!</v>
      </c>
      <c r="BB29" s="691"/>
      <c r="BC29" s="691"/>
      <c r="BD29" s="713">
        <f>'83'!R44</f>
        <v>0</v>
      </c>
      <c r="BE29" s="710" t="e">
        <f>'84'!#REF!</f>
        <v>#REF!</v>
      </c>
      <c r="BF29" s="710" t="e">
        <f>'84'!#REF!</f>
        <v>#REF!</v>
      </c>
      <c r="BG29" s="691"/>
    </row>
    <row r="30" spans="1:59" ht="15.75" customHeight="1">
      <c r="A30" s="456" t="str">
        <f>'11'!C35</f>
        <v>Po. Selatan</v>
      </c>
      <c r="B30" s="95">
        <f>'12'!E37</f>
        <v>100</v>
      </c>
      <c r="C30" s="710">
        <f>'24'!F33</f>
        <v>0</v>
      </c>
      <c r="D30" s="710">
        <f>'24'!H33</f>
        <v>0</v>
      </c>
      <c r="E30" s="710">
        <f>'24'!J33</f>
        <v>0</v>
      </c>
      <c r="F30" s="710">
        <f>'24'!J33</f>
        <v>0</v>
      </c>
      <c r="G30" s="710">
        <f>'24'!M33</f>
        <v>0</v>
      </c>
      <c r="H30" s="710">
        <f>'24'!Q33</f>
        <v>0</v>
      </c>
      <c r="I30" s="710">
        <f>'24'!S33</f>
        <v>0</v>
      </c>
      <c r="J30" s="711">
        <f>'25'!P45</f>
        <v>0</v>
      </c>
      <c r="K30" s="95">
        <f>'28'!F44</f>
        <v>0</v>
      </c>
      <c r="L30" s="95">
        <f>'28'!H44</f>
        <v>0</v>
      </c>
      <c r="M30" s="712">
        <f>'32'!G45</f>
        <v>0</v>
      </c>
      <c r="N30" s="95">
        <f>'29'!V45</f>
        <v>0</v>
      </c>
      <c r="O30" s="95">
        <f>'31'!V45</f>
        <v>0</v>
      </c>
      <c r="P30" s="711">
        <f>'37'!L46</f>
        <v>0</v>
      </c>
      <c r="Q30" s="95">
        <f>'37'!R46</f>
        <v>0</v>
      </c>
      <c r="R30" s="711">
        <f>'38'!L46</f>
        <v>0</v>
      </c>
      <c r="S30" s="711">
        <f>'38'!R46</f>
        <v>0</v>
      </c>
      <c r="T30" s="95">
        <f>'39'!I46</f>
        <v>0</v>
      </c>
      <c r="U30" s="711">
        <f>'40'!L44</f>
        <v>0</v>
      </c>
      <c r="V30" s="711">
        <f>'41'!F47</f>
        <v>0</v>
      </c>
      <c r="W30" s="95">
        <f>'43'!X48</f>
        <v>0</v>
      </c>
      <c r="X30" s="95">
        <f>'43'!AD48</f>
        <v>0</v>
      </c>
      <c r="Y30" s="95">
        <f>'45'!F47</f>
        <v>0</v>
      </c>
      <c r="Z30" s="95">
        <f>'45'!I47</f>
        <v>0</v>
      </c>
      <c r="AA30" s="95">
        <f>'45'!L47</f>
        <v>0</v>
      </c>
      <c r="AB30" s="713">
        <f>'46'!G45</f>
        <v>0</v>
      </c>
      <c r="AC30" s="95">
        <f>'46'!I45</f>
        <v>0</v>
      </c>
      <c r="AD30" s="95">
        <f>'47'!L47</f>
        <v>0</v>
      </c>
      <c r="AE30" s="95">
        <f>'48'!F46</f>
        <v>0</v>
      </c>
      <c r="AF30" s="95">
        <f>'48'!I46</f>
        <v>0</v>
      </c>
      <c r="AG30" s="95">
        <f>'48'!L46</f>
        <v>0</v>
      </c>
      <c r="AH30" s="95">
        <f>'48'!N46</f>
        <v>0</v>
      </c>
      <c r="AI30" s="711">
        <f>'49'!F45</f>
        <v>0</v>
      </c>
      <c r="AJ30" s="711">
        <f>'49'!I45</f>
        <v>0</v>
      </c>
      <c r="AK30" s="711">
        <f>'49'!L45</f>
        <v>0</v>
      </c>
      <c r="AL30" s="711">
        <f>'49'!O45</f>
        <v>0</v>
      </c>
      <c r="AM30" s="95">
        <f>'52'!L46</f>
        <v>0</v>
      </c>
      <c r="AN30" s="95">
        <f>'53'!L47</f>
        <v>0</v>
      </c>
      <c r="AO30" s="714">
        <f>'54'!L45</f>
        <v>0</v>
      </c>
      <c r="AP30" s="95">
        <f>'75'!L45</f>
        <v>0</v>
      </c>
      <c r="AQ30" s="713">
        <f>'76'!F44</f>
        <v>0</v>
      </c>
      <c r="AR30" s="713">
        <f>'80'!G43</f>
        <v>70</v>
      </c>
      <c r="AS30" s="715">
        <f>'82'!G44</f>
        <v>0</v>
      </c>
      <c r="AT30" s="713" t="e">
        <f>AVERAGE('[1]81'!I46,'[1]81'!K46)</f>
        <v>#DIV/0!</v>
      </c>
      <c r="AU30" s="713">
        <f>'[1]81'!G46</f>
        <v>0</v>
      </c>
      <c r="AV30" s="691"/>
      <c r="AW30" s="713">
        <f>'82'!I44</f>
        <v>0</v>
      </c>
      <c r="AX30" s="713">
        <f>'82'!K44</f>
        <v>0</v>
      </c>
      <c r="AY30" s="713">
        <f>'82'!M44</f>
        <v>0</v>
      </c>
      <c r="AZ30" s="713">
        <f>'82'!O44</f>
        <v>0</v>
      </c>
      <c r="BA30" s="691" t="e">
        <f>'82'!P44/'82'!D44*100</f>
        <v>#DIV/0!</v>
      </c>
      <c r="BB30" s="691"/>
      <c r="BC30" s="691"/>
      <c r="BD30" s="713">
        <f>'83'!R45</f>
        <v>0</v>
      </c>
      <c r="BE30" s="710">
        <f>'84'!F44</f>
        <v>18821</v>
      </c>
      <c r="BF30" s="710">
        <f>'84'!AA44</f>
        <v>0</v>
      </c>
      <c r="BG30" s="691"/>
    </row>
    <row r="31" spans="1:59" ht="15.75" customHeight="1">
      <c r="A31" s="456" t="str">
        <f>'11'!C36</f>
        <v>Babadan</v>
      </c>
      <c r="B31" s="95">
        <f>'12'!E38</f>
        <v>100</v>
      </c>
      <c r="C31" s="710">
        <f>'24'!F34</f>
        <v>0</v>
      </c>
      <c r="D31" s="710">
        <f>'24'!H34</f>
        <v>0</v>
      </c>
      <c r="E31" s="710">
        <f>'24'!J34</f>
        <v>0</v>
      </c>
      <c r="F31" s="710">
        <f>'24'!J34</f>
        <v>0</v>
      </c>
      <c r="G31" s="710">
        <f>'24'!M34</f>
        <v>0</v>
      </c>
      <c r="H31" s="710">
        <f>'24'!Q34</f>
        <v>0</v>
      </c>
      <c r="I31" s="710">
        <f>'24'!S34</f>
        <v>0</v>
      </c>
      <c r="J31" s="711">
        <f>'25'!P46</f>
        <v>0</v>
      </c>
      <c r="K31" s="95">
        <f>'28'!F45</f>
        <v>3619</v>
      </c>
      <c r="L31" s="95">
        <f>'28'!H45</f>
        <v>0</v>
      </c>
      <c r="M31" s="712">
        <f>'32'!G46</f>
        <v>0</v>
      </c>
      <c r="N31" s="95">
        <f>'29'!V46</f>
        <v>0</v>
      </c>
      <c r="O31" s="95">
        <f>'31'!V46</f>
        <v>0</v>
      </c>
      <c r="P31" s="711">
        <f>'37'!L47</f>
        <v>0</v>
      </c>
      <c r="Q31" s="95">
        <f>'37'!R47</f>
        <v>0</v>
      </c>
      <c r="R31" s="711">
        <f>'38'!L47</f>
        <v>0</v>
      </c>
      <c r="S31" s="711">
        <f>'38'!R47</f>
        <v>0</v>
      </c>
      <c r="T31" s="95">
        <f>'39'!I47</f>
        <v>0</v>
      </c>
      <c r="U31" s="711">
        <f>'40'!L45</f>
        <v>0</v>
      </c>
      <c r="V31" s="711">
        <f>'41'!F48</f>
        <v>0</v>
      </c>
      <c r="W31" s="95">
        <f>'43'!X49</f>
        <v>0</v>
      </c>
      <c r="X31" s="95">
        <f>'43'!AD49</f>
        <v>0</v>
      </c>
      <c r="Y31" s="95">
        <f>'45'!F48</f>
        <v>0</v>
      </c>
      <c r="Z31" s="95">
        <f>'45'!I48</f>
        <v>0</v>
      </c>
      <c r="AA31" s="95">
        <f>'45'!L48</f>
        <v>0</v>
      </c>
      <c r="AB31" s="713">
        <f>'46'!G46</f>
        <v>0</v>
      </c>
      <c r="AC31" s="95">
        <f>'46'!I46</f>
        <v>0</v>
      </c>
      <c r="AD31" s="95">
        <f>'47'!L48</f>
        <v>0</v>
      </c>
      <c r="AE31" s="95">
        <f>'48'!F47</f>
        <v>0</v>
      </c>
      <c r="AF31" s="95">
        <f>'48'!I47</f>
        <v>0</v>
      </c>
      <c r="AG31" s="95">
        <f>'48'!L47</f>
        <v>0</v>
      </c>
      <c r="AH31" s="95">
        <f>'48'!N47</f>
        <v>0</v>
      </c>
      <c r="AI31" s="711">
        <f>'49'!F46</f>
        <v>0</v>
      </c>
      <c r="AJ31" s="711">
        <f>'49'!I46</f>
        <v>0</v>
      </c>
      <c r="AK31" s="711">
        <f>'49'!L46</f>
        <v>0</v>
      </c>
      <c r="AL31" s="711">
        <f>'49'!O46</f>
        <v>0</v>
      </c>
      <c r="AM31" s="95">
        <f>'52'!L47</f>
        <v>0</v>
      </c>
      <c r="AN31" s="95">
        <f>'53'!L48</f>
        <v>0</v>
      </c>
      <c r="AO31" s="714">
        <f>'54'!L46</f>
        <v>0</v>
      </c>
      <c r="AP31" s="95">
        <f>'75'!L46</f>
        <v>0</v>
      </c>
      <c r="AQ31" s="713">
        <f>'76'!F45</f>
        <v>0</v>
      </c>
      <c r="AR31" s="713">
        <f>'80'!G44</f>
        <v>0</v>
      </c>
      <c r="AS31" s="715">
        <f>'82'!G45</f>
        <v>0</v>
      </c>
      <c r="AT31" s="713" t="e">
        <f>AVERAGE('[1]81'!I47,'[1]81'!K47)</f>
        <v>#DIV/0!</v>
      </c>
      <c r="AU31" s="713">
        <f>'[1]81'!G47</f>
        <v>0</v>
      </c>
      <c r="AV31" s="691"/>
      <c r="AW31" s="713">
        <f>'82'!I45</f>
        <v>0</v>
      </c>
      <c r="AX31" s="713">
        <f>'82'!K45</f>
        <v>0</v>
      </c>
      <c r="AY31" s="713">
        <f>'82'!M45</f>
        <v>0</v>
      </c>
      <c r="AZ31" s="713">
        <f>'82'!O45</f>
        <v>0</v>
      </c>
      <c r="BA31" s="691" t="e">
        <f>'82'!P45/'82'!D45*100</f>
        <v>#DIV/0!</v>
      </c>
      <c r="BB31" s="691"/>
      <c r="BC31" s="691"/>
      <c r="BD31" s="713">
        <f>'83'!R46</f>
        <v>0</v>
      </c>
      <c r="BE31" s="710">
        <f>'84'!F45</f>
        <v>0</v>
      </c>
      <c r="BF31" s="710">
        <f>'84'!AA45</f>
        <v>0</v>
      </c>
      <c r="BG31" s="691"/>
    </row>
    <row r="32" spans="1:59" ht="15.75" customHeight="1">
      <c r="A32" s="456" t="str">
        <f>'11'!C37</f>
        <v>Sukosari</v>
      </c>
      <c r="B32" s="95">
        <f>'12'!E39</f>
        <v>100</v>
      </c>
      <c r="C32" s="710">
        <f>'24'!F35</f>
        <v>0</v>
      </c>
      <c r="D32" s="710">
        <f>'24'!H35</f>
        <v>0</v>
      </c>
      <c r="E32" s="710">
        <f>'24'!J35</f>
        <v>0</v>
      </c>
      <c r="F32" s="710">
        <f>'24'!J35</f>
        <v>0</v>
      </c>
      <c r="G32" s="710">
        <f>'24'!M35</f>
        <v>0</v>
      </c>
      <c r="H32" s="710">
        <f>'24'!Q35</f>
        <v>0</v>
      </c>
      <c r="I32" s="710">
        <f>'24'!S35</f>
        <v>0</v>
      </c>
      <c r="J32" s="711">
        <f>'25'!P47</f>
        <v>0</v>
      </c>
      <c r="K32" s="95">
        <f>'28'!F46</f>
        <v>0</v>
      </c>
      <c r="L32" s="95">
        <f>'28'!H46</f>
        <v>0</v>
      </c>
      <c r="M32" s="712">
        <f>'32'!G47</f>
        <v>0</v>
      </c>
      <c r="N32" s="95">
        <f>'29'!V47</f>
        <v>0</v>
      </c>
      <c r="O32" s="95">
        <f>'31'!V47</f>
        <v>0</v>
      </c>
      <c r="P32" s="711">
        <f>'37'!L48</f>
        <v>0</v>
      </c>
      <c r="Q32" s="95">
        <f>'37'!R48</f>
        <v>0</v>
      </c>
      <c r="R32" s="711">
        <f>'38'!L48</f>
        <v>0</v>
      </c>
      <c r="S32" s="711">
        <f>'38'!R48</f>
        <v>0</v>
      </c>
      <c r="T32" s="95">
        <f>'39'!I48</f>
        <v>0</v>
      </c>
      <c r="U32" s="711">
        <f>'40'!L46</f>
        <v>0</v>
      </c>
      <c r="V32" s="711">
        <f>'41'!F49</f>
        <v>0</v>
      </c>
      <c r="W32" s="95">
        <f>'43'!X50</f>
        <v>0</v>
      </c>
      <c r="X32" s="95">
        <f>'43'!AD50</f>
        <v>0</v>
      </c>
      <c r="Y32" s="95">
        <f>'45'!F49</f>
        <v>0</v>
      </c>
      <c r="Z32" s="95">
        <f>'45'!I49</f>
        <v>0</v>
      </c>
      <c r="AA32" s="95">
        <f>'45'!L49</f>
        <v>0</v>
      </c>
      <c r="AB32" s="713">
        <f>'46'!G47</f>
        <v>0</v>
      </c>
      <c r="AC32" s="95">
        <f>'46'!I47</f>
        <v>0</v>
      </c>
      <c r="AD32" s="95">
        <f>'47'!L49</f>
        <v>0</v>
      </c>
      <c r="AE32" s="95">
        <f>'48'!F48</f>
        <v>0</v>
      </c>
      <c r="AF32" s="95">
        <f>'48'!I48</f>
        <v>0</v>
      </c>
      <c r="AG32" s="95">
        <f>'48'!L48</f>
        <v>0</v>
      </c>
      <c r="AH32" s="95">
        <f>'48'!N48</f>
        <v>0</v>
      </c>
      <c r="AI32" s="711">
        <f>'49'!F47</f>
        <v>0</v>
      </c>
      <c r="AJ32" s="711">
        <f>'49'!I47</f>
        <v>0</v>
      </c>
      <c r="AK32" s="711">
        <f>'49'!L47</f>
        <v>0</v>
      </c>
      <c r="AL32" s="711">
        <f>'49'!O47</f>
        <v>0</v>
      </c>
      <c r="AM32" s="95">
        <f>'52'!L48</f>
        <v>0</v>
      </c>
      <c r="AN32" s="95">
        <f>'53'!L49</f>
        <v>0</v>
      </c>
      <c r="AO32" s="714">
        <f>'54'!L47</f>
        <v>0</v>
      </c>
      <c r="AP32" s="95">
        <f>'75'!L47</f>
        <v>0</v>
      </c>
      <c r="AQ32" s="713">
        <f>'76'!F46</f>
        <v>0</v>
      </c>
      <c r="AR32" s="713">
        <f>'80'!G45</f>
        <v>0</v>
      </c>
      <c r="AS32" s="715">
        <f>'82'!G46</f>
        <v>0</v>
      </c>
      <c r="AT32" s="713" t="e">
        <f>AVERAGE('[1]81'!I48,'[1]81'!K48)</f>
        <v>#DIV/0!</v>
      </c>
      <c r="AU32" s="713">
        <f>'[1]81'!G48</f>
        <v>0</v>
      </c>
      <c r="AV32" s="691"/>
      <c r="AW32" s="713">
        <f>'82'!I46</f>
        <v>0</v>
      </c>
      <c r="AX32" s="713">
        <f>'82'!K46</f>
        <v>0</v>
      </c>
      <c r="AY32" s="713">
        <f>'82'!M46</f>
        <v>0</v>
      </c>
      <c r="AZ32" s="713">
        <f>'82'!O46</f>
        <v>0</v>
      </c>
      <c r="BA32" s="691" t="e">
        <f>'82'!P46/'82'!D46*100</f>
        <v>#DIV/0!</v>
      </c>
      <c r="BB32" s="691"/>
      <c r="BC32" s="691"/>
      <c r="BD32" s="713">
        <f>'83'!R47</f>
        <v>0</v>
      </c>
      <c r="BE32" s="710">
        <f>'84'!F46</f>
        <v>0</v>
      </c>
      <c r="BF32" s="710">
        <f>'84'!AA46</f>
        <v>0</v>
      </c>
      <c r="BG32" s="691"/>
    </row>
    <row r="33" spans="1:59" ht="15.75" customHeight="1">
      <c r="A33" s="456" t="str">
        <f>'11'!C38</f>
        <v>Jenangan</v>
      </c>
      <c r="B33" s="95">
        <f>'12'!E40</f>
        <v>100</v>
      </c>
      <c r="C33" s="710">
        <f>'24'!F36</f>
        <v>0</v>
      </c>
      <c r="D33" s="710">
        <f>'24'!H36</f>
        <v>0</v>
      </c>
      <c r="E33" s="710">
        <f>'24'!J36</f>
        <v>0</v>
      </c>
      <c r="F33" s="710">
        <f>'24'!J36</f>
        <v>0</v>
      </c>
      <c r="G33" s="710">
        <f>'24'!M36</f>
        <v>0</v>
      </c>
      <c r="H33" s="710">
        <f>'24'!Q36</f>
        <v>0</v>
      </c>
      <c r="I33" s="710">
        <f>'24'!S36</f>
        <v>0</v>
      </c>
      <c r="J33" s="711">
        <f>'25'!P48</f>
        <v>0</v>
      </c>
      <c r="K33" s="95">
        <f>'28'!F47</f>
        <v>0</v>
      </c>
      <c r="L33" s="95">
        <f>'28'!H47</f>
        <v>0</v>
      </c>
      <c r="M33" s="712">
        <f>'32'!G48</f>
        <v>0</v>
      </c>
      <c r="N33" s="95">
        <f>'29'!V48</f>
        <v>0</v>
      </c>
      <c r="O33" s="95">
        <f>'31'!V48</f>
        <v>0</v>
      </c>
      <c r="P33" s="711">
        <f>'37'!L49</f>
        <v>0</v>
      </c>
      <c r="Q33" s="95">
        <f>'37'!R49</f>
        <v>0</v>
      </c>
      <c r="R33" s="711">
        <f>'38'!L49</f>
        <v>0</v>
      </c>
      <c r="S33" s="711">
        <f>'38'!R49</f>
        <v>0</v>
      </c>
      <c r="T33" s="95">
        <f>'39'!I49</f>
        <v>0</v>
      </c>
      <c r="U33" s="711">
        <f>'40'!L47</f>
        <v>0</v>
      </c>
      <c r="V33" s="711">
        <f>'41'!F50</f>
        <v>0</v>
      </c>
      <c r="W33" s="95">
        <f>'43'!X51</f>
        <v>0</v>
      </c>
      <c r="X33" s="95">
        <f>'43'!AD51</f>
        <v>0</v>
      </c>
      <c r="Y33" s="95">
        <f>'45'!F50</f>
        <v>0</v>
      </c>
      <c r="Z33" s="95">
        <f>'45'!I50</f>
        <v>0</v>
      </c>
      <c r="AA33" s="95">
        <f>'45'!L50</f>
        <v>0</v>
      </c>
      <c r="AB33" s="713">
        <f>'46'!G48</f>
        <v>0</v>
      </c>
      <c r="AC33" s="95">
        <f>'46'!I48</f>
        <v>0</v>
      </c>
      <c r="AD33" s="95">
        <f>'47'!L50</f>
        <v>0</v>
      </c>
      <c r="AE33" s="95">
        <f>'48'!F49</f>
        <v>0</v>
      </c>
      <c r="AF33" s="95">
        <f>'48'!I49</f>
        <v>0</v>
      </c>
      <c r="AG33" s="95">
        <f>'48'!L49</f>
        <v>0</v>
      </c>
      <c r="AH33" s="95">
        <f>'48'!N49</f>
        <v>0</v>
      </c>
      <c r="AI33" s="711">
        <f>'49'!F48</f>
        <v>0</v>
      </c>
      <c r="AJ33" s="711">
        <f>'49'!I48</f>
        <v>0</v>
      </c>
      <c r="AK33" s="711">
        <f>'49'!L48</f>
        <v>0</v>
      </c>
      <c r="AL33" s="711">
        <f>'49'!O48</f>
        <v>0</v>
      </c>
      <c r="AM33" s="95">
        <f>'52'!L49</f>
        <v>0</v>
      </c>
      <c r="AN33" s="95">
        <f>'53'!L50</f>
        <v>0</v>
      </c>
      <c r="AO33" s="714">
        <f>'54'!L48</f>
        <v>0</v>
      </c>
      <c r="AP33" s="95">
        <f>'75'!L48</f>
        <v>0</v>
      </c>
      <c r="AQ33" s="713">
        <f>'76'!F47</f>
        <v>0</v>
      </c>
      <c r="AR33" s="713">
        <f>'80'!G46</f>
        <v>0</v>
      </c>
      <c r="AS33" s="715">
        <f>'82'!G47</f>
        <v>0</v>
      </c>
      <c r="AT33" s="713" t="e">
        <f>AVERAGE('[1]81'!I49,'[1]81'!K49)</f>
        <v>#DIV/0!</v>
      </c>
      <c r="AU33" s="713">
        <f>'[1]81'!G49</f>
        <v>0</v>
      </c>
      <c r="AV33" s="691"/>
      <c r="AW33" s="713">
        <f>'82'!I47</f>
        <v>0</v>
      </c>
      <c r="AX33" s="713">
        <f>'82'!K47</f>
        <v>0</v>
      </c>
      <c r="AY33" s="713">
        <f>'82'!M47</f>
        <v>0</v>
      </c>
      <c r="AZ33" s="713">
        <f>'82'!O47</f>
        <v>0</v>
      </c>
      <c r="BA33" s="691" t="e">
        <f>'82'!P47/'82'!D47*100</f>
        <v>#DIV/0!</v>
      </c>
      <c r="BB33" s="691"/>
      <c r="BC33" s="691"/>
      <c r="BD33" s="713">
        <f>'83'!R48</f>
        <v>0</v>
      </c>
      <c r="BE33" s="710">
        <f>'84'!F47</f>
        <v>0</v>
      </c>
      <c r="BF33" s="710">
        <f>'84'!AA47</f>
        <v>0</v>
      </c>
      <c r="BG33" s="691"/>
    </row>
    <row r="34" spans="1:59" ht="15.75" customHeight="1">
      <c r="A34" s="456" t="str">
        <f>'11'!C39</f>
        <v>Setono</v>
      </c>
      <c r="B34" s="95">
        <f>'12'!E41</f>
        <v>100</v>
      </c>
      <c r="C34" s="710">
        <f>'24'!F37</f>
        <v>0</v>
      </c>
      <c r="D34" s="710">
        <f>'24'!H37</f>
        <v>0</v>
      </c>
      <c r="E34" s="710">
        <f>'24'!J37</f>
        <v>0</v>
      </c>
      <c r="F34" s="710">
        <f>'24'!J37</f>
        <v>0</v>
      </c>
      <c r="G34" s="710">
        <f>'24'!M37</f>
        <v>0</v>
      </c>
      <c r="H34" s="710">
        <f>'24'!Q37</f>
        <v>0</v>
      </c>
      <c r="I34" s="710">
        <f>'24'!S37</f>
        <v>0</v>
      </c>
      <c r="J34" s="711">
        <f>'25'!P49</f>
        <v>0</v>
      </c>
      <c r="K34" s="95">
        <f>'28'!F48</f>
        <v>0</v>
      </c>
      <c r="L34" s="95">
        <f>'28'!H48</f>
        <v>0</v>
      </c>
      <c r="M34" s="712">
        <f>'32'!G49</f>
        <v>0</v>
      </c>
      <c r="N34" s="95">
        <f>'29'!V49</f>
        <v>0</v>
      </c>
      <c r="O34" s="95">
        <f>'31'!V49</f>
        <v>0</v>
      </c>
      <c r="P34" s="711">
        <f>'37'!L50</f>
        <v>0</v>
      </c>
      <c r="Q34" s="95">
        <f>'37'!R50</f>
        <v>0</v>
      </c>
      <c r="R34" s="711">
        <f>'38'!L50</f>
        <v>0</v>
      </c>
      <c r="S34" s="711">
        <f>'38'!R50</f>
        <v>0</v>
      </c>
      <c r="T34" s="95">
        <f>'39'!I50</f>
        <v>0</v>
      </c>
      <c r="U34" s="711">
        <f>'40'!L48</f>
        <v>0</v>
      </c>
      <c r="V34" s="711">
        <f>'41'!F51</f>
        <v>0</v>
      </c>
      <c r="W34" s="95">
        <f>'43'!X52</f>
        <v>0</v>
      </c>
      <c r="X34" s="95">
        <f>'43'!AD52</f>
        <v>0</v>
      </c>
      <c r="Y34" s="95">
        <f>'45'!F51</f>
        <v>0</v>
      </c>
      <c r="Z34" s="95">
        <f>'45'!I51</f>
        <v>0</v>
      </c>
      <c r="AA34" s="95">
        <f>'45'!L51</f>
        <v>0</v>
      </c>
      <c r="AB34" s="713">
        <f>'46'!G49</f>
        <v>0</v>
      </c>
      <c r="AC34" s="95">
        <f>'46'!I49</f>
        <v>0</v>
      </c>
      <c r="AD34" s="95">
        <f>'47'!L51</f>
        <v>0</v>
      </c>
      <c r="AE34" s="95">
        <f>'48'!F50</f>
        <v>0</v>
      </c>
      <c r="AF34" s="95">
        <f>'48'!I50</f>
        <v>0</v>
      </c>
      <c r="AG34" s="95">
        <f>'48'!L50</f>
        <v>0</v>
      </c>
      <c r="AH34" s="95">
        <f>'48'!N50</f>
        <v>0</v>
      </c>
      <c r="AI34" s="711">
        <f>'49'!F49</f>
        <v>0</v>
      </c>
      <c r="AJ34" s="711">
        <f>'49'!I49</f>
        <v>0</v>
      </c>
      <c r="AK34" s="711">
        <f>'49'!L49</f>
        <v>0</v>
      </c>
      <c r="AL34" s="711">
        <f>'49'!O49</f>
        <v>0</v>
      </c>
      <c r="AM34" s="95">
        <f>'52'!L50</f>
        <v>0</v>
      </c>
      <c r="AN34" s="95">
        <f>'53'!L51</f>
        <v>0</v>
      </c>
      <c r="AO34" s="714">
        <f>'54'!L49</f>
        <v>0</v>
      </c>
      <c r="AP34" s="95">
        <f>'75'!L49</f>
        <v>0</v>
      </c>
      <c r="AQ34" s="713">
        <f>'76'!F48</f>
        <v>0</v>
      </c>
      <c r="AR34" s="713">
        <f>'80'!G47</f>
        <v>0</v>
      </c>
      <c r="AS34" s="715">
        <f>'82'!G48</f>
        <v>0</v>
      </c>
      <c r="AT34" s="713" t="e">
        <f>AVERAGE('[1]81'!I50,'[1]81'!K50)</f>
        <v>#DIV/0!</v>
      </c>
      <c r="AU34" s="713">
        <f>'[1]81'!G50</f>
        <v>0</v>
      </c>
      <c r="AV34" s="691"/>
      <c r="AW34" s="713">
        <f>'82'!I48</f>
        <v>0</v>
      </c>
      <c r="AX34" s="713">
        <f>'82'!K48</f>
        <v>0</v>
      </c>
      <c r="AY34" s="713">
        <f>'82'!M48</f>
        <v>0</v>
      </c>
      <c r="AZ34" s="713">
        <f>'82'!O48</f>
        <v>0</v>
      </c>
      <c r="BA34" s="691" t="e">
        <f>'82'!P48/'82'!D48*100</f>
        <v>#DIV/0!</v>
      </c>
      <c r="BB34" s="691"/>
      <c r="BC34" s="691"/>
      <c r="BD34" s="713">
        <f>'83'!R49</f>
        <v>0</v>
      </c>
      <c r="BE34" s="710">
        <f>'84'!F48</f>
        <v>0</v>
      </c>
      <c r="BF34" s="710">
        <f>'84'!AA48</f>
        <v>0</v>
      </c>
      <c r="BG34" s="691"/>
    </row>
    <row r="35" spans="1:59" ht="15.75" customHeight="1">
      <c r="A35" s="456" t="str">
        <f>'11'!C40</f>
        <v>Ngebel</v>
      </c>
      <c r="B35" s="95">
        <f>'12'!E42</f>
        <v>100</v>
      </c>
      <c r="C35" s="710">
        <f>'24'!F38</f>
        <v>0</v>
      </c>
      <c r="D35" s="710">
        <f>'24'!H38</f>
        <v>0</v>
      </c>
      <c r="E35" s="710">
        <f>'24'!J38</f>
        <v>0</v>
      </c>
      <c r="F35" s="710">
        <f>'24'!J38</f>
        <v>0</v>
      </c>
      <c r="G35" s="710">
        <f>'24'!M38</f>
        <v>0</v>
      </c>
      <c r="H35" s="710">
        <f>'24'!Q38</f>
        <v>0</v>
      </c>
      <c r="I35" s="710">
        <f>'24'!S38</f>
        <v>0</v>
      </c>
      <c r="J35" s="711">
        <f>'25'!P50</f>
        <v>0</v>
      </c>
      <c r="K35" s="95">
        <f>'28'!F49</f>
        <v>0</v>
      </c>
      <c r="L35" s="95">
        <f>'28'!H49</f>
        <v>0</v>
      </c>
      <c r="M35" s="712">
        <f>'32'!G50</f>
        <v>0</v>
      </c>
      <c r="N35" s="95">
        <f>'29'!V50</f>
        <v>0</v>
      </c>
      <c r="O35" s="95">
        <f>'31'!V50</f>
        <v>0</v>
      </c>
      <c r="P35" s="711">
        <f>'37'!L51</f>
        <v>0</v>
      </c>
      <c r="Q35" s="95">
        <f>'37'!R51</f>
        <v>0</v>
      </c>
      <c r="R35" s="711">
        <f>'38'!L51</f>
        <v>0</v>
      </c>
      <c r="S35" s="711">
        <f>'38'!R51</f>
        <v>0</v>
      </c>
      <c r="T35" s="95">
        <f>'39'!I51</f>
        <v>0</v>
      </c>
      <c r="U35" s="711">
        <f>'40'!L49</f>
        <v>0</v>
      </c>
      <c r="V35" s="711">
        <f>'41'!F52</f>
        <v>0</v>
      </c>
      <c r="W35" s="95">
        <f>'43'!X53</f>
        <v>0</v>
      </c>
      <c r="X35" s="95">
        <f>'43'!AD53</f>
        <v>0</v>
      </c>
      <c r="Y35" s="95">
        <f>'45'!F52</f>
        <v>0</v>
      </c>
      <c r="Z35" s="95">
        <f>'45'!I52</f>
        <v>0</v>
      </c>
      <c r="AA35" s="95">
        <f>'45'!L52</f>
        <v>0</v>
      </c>
      <c r="AB35" s="713">
        <f>'46'!G50</f>
        <v>0</v>
      </c>
      <c r="AC35" s="95">
        <f>'46'!I50</f>
        <v>0</v>
      </c>
      <c r="AD35" s="95">
        <f>'47'!L52</f>
        <v>0</v>
      </c>
      <c r="AE35" s="95">
        <f>'48'!F51</f>
        <v>0</v>
      </c>
      <c r="AF35" s="95">
        <f>'48'!I51</f>
        <v>0</v>
      </c>
      <c r="AG35" s="95">
        <f>'48'!L51</f>
        <v>0</v>
      </c>
      <c r="AH35" s="95">
        <f>'48'!N51</f>
        <v>0</v>
      </c>
      <c r="AI35" s="711">
        <f>'49'!F50</f>
        <v>0</v>
      </c>
      <c r="AJ35" s="711">
        <f>'49'!I50</f>
        <v>0</v>
      </c>
      <c r="AK35" s="711">
        <f>'49'!L50</f>
        <v>0</v>
      </c>
      <c r="AL35" s="711">
        <f>'49'!O50</f>
        <v>0</v>
      </c>
      <c r="AM35" s="95">
        <f>'52'!L51</f>
        <v>0</v>
      </c>
      <c r="AN35" s="95">
        <f>'53'!L52</f>
        <v>0</v>
      </c>
      <c r="AO35" s="714">
        <f>'54'!L50</f>
        <v>0</v>
      </c>
      <c r="AP35" s="95">
        <f>'75'!L50</f>
        <v>0</v>
      </c>
      <c r="AQ35" s="713">
        <f>'76'!F49</f>
        <v>0</v>
      </c>
      <c r="AR35" s="713">
        <f>'80'!G48</f>
        <v>0</v>
      </c>
      <c r="AS35" s="715">
        <f>'82'!G49</f>
        <v>0</v>
      </c>
      <c r="AT35" s="713" t="e">
        <f>AVERAGE('[1]81'!I51,'[1]81'!K51)</f>
        <v>#DIV/0!</v>
      </c>
      <c r="AU35" s="713">
        <f>'[1]81'!G51</f>
        <v>0</v>
      </c>
      <c r="AV35" s="691"/>
      <c r="AW35" s="713">
        <f>'82'!I49</f>
        <v>0</v>
      </c>
      <c r="AX35" s="713">
        <f>'82'!K49</f>
        <v>0</v>
      </c>
      <c r="AY35" s="713">
        <f>'82'!M49</f>
        <v>0</v>
      </c>
      <c r="AZ35" s="713">
        <f>'82'!O49</f>
        <v>0</v>
      </c>
      <c r="BA35" s="691" t="e">
        <f>'82'!P49/'82'!D49*100</f>
        <v>#DIV/0!</v>
      </c>
      <c r="BB35" s="691"/>
      <c r="BC35" s="691"/>
      <c r="BD35" s="713">
        <f>'83'!R50</f>
        <v>0</v>
      </c>
      <c r="BE35" s="710">
        <f>'84'!F49</f>
        <v>0</v>
      </c>
      <c r="BF35" s="710">
        <f>'84'!AA49</f>
        <v>0</v>
      </c>
      <c r="BG35" s="691"/>
    </row>
    <row r="36" spans="1:5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456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456"/>
      <c r="AG36" s="2"/>
      <c r="AH36" s="2"/>
      <c r="AI36" s="2"/>
      <c r="AJ36" s="2"/>
      <c r="AK36" s="456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</row>
    <row r="37" spans="1:59" ht="15.75" customHeight="1">
      <c r="A37" s="2"/>
      <c r="B37" s="2" t="s">
        <v>2044</v>
      </c>
      <c r="C37" s="2" t="s">
        <v>2045</v>
      </c>
      <c r="D37" s="2" t="s">
        <v>2045</v>
      </c>
      <c r="E37" s="2" t="s">
        <v>2045</v>
      </c>
      <c r="F37" s="2" t="s">
        <v>2045</v>
      </c>
      <c r="G37" s="2" t="s">
        <v>2045</v>
      </c>
      <c r="H37" s="2" t="s">
        <v>2045</v>
      </c>
      <c r="I37" s="2" t="s">
        <v>2045</v>
      </c>
      <c r="J37" s="2" t="s">
        <v>2046</v>
      </c>
      <c r="K37" s="2" t="s">
        <v>2045</v>
      </c>
      <c r="L37" s="2" t="s">
        <v>2045</v>
      </c>
      <c r="M37" s="2" t="s">
        <v>2045</v>
      </c>
      <c r="N37" s="2" t="s">
        <v>2045</v>
      </c>
      <c r="O37" s="2" t="s">
        <v>2045</v>
      </c>
      <c r="P37" s="2" t="s">
        <v>2045</v>
      </c>
      <c r="Q37" s="2" t="s">
        <v>2045</v>
      </c>
      <c r="R37" s="2" t="s">
        <v>2045</v>
      </c>
      <c r="S37" s="2" t="s">
        <v>2045</v>
      </c>
      <c r="T37" s="2" t="s">
        <v>2045</v>
      </c>
      <c r="U37" s="2" t="s">
        <v>2045</v>
      </c>
      <c r="V37" s="2" t="s">
        <v>2046</v>
      </c>
      <c r="W37" s="2" t="s">
        <v>2046</v>
      </c>
      <c r="X37" s="2" t="s">
        <v>2046</v>
      </c>
      <c r="Y37" s="2" t="s">
        <v>2045</v>
      </c>
      <c r="Z37" s="2" t="s">
        <v>2045</v>
      </c>
      <c r="AA37" s="2" t="s">
        <v>2045</v>
      </c>
      <c r="AB37" s="2" t="s">
        <v>2045</v>
      </c>
      <c r="AC37" s="2" t="s">
        <v>2045</v>
      </c>
      <c r="AD37" s="2" t="s">
        <v>2045</v>
      </c>
      <c r="AE37" s="2" t="s">
        <v>2045</v>
      </c>
      <c r="AF37" s="456" t="s">
        <v>2045</v>
      </c>
      <c r="AG37" s="2" t="s">
        <v>2045</v>
      </c>
      <c r="AH37" s="2" t="s">
        <v>2045</v>
      </c>
      <c r="AI37" s="2" t="s">
        <v>2045</v>
      </c>
      <c r="AJ37" s="2" t="s">
        <v>2045</v>
      </c>
      <c r="AK37" s="456" t="s">
        <v>2045</v>
      </c>
      <c r="AL37" s="2" t="s">
        <v>2045</v>
      </c>
      <c r="AM37" s="2" t="s">
        <v>2047</v>
      </c>
      <c r="AN37" s="2" t="s">
        <v>2045</v>
      </c>
      <c r="AO37" s="2" t="s">
        <v>2045</v>
      </c>
      <c r="AP37" s="2" t="s">
        <v>2047</v>
      </c>
      <c r="AQ37" s="2" t="s">
        <v>2047</v>
      </c>
      <c r="AR37" s="2" t="s">
        <v>2048</v>
      </c>
      <c r="AS37" s="2" t="s">
        <v>2048</v>
      </c>
      <c r="AT37" s="2" t="s">
        <v>2048</v>
      </c>
      <c r="AU37" s="2" t="s">
        <v>2048</v>
      </c>
      <c r="AV37" s="2" t="s">
        <v>2048</v>
      </c>
      <c r="AW37" s="2" t="s">
        <v>2048</v>
      </c>
      <c r="AX37" s="2" t="s">
        <v>2048</v>
      </c>
      <c r="AY37" s="2" t="s">
        <v>2048</v>
      </c>
      <c r="AZ37" s="2" t="s">
        <v>2048</v>
      </c>
      <c r="BA37" s="2" t="s">
        <v>2048</v>
      </c>
      <c r="BB37" s="2" t="s">
        <v>2048</v>
      </c>
      <c r="BC37" s="2" t="s">
        <v>2048</v>
      </c>
      <c r="BD37" s="2" t="s">
        <v>2048</v>
      </c>
      <c r="BE37" s="2" t="s">
        <v>2048</v>
      </c>
      <c r="BF37" s="2" t="s">
        <v>2048</v>
      </c>
      <c r="BG37" s="2"/>
    </row>
    <row r="38" spans="1:59" ht="15.75" customHeight="1">
      <c r="A38" s="2"/>
      <c r="B38" s="5">
        <v>1</v>
      </c>
      <c r="C38" s="5">
        <v>1</v>
      </c>
      <c r="D38" s="5">
        <v>1</v>
      </c>
      <c r="E38" s="5">
        <v>1</v>
      </c>
      <c r="F38" s="5">
        <v>1</v>
      </c>
      <c r="G38" s="5">
        <v>1</v>
      </c>
      <c r="H38" s="5">
        <v>1</v>
      </c>
      <c r="I38" s="5">
        <v>1</v>
      </c>
      <c r="J38" s="5">
        <v>1</v>
      </c>
      <c r="K38" s="5">
        <v>1</v>
      </c>
      <c r="L38" s="5">
        <v>1</v>
      </c>
      <c r="M38" s="5">
        <v>1</v>
      </c>
      <c r="N38" s="5">
        <v>1</v>
      </c>
      <c r="O38" s="5">
        <v>1</v>
      </c>
      <c r="P38" s="5">
        <v>1</v>
      </c>
      <c r="Q38" s="5">
        <v>1</v>
      </c>
      <c r="R38" s="5">
        <v>1</v>
      </c>
      <c r="S38" s="5">
        <v>1</v>
      </c>
      <c r="T38" s="5">
        <v>1</v>
      </c>
      <c r="U38" s="5">
        <v>1</v>
      </c>
      <c r="V38" s="5">
        <v>1</v>
      </c>
      <c r="W38" s="5">
        <v>1</v>
      </c>
      <c r="X38" s="5">
        <v>1</v>
      </c>
      <c r="Y38" s="5">
        <v>1</v>
      </c>
      <c r="Z38" s="5">
        <v>1</v>
      </c>
      <c r="AA38" s="5">
        <v>1</v>
      </c>
      <c r="AB38" s="5">
        <v>1</v>
      </c>
      <c r="AC38" s="5">
        <v>1</v>
      </c>
      <c r="AD38" s="5">
        <v>1</v>
      </c>
      <c r="AE38" s="5">
        <v>1</v>
      </c>
      <c r="AF38" s="5">
        <v>1</v>
      </c>
      <c r="AG38" s="5">
        <v>1</v>
      </c>
      <c r="AH38" s="5">
        <v>1</v>
      </c>
      <c r="AI38" s="5">
        <v>1</v>
      </c>
      <c r="AJ38" s="5">
        <v>1</v>
      </c>
      <c r="AK38" s="691">
        <v>1</v>
      </c>
      <c r="AL38" s="5">
        <v>1</v>
      </c>
      <c r="AM38" s="5">
        <v>1</v>
      </c>
      <c r="AN38" s="5">
        <v>1</v>
      </c>
      <c r="AO38" s="5">
        <v>1</v>
      </c>
      <c r="AP38" s="5">
        <v>1</v>
      </c>
      <c r="AQ38" s="5">
        <v>1</v>
      </c>
      <c r="AR38" s="5">
        <v>1</v>
      </c>
      <c r="AS38" s="5">
        <v>1</v>
      </c>
      <c r="AT38" s="5">
        <v>1</v>
      </c>
      <c r="AU38" s="5">
        <v>1</v>
      </c>
      <c r="AV38" s="5"/>
      <c r="AW38" s="5">
        <v>1</v>
      </c>
      <c r="AX38" s="5">
        <v>1</v>
      </c>
      <c r="AY38" s="5">
        <v>1</v>
      </c>
      <c r="AZ38" s="5">
        <v>1</v>
      </c>
      <c r="BA38" s="5">
        <v>1</v>
      </c>
      <c r="BB38" s="5"/>
      <c r="BC38" s="5"/>
      <c r="BD38" s="5">
        <v>1</v>
      </c>
      <c r="BE38" s="5">
        <v>1</v>
      </c>
      <c r="BF38" s="5">
        <v>1</v>
      </c>
      <c r="BG38" s="5">
        <f>SUM(B38:BE38)</f>
        <v>53</v>
      </c>
    </row>
    <row r="39" spans="1:5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456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697"/>
      <c r="BG39" s="697" t="e">
        <f>#REF!/BG38</f>
        <v>#REF!</v>
      </c>
    </row>
    <row r="40" spans="1:5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456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</row>
    <row r="41" spans="1:5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456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</row>
    <row r="42" spans="1:5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456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</row>
    <row r="43" spans="1:5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456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</row>
    <row r="44" spans="1:5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456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</row>
    <row r="45" spans="1:5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456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</row>
    <row r="46" spans="1:5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456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</row>
    <row r="47" spans="1:5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456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</row>
    <row r="48" spans="1:5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456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</row>
    <row r="49" spans="1:5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456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</row>
    <row r="50" spans="1:5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456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</row>
    <row r="51" spans="1:5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456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</row>
    <row r="52" spans="1:5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456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</row>
    <row r="53" spans="1:5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456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</row>
    <row r="54" spans="1:5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456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</row>
    <row r="55" spans="1:5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456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</row>
    <row r="56" spans="1:5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456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</row>
    <row r="57" spans="1:5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456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</row>
    <row r="58" spans="1:5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456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</row>
    <row r="59" spans="1: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456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</row>
    <row r="60" spans="1:5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456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</row>
    <row r="61" spans="1:5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456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</row>
    <row r="62" spans="1:5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456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</row>
    <row r="63" spans="1:5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456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456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456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456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456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456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456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456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456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456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456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456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456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456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456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456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456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456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456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456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456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456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456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456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456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456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456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456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456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456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456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456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456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456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456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456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456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456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456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456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456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456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</row>
    <row r="105" spans="1:5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456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</row>
    <row r="106" spans="1:5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456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</row>
    <row r="107" spans="1:5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456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456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456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456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456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456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456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456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456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456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456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456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456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456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456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456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456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456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456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456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456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456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456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456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456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456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456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456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456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456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456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456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456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456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456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456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456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456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456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456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456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456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456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456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456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</row>
    <row r="152" spans="1:5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456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</row>
    <row r="153" spans="1:5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456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</row>
    <row r="154" spans="1:5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456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</row>
    <row r="155" spans="1:5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456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</row>
    <row r="156" spans="1:5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456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</row>
    <row r="157" spans="1:5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456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</row>
    <row r="158" spans="1:5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456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</row>
    <row r="159" spans="1: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456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</row>
    <row r="160" spans="1:5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456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</row>
    <row r="161" spans="1:5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456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</row>
    <row r="162" spans="1:5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456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</row>
    <row r="163" spans="1:5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456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</row>
    <row r="164" spans="1:5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456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</row>
    <row r="165" spans="1:5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456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</row>
    <row r="166" spans="1:5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456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</row>
    <row r="167" spans="1:5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456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</row>
    <row r="168" spans="1:5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456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</row>
    <row r="169" spans="1:5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456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</row>
    <row r="170" spans="1:5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456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</row>
    <row r="171" spans="1:5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456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</row>
    <row r="172" spans="1:5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456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</row>
    <row r="173" spans="1:5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456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</row>
    <row r="174" spans="1:5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456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</row>
    <row r="175" spans="1:5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456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</row>
    <row r="176" spans="1:5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456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</row>
    <row r="177" spans="1:5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456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</row>
    <row r="178" spans="1:5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456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</row>
    <row r="179" spans="1:5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456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</row>
    <row r="180" spans="1:5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456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</row>
    <row r="181" spans="1:5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456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</row>
    <row r="182" spans="1:5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456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</row>
    <row r="183" spans="1:5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456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</row>
    <row r="184" spans="1:5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456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</row>
    <row r="185" spans="1:5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456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</row>
    <row r="186" spans="1:5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456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</row>
    <row r="187" spans="1:5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456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</row>
    <row r="188" spans="1:5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456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</row>
    <row r="189" spans="1:5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456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</row>
    <row r="190" spans="1:5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456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</row>
    <row r="191" spans="1:5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456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</row>
    <row r="192" spans="1:5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456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</row>
    <row r="193" spans="1:5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456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</row>
    <row r="194" spans="1:5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456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</row>
    <row r="195" spans="1:5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456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</row>
    <row r="196" spans="1:5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456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</row>
    <row r="197" spans="1:5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456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</row>
    <row r="198" spans="1:5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456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</row>
    <row r="199" spans="1:5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456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</row>
    <row r="200" spans="1:5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456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</row>
    <row r="201" spans="1:5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456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</row>
    <row r="202" spans="1:5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456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</row>
    <row r="203" spans="1:5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456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</row>
    <row r="204" spans="1:5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456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</row>
    <row r="205" spans="1:5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456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</row>
    <row r="206" spans="1:5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456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</row>
    <row r="207" spans="1:5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456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</row>
    <row r="208" spans="1:5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456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</row>
    <row r="209" spans="1:5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456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</row>
    <row r="210" spans="1:5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456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</row>
    <row r="211" spans="1:5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456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</row>
    <row r="212" spans="1:5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456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</row>
    <row r="213" spans="1:5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456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</row>
    <row r="214" spans="1:5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456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</row>
    <row r="215" spans="1:5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456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</row>
    <row r="216" spans="1:5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456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</row>
    <row r="217" spans="1:5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456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</row>
    <row r="218" spans="1:5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456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</row>
    <row r="219" spans="1:5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456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</row>
    <row r="220" spans="1:5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456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</row>
    <row r="221" spans="1:59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456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</row>
    <row r="222" spans="1:59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456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</row>
    <row r="223" spans="1:59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456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</row>
    <row r="224" spans="1:59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456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</row>
    <row r="225" spans="1:59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456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</row>
    <row r="226" spans="1:59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456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</row>
    <row r="227" spans="1:59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456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</row>
    <row r="228" spans="1:59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456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</row>
    <row r="229" spans="1:5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456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</row>
    <row r="230" spans="1:59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456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</row>
    <row r="231" spans="1:59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456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</row>
    <row r="232" spans="1:59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456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</row>
    <row r="233" spans="1:59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456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</row>
    <row r="234" spans="1:59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456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</row>
    <row r="235" spans="1:59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456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</row>
    <row r="236" spans="1:59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456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</row>
    <row r="237" spans="1:59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456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</row>
    <row r="238" spans="1:59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456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</row>
    <row r="239" spans="1:5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456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</row>
    <row r="240" spans="1:5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92</vt:i4>
      </vt:variant>
      <vt:variant>
        <vt:lpstr>Named Ranges</vt:lpstr>
      </vt:variant>
      <vt:variant>
        <vt:i4>20</vt:i4>
      </vt:variant>
    </vt:vector>
  </HeadingPairs>
  <TitlesOfParts>
    <vt:vector size="112" baseType="lpstr">
      <vt:lpstr>Resume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82</vt:lpstr>
      <vt:lpstr>83</vt:lpstr>
      <vt:lpstr>84</vt:lpstr>
      <vt:lpstr>85</vt:lpstr>
      <vt:lpstr>86</vt:lpstr>
      <vt:lpstr>87</vt:lpstr>
      <vt:lpstr>88</vt:lpstr>
      <vt:lpstr>Akurasi</vt:lpstr>
      <vt:lpstr>KonsistensiAntarTahun</vt:lpstr>
      <vt:lpstr>Konsistensi</vt:lpstr>
      <vt:lpstr>Akurasi-2</vt:lpstr>
      <vt:lpstr>'5'!Z_17D7C177_D9B1_4DC1_9138_49FE7AC6BB29_.wvu.PrintArea</vt:lpstr>
      <vt:lpstr>'14'!Z_292D246C_5048_11D6_9411_0000212D0BAF_.wvu.PrintArea</vt:lpstr>
      <vt:lpstr>'14'!Z_730E2C64_B2C1_434F_B758_04E2943FA20D_.wvu.PrintArea</vt:lpstr>
      <vt:lpstr>'28'!Z_730E2C64_B2C1_434F_B758_04E2943FA20D_.wvu.PrintArea</vt:lpstr>
      <vt:lpstr>'32'!Z_730E2C64_B2C1_434F_B758_04E2943FA20D_.wvu.PrintArea</vt:lpstr>
      <vt:lpstr>'33'!Z_730E2C64_B2C1_434F_B758_04E2943FA20D_.wvu.PrintArea</vt:lpstr>
      <vt:lpstr>'46'!Z_730E2C64_B2C1_434F_B758_04E2943FA20D_.wvu.PrintArea</vt:lpstr>
      <vt:lpstr>'73'!Z_730E2C64_B2C1_434F_B758_04E2943FA20D_.wvu.PrintArea</vt:lpstr>
      <vt:lpstr>'14'!Z_93528372_5BA8_11D6_9411_0000212D0BAF_.wvu.PrintArea</vt:lpstr>
      <vt:lpstr>'28'!Z_93528372_5BA8_11D6_9411_0000212D0BAF_.wvu.PrintArea</vt:lpstr>
      <vt:lpstr>'32'!Z_93528372_5BA8_11D6_9411_0000212D0BAF_.wvu.PrintArea</vt:lpstr>
      <vt:lpstr>'33'!Z_93528372_5BA8_11D6_9411_0000212D0BAF_.wvu.PrintArea</vt:lpstr>
      <vt:lpstr>'46'!Z_93528372_5BA8_11D6_9411_0000212D0BAF_.wvu.PrintArea</vt:lpstr>
      <vt:lpstr>'73'!Z_93528372_5BA8_11D6_9411_0000212D0BAF_.wvu.PrintArea</vt:lpstr>
      <vt:lpstr>'4'!Z_CF5BBE18_1EAB_4E8A_9B60_6E7F400FBD81_.wvu.PrintArea</vt:lpstr>
      <vt:lpstr>'67'!Z_F144E4C0_F124_4A6E_9761_D1C5FCF07098_.wvu.PrintArea</vt:lpstr>
      <vt:lpstr>'68'!Z_F144E4C0_F124_4A6E_9761_D1C5FCF07098_.wvu.PrintArea</vt:lpstr>
      <vt:lpstr>'69'!Z_F144E4C0_F124_4A6E_9761_D1C5FCF07098_.wvu.PrintArea</vt:lpstr>
      <vt:lpstr>'70'!Z_F144E4C0_F124_4A6E_9761_D1C5FCF07098_.wvu.PrintArea</vt:lpstr>
      <vt:lpstr>'72'!Z_F144E4C0_F124_4A6E_9761_D1C5FCF07098_.wvu.PrintArea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Eka Satriani Sakti</dc:creator>
  <cp:lastModifiedBy>Lenovo</cp:lastModifiedBy>
  <dcterms:created xsi:type="dcterms:W3CDTF">2026-01-18T06:57:36Z</dcterms:created>
  <dcterms:modified xsi:type="dcterms:W3CDTF">2026-05-22T23:35:35Z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8058cca095c94b1e9aa2c3c42ad2e687</vt:lpwstr>
  </property>
</Properties>
</file>